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"/>
    </mc:Choice>
  </mc:AlternateContent>
  <xr:revisionPtr revIDLastSave="0" documentId="13_ncr:1_{BC0E358E-CC00-4C79-9967-E8C3BE00A1B9}" xr6:coauthVersionLast="47" xr6:coauthVersionMax="47" xr10:uidLastSave="{00000000-0000-0000-0000-000000000000}"/>
  <bookViews>
    <workbookView xWindow="-108" yWindow="-108" windowWidth="23256" windowHeight="12456" activeTab="1" xr2:uid="{A0A3A818-BFEE-487F-A5F9-F5707E430D64}"/>
  </bookViews>
  <sheets>
    <sheet name="SubSector Analysis" sheetId="3" r:id="rId1"/>
    <sheet name="Nifty 750 Analysis" sheetId="2" r:id="rId2"/>
    <sheet name="Price_Filter_11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6" i="3" l="1"/>
  <c r="D118" i="3"/>
  <c r="B59" i="3"/>
  <c r="D59" i="3" s="1"/>
  <c r="B32" i="3"/>
  <c r="D32" i="3" s="1"/>
  <c r="B43" i="3"/>
  <c r="D43" i="3" s="1"/>
  <c r="B44" i="3"/>
  <c r="E44" i="3" s="1"/>
  <c r="B5" i="3"/>
  <c r="G5" i="3" s="1"/>
  <c r="B60" i="3"/>
  <c r="E60" i="3" s="1"/>
  <c r="B20" i="3"/>
  <c r="E20" i="3" s="1"/>
  <c r="B6" i="3"/>
  <c r="H6" i="3" s="1"/>
  <c r="B45" i="3"/>
  <c r="B35" i="3"/>
  <c r="B4" i="3"/>
  <c r="F4" i="3" s="1"/>
  <c r="B33" i="3"/>
  <c r="H33" i="3" s="1"/>
  <c r="B3" i="3"/>
  <c r="E3" i="3" s="1"/>
  <c r="B11" i="3"/>
  <c r="F11" i="3" s="1"/>
  <c r="B61" i="3"/>
  <c r="E61" i="3" s="1"/>
  <c r="B25" i="3"/>
  <c r="D25" i="3" s="1"/>
  <c r="B102" i="3"/>
  <c r="B51" i="3"/>
  <c r="F51" i="3" s="1"/>
  <c r="B26" i="3"/>
  <c r="B80" i="3"/>
  <c r="D80" i="3" s="1"/>
  <c r="B81" i="3"/>
  <c r="B27" i="3"/>
  <c r="B7" i="3"/>
  <c r="F7" i="3" s="1"/>
  <c r="B82" i="3"/>
  <c r="E82" i="3" s="1"/>
  <c r="B83" i="3"/>
  <c r="F83" i="3" s="1"/>
  <c r="B21" i="3"/>
  <c r="D21" i="3" s="1"/>
  <c r="B36" i="3"/>
  <c r="H36" i="3" s="1"/>
  <c r="B84" i="3"/>
  <c r="H84" i="3" s="1"/>
  <c r="B52" i="3"/>
  <c r="G52" i="3" s="1"/>
  <c r="B14" i="3"/>
  <c r="E14" i="3" s="1"/>
  <c r="B46" i="3"/>
  <c r="B62" i="3"/>
  <c r="E62" i="3" s="1"/>
  <c r="B37" i="3"/>
  <c r="D37" i="3" s="1"/>
  <c r="B22" i="3"/>
  <c r="B8" i="3"/>
  <c r="G8" i="3" s="1"/>
  <c r="B47" i="3"/>
  <c r="G47" i="3" s="1"/>
  <c r="B53" i="3"/>
  <c r="E53" i="3" s="1"/>
  <c r="B18" i="3"/>
  <c r="D18" i="3" s="1"/>
  <c r="B63" i="3"/>
  <c r="F63" i="3" s="1"/>
  <c r="B85" i="3"/>
  <c r="H85" i="3" s="1"/>
  <c r="B54" i="3"/>
  <c r="H54" i="3" s="1"/>
  <c r="B103" i="3"/>
  <c r="E103" i="3" s="1"/>
  <c r="B48" i="3"/>
  <c r="H48" i="3" s="1"/>
  <c r="B86" i="3"/>
  <c r="E86" i="3" s="1"/>
  <c r="B17" i="3"/>
  <c r="D17" i="3" s="1"/>
  <c r="B2" i="3"/>
  <c r="B64" i="3"/>
  <c r="E64" i="3" s="1"/>
  <c r="B29" i="3"/>
  <c r="G29" i="3" s="1"/>
  <c r="B55" i="3"/>
  <c r="I55" i="3" s="1"/>
  <c r="B19" i="3"/>
  <c r="D19" i="3" s="1"/>
  <c r="B12" i="3"/>
  <c r="D12" i="3" s="1"/>
  <c r="B87" i="3"/>
  <c r="B15" i="3"/>
  <c r="F15" i="3" s="1"/>
  <c r="B104" i="3"/>
  <c r="E104" i="3" s="1"/>
  <c r="B23" i="3"/>
  <c r="D23" i="3" s="1"/>
  <c r="B13" i="3"/>
  <c r="D13" i="3" s="1"/>
  <c r="B28" i="3"/>
  <c r="B65" i="3"/>
  <c r="B38" i="3"/>
  <c r="E38" i="3" s="1"/>
  <c r="B39" i="3"/>
  <c r="E39" i="3" s="1"/>
  <c r="B30" i="3"/>
  <c r="H30" i="3" s="1"/>
  <c r="B88" i="3"/>
  <c r="G88" i="3" s="1"/>
  <c r="B40" i="3"/>
  <c r="B105" i="3"/>
  <c r="E105" i="3" s="1"/>
  <c r="B41" i="3"/>
  <c r="D41" i="3" s="1"/>
  <c r="B89" i="3"/>
  <c r="D89" i="3" s="1"/>
  <c r="B90" i="3"/>
  <c r="H90" i="3" s="1"/>
  <c r="B66" i="3"/>
  <c r="D66" i="3" s="1"/>
  <c r="B106" i="3"/>
  <c r="B67" i="3"/>
  <c r="B68" i="3"/>
  <c r="G68" i="3" s="1"/>
  <c r="B56" i="3"/>
  <c r="G56" i="3" s="1"/>
  <c r="B69" i="3"/>
  <c r="E69" i="3" s="1"/>
  <c r="B24" i="3"/>
  <c r="G24" i="3" s="1"/>
  <c r="B107" i="3"/>
  <c r="F107" i="3" s="1"/>
  <c r="B70" i="3"/>
  <c r="E70" i="3" s="1"/>
  <c r="B91" i="3"/>
  <c r="D91" i="3" s="1"/>
  <c r="B92" i="3"/>
  <c r="E92" i="3" s="1"/>
  <c r="B49" i="3"/>
  <c r="D49" i="3" s="1"/>
  <c r="B108" i="3"/>
  <c r="D108" i="3" s="1"/>
  <c r="B34" i="3"/>
  <c r="B71" i="3"/>
  <c r="B72" i="3"/>
  <c r="H72" i="3" s="1"/>
  <c r="B93" i="3"/>
  <c r="F93" i="3" s="1"/>
  <c r="B9" i="3"/>
  <c r="D9" i="3" s="1"/>
  <c r="B16" i="3"/>
  <c r="F16" i="3" s="1"/>
  <c r="B109" i="3"/>
  <c r="I109" i="3" s="1"/>
  <c r="B10" i="3"/>
  <c r="D10" i="3" s="1"/>
  <c r="B110" i="3"/>
  <c r="F110" i="3" s="1"/>
  <c r="B111" i="3"/>
  <c r="F111" i="3" s="1"/>
  <c r="B112" i="3"/>
  <c r="F112" i="3" s="1"/>
  <c r="B73" i="3"/>
  <c r="E73" i="3" s="1"/>
  <c r="B94" i="3"/>
  <c r="D94" i="3" s="1"/>
  <c r="B113" i="3"/>
  <c r="D113" i="3" s="1"/>
  <c r="B74" i="3"/>
  <c r="F74" i="3" s="1"/>
  <c r="B31" i="3"/>
  <c r="F31" i="3" s="1"/>
  <c r="B75" i="3"/>
  <c r="F75" i="3" s="1"/>
  <c r="B76" i="3"/>
  <c r="F76" i="3" s="1"/>
  <c r="B95" i="3"/>
  <c r="G95" i="3" s="1"/>
  <c r="B96" i="3"/>
  <c r="G96" i="3" s="1"/>
  <c r="B50" i="3"/>
  <c r="F50" i="3" s="1"/>
  <c r="B114" i="3"/>
  <c r="D114" i="3" s="1"/>
  <c r="B57" i="3"/>
  <c r="H57" i="3" s="1"/>
  <c r="B97" i="3"/>
  <c r="E97" i="3" s="1"/>
  <c r="B77" i="3"/>
  <c r="D77" i="3" s="1"/>
  <c r="B115" i="3"/>
  <c r="B78" i="3"/>
  <c r="E78" i="3" s="1"/>
  <c r="B98" i="3"/>
  <c r="G98" i="3" s="1"/>
  <c r="B116" i="3"/>
  <c r="G116" i="3" s="1"/>
  <c r="B117" i="3"/>
  <c r="H117" i="3" s="1"/>
  <c r="B99" i="3"/>
  <c r="G99" i="3" s="1"/>
  <c r="B100" i="3"/>
  <c r="G100" i="3" s="1"/>
  <c r="B42" i="3"/>
  <c r="H42" i="3" s="1"/>
  <c r="B118" i="3"/>
  <c r="I118" i="3" s="1"/>
  <c r="B79" i="3"/>
  <c r="I79" i="3" s="1"/>
  <c r="B119" i="3"/>
  <c r="B58" i="3"/>
  <c r="B120" i="3"/>
  <c r="B121" i="3"/>
  <c r="F121" i="3" s="1"/>
  <c r="B101" i="3"/>
  <c r="E101" i="3" s="1"/>
  <c r="B122" i="3"/>
  <c r="F122" i="3" s="1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R16" i="2" s="1"/>
  <c r="AK17" i="2"/>
  <c r="AK18" i="2"/>
  <c r="AK19" i="2"/>
  <c r="AK20" i="2"/>
  <c r="AR20" i="2" s="1"/>
  <c r="AK21" i="2"/>
  <c r="AK22" i="2"/>
  <c r="AK23" i="2"/>
  <c r="AK24" i="2"/>
  <c r="AK25" i="2"/>
  <c r="AK26" i="2"/>
  <c r="AK27" i="2"/>
  <c r="AK28" i="2"/>
  <c r="AK29" i="2"/>
  <c r="C105" i="3" s="1"/>
  <c r="AK30" i="2"/>
  <c r="AK31" i="2"/>
  <c r="AK32" i="2"/>
  <c r="AR32" i="2" s="1"/>
  <c r="AK33" i="2"/>
  <c r="AR33" i="2" s="1"/>
  <c r="AK34" i="2"/>
  <c r="AR34" i="2" s="1"/>
  <c r="AK35" i="2"/>
  <c r="AK36" i="2"/>
  <c r="AK37" i="2"/>
  <c r="AK38" i="2"/>
  <c r="AK39" i="2"/>
  <c r="AK40" i="2"/>
  <c r="AR40" i="2" s="1"/>
  <c r="AK41" i="2"/>
  <c r="AK42" i="2"/>
  <c r="AK43" i="2"/>
  <c r="AK44" i="2"/>
  <c r="AK45" i="2"/>
  <c r="AK46" i="2"/>
  <c r="AK47" i="2"/>
  <c r="AR47" i="2" s="1"/>
  <c r="AK48" i="2"/>
  <c r="AK49" i="2"/>
  <c r="AK50" i="2"/>
  <c r="AK51" i="2"/>
  <c r="AK52" i="2"/>
  <c r="AK53" i="2"/>
  <c r="AK54" i="2"/>
  <c r="AK55" i="2"/>
  <c r="AK56" i="2"/>
  <c r="AK57" i="2"/>
  <c r="AR57" i="2" s="1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R70" i="2" s="1"/>
  <c r="AK71" i="2"/>
  <c r="AR71" i="2" s="1"/>
  <c r="AK72" i="2"/>
  <c r="AK73" i="2"/>
  <c r="AR73" i="2" s="1"/>
  <c r="AK74" i="2"/>
  <c r="AK75" i="2"/>
  <c r="AK76" i="2"/>
  <c r="AK77" i="2"/>
  <c r="AK78" i="2"/>
  <c r="AK79" i="2"/>
  <c r="AK80" i="2"/>
  <c r="AK81" i="2"/>
  <c r="AR81" i="2" s="1"/>
  <c r="AK82" i="2"/>
  <c r="AK83" i="2"/>
  <c r="AK84" i="2"/>
  <c r="AK85" i="2"/>
  <c r="AK86" i="2"/>
  <c r="AK87" i="2"/>
  <c r="AR87" i="2" s="1"/>
  <c r="AK88" i="2"/>
  <c r="AR88" i="2" s="1"/>
  <c r="AK89" i="2"/>
  <c r="AK90" i="2"/>
  <c r="AK91" i="2"/>
  <c r="AK92" i="2"/>
  <c r="AK93" i="2"/>
  <c r="AK94" i="2"/>
  <c r="AK95" i="2"/>
  <c r="AK96" i="2"/>
  <c r="AK97" i="2"/>
  <c r="AK98" i="2"/>
  <c r="AK99" i="2"/>
  <c r="C106" i="3" s="1"/>
  <c r="AK100" i="2"/>
  <c r="AK101" i="2"/>
  <c r="AR101" i="2" s="1"/>
  <c r="AK102" i="2"/>
  <c r="AK103" i="2"/>
  <c r="AK104" i="2"/>
  <c r="AK105" i="2"/>
  <c r="AK106" i="2"/>
  <c r="AR106" i="2" s="1"/>
  <c r="AK107" i="2"/>
  <c r="AK108" i="2"/>
  <c r="AK109" i="2"/>
  <c r="AK110" i="2"/>
  <c r="AK111" i="2"/>
  <c r="AR111" i="2" s="1"/>
  <c r="AK112" i="2"/>
  <c r="AK113" i="2"/>
  <c r="AK114" i="2"/>
  <c r="AK115" i="2"/>
  <c r="AK116" i="2"/>
  <c r="AK117" i="2"/>
  <c r="C110" i="3" s="1"/>
  <c r="AK118" i="2"/>
  <c r="AK119" i="2"/>
  <c r="AK120" i="2"/>
  <c r="AR120" i="2" s="1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R141" i="2" s="1"/>
  <c r="AK142" i="2"/>
  <c r="AK143" i="2"/>
  <c r="AR143" i="2" s="1"/>
  <c r="AK144" i="2"/>
  <c r="AK145" i="2"/>
  <c r="AK146" i="2"/>
  <c r="AK147" i="2"/>
  <c r="AK148" i="2"/>
  <c r="AR148" i="2" s="1"/>
  <c r="AK149" i="2"/>
  <c r="AR149" i="2" s="1"/>
  <c r="AK150" i="2"/>
  <c r="AK151" i="2"/>
  <c r="AK152" i="2"/>
  <c r="AK153" i="2"/>
  <c r="AK154" i="2"/>
  <c r="AK155" i="2"/>
  <c r="AK156" i="2"/>
  <c r="AK157" i="2"/>
  <c r="AK158" i="2"/>
  <c r="AK159" i="2"/>
  <c r="AK160" i="2"/>
  <c r="AR160" i="2" s="1"/>
  <c r="AK161" i="2"/>
  <c r="AR161" i="2" s="1"/>
  <c r="AK162" i="2"/>
  <c r="AK163" i="2"/>
  <c r="AK164" i="2"/>
  <c r="AK165" i="2"/>
  <c r="AK166" i="2"/>
  <c r="AK167" i="2"/>
  <c r="AK168" i="2"/>
  <c r="AR168" i="2" s="1"/>
  <c r="AK169" i="2"/>
  <c r="AK170" i="2"/>
  <c r="AR170" i="2" s="1"/>
  <c r="AK171" i="2"/>
  <c r="AK172" i="2"/>
  <c r="AR172" i="2" s="1"/>
  <c r="AK173" i="2"/>
  <c r="AK174" i="2"/>
  <c r="AK175" i="2"/>
  <c r="AK176" i="2"/>
  <c r="AK177" i="2"/>
  <c r="AK178" i="2"/>
  <c r="AK179" i="2"/>
  <c r="AK180" i="2"/>
  <c r="AK181" i="2"/>
  <c r="AK182" i="2"/>
  <c r="AK183" i="2"/>
  <c r="AR183" i="2" s="1"/>
  <c r="AK184" i="2"/>
  <c r="AK185" i="2"/>
  <c r="AK186" i="2"/>
  <c r="AK187" i="2"/>
  <c r="AK188" i="2"/>
  <c r="AK189" i="2"/>
  <c r="AK190" i="2"/>
  <c r="AR190" i="2" s="1"/>
  <c r="AK191" i="2"/>
  <c r="AK192" i="2"/>
  <c r="AK193" i="2"/>
  <c r="AR193" i="2" s="1"/>
  <c r="AK194" i="2"/>
  <c r="AK195" i="2"/>
  <c r="AK196" i="2"/>
  <c r="AR196" i="2" s="1"/>
  <c r="AK197" i="2"/>
  <c r="AK198" i="2"/>
  <c r="AK199" i="2"/>
  <c r="AK200" i="2"/>
  <c r="AR200" i="2" s="1"/>
  <c r="AK201" i="2"/>
  <c r="AK202" i="2"/>
  <c r="AK203" i="2"/>
  <c r="AK204" i="2"/>
  <c r="AK205" i="2"/>
  <c r="AK206" i="2"/>
  <c r="AR206" i="2" s="1"/>
  <c r="AK207" i="2"/>
  <c r="AK208" i="2"/>
  <c r="AK209" i="2"/>
  <c r="AK210" i="2"/>
  <c r="AK211" i="2"/>
  <c r="AK212" i="2"/>
  <c r="AK213" i="2"/>
  <c r="AK214" i="2"/>
  <c r="AK215" i="2"/>
  <c r="AK216" i="2"/>
  <c r="AK217" i="2"/>
  <c r="AR217" i="2" s="1"/>
  <c r="AK218" i="2"/>
  <c r="AK219" i="2"/>
  <c r="AK220" i="2"/>
  <c r="AR220" i="2" s="1"/>
  <c r="AK221" i="2"/>
  <c r="C89" i="3" s="1"/>
  <c r="AK222" i="2"/>
  <c r="AK223" i="2"/>
  <c r="AK224" i="2"/>
  <c r="AK225" i="2"/>
  <c r="AK226" i="2"/>
  <c r="AR226" i="2" s="1"/>
  <c r="AK227" i="2"/>
  <c r="AR227" i="2" s="1"/>
  <c r="AK228" i="2"/>
  <c r="AK229" i="2"/>
  <c r="AR229" i="2" s="1"/>
  <c r="AK230" i="2"/>
  <c r="AR230" i="2" s="1"/>
  <c r="AK231" i="2"/>
  <c r="AR231" i="2" s="1"/>
  <c r="AK232" i="2"/>
  <c r="AK233" i="2"/>
  <c r="AK234" i="2"/>
  <c r="AK235" i="2"/>
  <c r="AR235" i="2" s="1"/>
  <c r="AK236" i="2"/>
  <c r="AK237" i="2"/>
  <c r="AK238" i="2"/>
  <c r="AK239" i="2"/>
  <c r="AR239" i="2" s="1"/>
  <c r="AK240" i="2"/>
  <c r="AK241" i="2"/>
  <c r="AK242" i="2"/>
  <c r="AK243" i="2"/>
  <c r="AR243" i="2" s="1"/>
  <c r="AK244" i="2"/>
  <c r="AK245" i="2"/>
  <c r="AK246" i="2"/>
  <c r="AK247" i="2"/>
  <c r="AK248" i="2"/>
  <c r="AK249" i="2"/>
  <c r="AK250" i="2"/>
  <c r="AR250" i="2" s="1"/>
  <c r="AK251" i="2"/>
  <c r="AK252" i="2"/>
  <c r="AR252" i="2" s="1"/>
  <c r="AK253" i="2"/>
  <c r="AK254" i="2"/>
  <c r="AK255" i="2"/>
  <c r="AK256" i="2"/>
  <c r="AK257" i="2"/>
  <c r="AK258" i="2"/>
  <c r="AK259" i="2"/>
  <c r="AK260" i="2"/>
  <c r="AR260" i="2" s="1"/>
  <c r="AK261" i="2"/>
  <c r="AR261" i="2" s="1"/>
  <c r="AK262" i="2"/>
  <c r="AR262" i="2" s="1"/>
  <c r="AK263" i="2"/>
  <c r="AK264" i="2"/>
  <c r="AK265" i="2"/>
  <c r="AK266" i="2"/>
  <c r="AK267" i="2"/>
  <c r="AK268" i="2"/>
  <c r="AR268" i="2" s="1"/>
  <c r="AK269" i="2"/>
  <c r="AR269" i="2" s="1"/>
  <c r="AK270" i="2"/>
  <c r="AK271" i="2"/>
  <c r="AR271" i="2" s="1"/>
  <c r="AK272" i="2"/>
  <c r="AK273" i="2"/>
  <c r="AK274" i="2"/>
  <c r="AK275" i="2"/>
  <c r="AK276" i="2"/>
  <c r="AK277" i="2"/>
  <c r="AR277" i="2" s="1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R296" i="2" s="1"/>
  <c r="AK297" i="2"/>
  <c r="AK298" i="2"/>
  <c r="AR298" i="2" s="1"/>
  <c r="AK299" i="2"/>
  <c r="AK300" i="2"/>
  <c r="AK301" i="2"/>
  <c r="AK302" i="2"/>
  <c r="AK303" i="2"/>
  <c r="AK304" i="2"/>
  <c r="AK305" i="2"/>
  <c r="AK306" i="2"/>
  <c r="AR306" i="2" s="1"/>
  <c r="AK307" i="2"/>
  <c r="AR307" i="2" s="1"/>
  <c r="AK308" i="2"/>
  <c r="AR308" i="2" s="1"/>
  <c r="AK309" i="2"/>
  <c r="AK310" i="2"/>
  <c r="AK311" i="2"/>
  <c r="AK312" i="2"/>
  <c r="AK313" i="2"/>
  <c r="AK314" i="2"/>
  <c r="AK315" i="2"/>
  <c r="AK316" i="2"/>
  <c r="AK317" i="2"/>
  <c r="AK318" i="2"/>
  <c r="AK319" i="2"/>
  <c r="AR319" i="2" s="1"/>
  <c r="AK320" i="2"/>
  <c r="AK321" i="2"/>
  <c r="AK322" i="2"/>
  <c r="AK323" i="2"/>
  <c r="AK324" i="2"/>
  <c r="AR324" i="2" s="1"/>
  <c r="AK325" i="2"/>
  <c r="AK326" i="2"/>
  <c r="AR326" i="2" s="1"/>
  <c r="AK327" i="2"/>
  <c r="AR327" i="2" s="1"/>
  <c r="AK328" i="2"/>
  <c r="AK329" i="2"/>
  <c r="AK330" i="2"/>
  <c r="AK331" i="2"/>
  <c r="AK332" i="2"/>
  <c r="C116" i="3" s="1"/>
  <c r="AK333" i="2"/>
  <c r="AR333" i="2" s="1"/>
  <c r="AK334" i="2"/>
  <c r="AK335" i="2"/>
  <c r="AK336" i="2"/>
  <c r="AR336" i="2" s="1"/>
  <c r="AK337" i="2"/>
  <c r="AK338" i="2"/>
  <c r="AK339" i="2"/>
  <c r="AK340" i="2"/>
  <c r="AK341" i="2"/>
  <c r="AK342" i="2"/>
  <c r="AR342" i="2" s="1"/>
  <c r="AK343" i="2"/>
  <c r="AK344" i="2"/>
  <c r="AK345" i="2"/>
  <c r="AK346" i="2"/>
  <c r="AR346" i="2" s="1"/>
  <c r="AK347" i="2"/>
  <c r="AR347" i="2" s="1"/>
  <c r="AK348" i="2"/>
  <c r="AK349" i="2"/>
  <c r="AK350" i="2"/>
  <c r="AR350" i="2" s="1"/>
  <c r="AK351" i="2"/>
  <c r="AK352" i="2"/>
  <c r="AK353" i="2"/>
  <c r="AK354" i="2"/>
  <c r="AK355" i="2"/>
  <c r="AK356" i="2"/>
  <c r="AK357" i="2"/>
  <c r="AR357" i="2" s="1"/>
  <c r="AK358" i="2"/>
  <c r="AK359" i="2"/>
  <c r="AR359" i="2" s="1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R371" i="2" s="1"/>
  <c r="AK372" i="2"/>
  <c r="AK373" i="2"/>
  <c r="AK374" i="2"/>
  <c r="AK375" i="2"/>
  <c r="AK376" i="2"/>
  <c r="AK377" i="2"/>
  <c r="AK378" i="2"/>
  <c r="AK379" i="2"/>
  <c r="AR379" i="2" s="1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R392" i="2" s="1"/>
  <c r="AK393" i="2"/>
  <c r="AK394" i="2"/>
  <c r="AK395" i="2"/>
  <c r="AR395" i="2" s="1"/>
  <c r="AK396" i="2"/>
  <c r="AK397" i="2"/>
  <c r="AR397" i="2" s="1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R412" i="2" s="1"/>
  <c r="AK413" i="2"/>
  <c r="AK414" i="2"/>
  <c r="AK415" i="2"/>
  <c r="AK416" i="2"/>
  <c r="AK417" i="2"/>
  <c r="AK418" i="2"/>
  <c r="AK419" i="2"/>
  <c r="AR419" i="2" s="1"/>
  <c r="AK420" i="2"/>
  <c r="AR420" i="2" s="1"/>
  <c r="AK421" i="2"/>
  <c r="AK422" i="2"/>
  <c r="AK423" i="2"/>
  <c r="AK424" i="2"/>
  <c r="AK425" i="2"/>
  <c r="AK426" i="2"/>
  <c r="AR426" i="2" s="1"/>
  <c r="AK427" i="2"/>
  <c r="AK428" i="2"/>
  <c r="AK429" i="2"/>
  <c r="AK430" i="2"/>
  <c r="AR430" i="2" s="1"/>
  <c r="AK431" i="2"/>
  <c r="AK432" i="2"/>
  <c r="AR432" i="2" s="1"/>
  <c r="AK433" i="2"/>
  <c r="AK434" i="2"/>
  <c r="AK435" i="2"/>
  <c r="AK436" i="2"/>
  <c r="AK437" i="2"/>
  <c r="AK438" i="2"/>
  <c r="AK439" i="2"/>
  <c r="AR439" i="2" s="1"/>
  <c r="AK440" i="2"/>
  <c r="AK441" i="2"/>
  <c r="AK442" i="2"/>
  <c r="AK443" i="2"/>
  <c r="AK444" i="2"/>
  <c r="AK445" i="2"/>
  <c r="AR445" i="2" s="1"/>
  <c r="AK446" i="2"/>
  <c r="AK447" i="2"/>
  <c r="AK448" i="2"/>
  <c r="AK449" i="2"/>
  <c r="C44" i="3" s="1"/>
  <c r="AK450" i="2"/>
  <c r="AK451" i="2"/>
  <c r="AK452" i="2"/>
  <c r="AR452" i="2" s="1"/>
  <c r="AK453" i="2"/>
  <c r="AK454" i="2"/>
  <c r="AK455" i="2"/>
  <c r="AK456" i="2"/>
  <c r="AK457" i="2"/>
  <c r="AK458" i="2"/>
  <c r="AR458" i="2" s="1"/>
  <c r="AK459" i="2"/>
  <c r="AK460" i="2"/>
  <c r="AK461" i="2"/>
  <c r="AK462" i="2"/>
  <c r="AK463" i="2"/>
  <c r="AK464" i="2"/>
  <c r="AR464" i="2" s="1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C103" i="3" s="1"/>
  <c r="AK485" i="2"/>
  <c r="AK486" i="2"/>
  <c r="AK487" i="2"/>
  <c r="AK488" i="2"/>
  <c r="AK489" i="2"/>
  <c r="AK490" i="2"/>
  <c r="AK491" i="2"/>
  <c r="AK492" i="2"/>
  <c r="AR492" i="2" s="1"/>
  <c r="AK493" i="2"/>
  <c r="AK494" i="2"/>
  <c r="AK495" i="2"/>
  <c r="AK496" i="2"/>
  <c r="AK497" i="2"/>
  <c r="AK498" i="2"/>
  <c r="AK499" i="2"/>
  <c r="AR499" i="2" s="1"/>
  <c r="AK500" i="2"/>
  <c r="AK501" i="2"/>
  <c r="AK502" i="2"/>
  <c r="AR502" i="2" s="1"/>
  <c r="AK503" i="2"/>
  <c r="AK504" i="2"/>
  <c r="AK505" i="2"/>
  <c r="AK506" i="2"/>
  <c r="AR506" i="2" s="1"/>
  <c r="AK507" i="2"/>
  <c r="AK508" i="2"/>
  <c r="AK509" i="2"/>
  <c r="AK510" i="2"/>
  <c r="AK511" i="2"/>
  <c r="AR511" i="2" s="1"/>
  <c r="AK512" i="2"/>
  <c r="AK513" i="2"/>
  <c r="AR513" i="2" s="1"/>
  <c r="AK514" i="2"/>
  <c r="AK515" i="2"/>
  <c r="AK516" i="2"/>
  <c r="AR516" i="2" s="1"/>
  <c r="AK517" i="2"/>
  <c r="AK518" i="2"/>
  <c r="AR518" i="2" s="1"/>
  <c r="AK519" i="2"/>
  <c r="AR519" i="2" s="1"/>
  <c r="AK520" i="2"/>
  <c r="AK521" i="2"/>
  <c r="AK522" i="2"/>
  <c r="AR522" i="2" s="1"/>
  <c r="AK523" i="2"/>
  <c r="AK524" i="2"/>
  <c r="AR524" i="2" s="1"/>
  <c r="AK525" i="2"/>
  <c r="AK526" i="2"/>
  <c r="AR526" i="2" s="1"/>
  <c r="AK527" i="2"/>
  <c r="AK528" i="2"/>
  <c r="AK529" i="2"/>
  <c r="AK530" i="2"/>
  <c r="C102" i="3" s="1"/>
  <c r="AK531" i="2"/>
  <c r="AK532" i="2"/>
  <c r="AK533" i="2"/>
  <c r="AK534" i="2"/>
  <c r="AK535" i="2"/>
  <c r="AK536" i="2"/>
  <c r="AK537" i="2"/>
  <c r="AR537" i="2" s="1"/>
  <c r="AK538" i="2"/>
  <c r="AK539" i="2"/>
  <c r="AK540" i="2"/>
  <c r="AR540" i="2" s="1"/>
  <c r="AK541" i="2"/>
  <c r="AK542" i="2"/>
  <c r="AR542" i="2" s="1"/>
  <c r="AK543" i="2"/>
  <c r="AR543" i="2" s="1"/>
  <c r="AK544" i="2"/>
  <c r="AK545" i="2"/>
  <c r="AK546" i="2"/>
  <c r="AK547" i="2"/>
  <c r="AK548" i="2"/>
  <c r="AR548" i="2" s="1"/>
  <c r="AK549" i="2"/>
  <c r="AR549" i="2" s="1"/>
  <c r="AK550" i="2"/>
  <c r="AR550" i="2" s="1"/>
  <c r="AK551" i="2"/>
  <c r="AK552" i="2"/>
  <c r="AK553" i="2"/>
  <c r="AK554" i="2"/>
  <c r="AK555" i="2"/>
  <c r="AK556" i="2"/>
  <c r="AK557" i="2"/>
  <c r="AR557" i="2" s="1"/>
  <c r="AK558" i="2"/>
  <c r="AK559" i="2"/>
  <c r="AK560" i="2"/>
  <c r="AK561" i="2"/>
  <c r="AR561" i="2" s="1"/>
  <c r="AK562" i="2"/>
  <c r="AK563" i="2"/>
  <c r="AK564" i="2"/>
  <c r="AK565" i="2"/>
  <c r="AK566" i="2"/>
  <c r="AR566" i="2" s="1"/>
  <c r="AK567" i="2"/>
  <c r="AK568" i="2"/>
  <c r="AK569" i="2"/>
  <c r="AK570" i="2"/>
  <c r="AR570" i="2" s="1"/>
  <c r="AK571" i="2"/>
  <c r="AK572" i="2"/>
  <c r="AK573" i="2"/>
  <c r="AK574" i="2"/>
  <c r="AR574" i="2" s="1"/>
  <c r="AK575" i="2"/>
  <c r="AK576" i="2"/>
  <c r="AR576" i="2" s="1"/>
  <c r="AK577" i="2"/>
  <c r="AK578" i="2"/>
  <c r="AK579" i="2"/>
  <c r="AK580" i="2"/>
  <c r="AK581" i="2"/>
  <c r="AK582" i="2"/>
  <c r="AR582" i="2" s="1"/>
  <c r="AK583" i="2"/>
  <c r="AK584" i="2"/>
  <c r="AK585" i="2"/>
  <c r="AK586" i="2"/>
  <c r="AK587" i="2"/>
  <c r="AK588" i="2"/>
  <c r="AK589" i="2"/>
  <c r="AK590" i="2"/>
  <c r="AK591" i="2"/>
  <c r="AK592" i="2"/>
  <c r="AK593" i="2"/>
  <c r="AR593" i="2" s="1"/>
  <c r="AK594" i="2"/>
  <c r="AK595" i="2"/>
  <c r="AR595" i="2" s="1"/>
  <c r="AK596" i="2"/>
  <c r="AK597" i="2"/>
  <c r="AR597" i="2" s="1"/>
  <c r="AK598" i="2"/>
  <c r="AK599" i="2"/>
  <c r="AR599" i="2" s="1"/>
  <c r="AK600" i="2"/>
  <c r="AK601" i="2"/>
  <c r="AK602" i="2"/>
  <c r="AR602" i="2" s="1"/>
  <c r="AK603" i="2"/>
  <c r="AK604" i="2"/>
  <c r="AR604" i="2" s="1"/>
  <c r="AK605" i="2"/>
  <c r="AK606" i="2"/>
  <c r="AR606" i="2" s="1"/>
  <c r="AK607" i="2"/>
  <c r="AR607" i="2" s="1"/>
  <c r="AK608" i="2"/>
  <c r="AK609" i="2"/>
  <c r="AK610" i="2"/>
  <c r="AR610" i="2" s="1"/>
  <c r="AK611" i="2"/>
  <c r="AK612" i="2"/>
  <c r="AK613" i="2"/>
  <c r="AR613" i="2" s="1"/>
  <c r="AK614" i="2"/>
  <c r="AR614" i="2" s="1"/>
  <c r="AK615" i="2"/>
  <c r="AK616" i="2"/>
  <c r="AK617" i="2"/>
  <c r="AK618" i="2"/>
  <c r="AK619" i="2"/>
  <c r="AR619" i="2" s="1"/>
  <c r="AK620" i="2"/>
  <c r="AK621" i="2"/>
  <c r="AR621" i="2" s="1"/>
  <c r="AK622" i="2"/>
  <c r="AR622" i="2" s="1"/>
  <c r="AK623" i="2"/>
  <c r="AK624" i="2"/>
  <c r="AK625" i="2"/>
  <c r="AR625" i="2" s="1"/>
  <c r="AK626" i="2"/>
  <c r="AR626" i="2" s="1"/>
  <c r="AK627" i="2"/>
  <c r="AK628" i="2"/>
  <c r="AR628" i="2" s="1"/>
  <c r="AK629" i="2"/>
  <c r="AK630" i="2"/>
  <c r="AK631" i="2"/>
  <c r="AK632" i="2"/>
  <c r="AR632" i="2" s="1"/>
  <c r="AK633" i="2"/>
  <c r="AK634" i="2"/>
  <c r="AK635" i="2"/>
  <c r="AR635" i="2" s="1"/>
  <c r="AK636" i="2"/>
  <c r="AK637" i="2"/>
  <c r="AK638" i="2"/>
  <c r="C112" i="3" s="1"/>
  <c r="AK639" i="2"/>
  <c r="AR639" i="2" s="1"/>
  <c r="AK640" i="2"/>
  <c r="AR640" i="2" s="1"/>
  <c r="AK641" i="2"/>
  <c r="AK642" i="2"/>
  <c r="AK643" i="2"/>
  <c r="AK644" i="2"/>
  <c r="C109" i="3" s="1"/>
  <c r="AK645" i="2"/>
  <c r="AK646" i="2"/>
  <c r="AK647" i="2"/>
  <c r="AK648" i="2"/>
  <c r="AK649" i="2"/>
  <c r="AR649" i="2" s="1"/>
  <c r="AK650" i="2"/>
  <c r="AK651" i="2"/>
  <c r="AK652" i="2"/>
  <c r="AK653" i="2"/>
  <c r="AK654" i="2"/>
  <c r="AK655" i="2"/>
  <c r="AK656" i="2"/>
  <c r="AK657" i="2"/>
  <c r="AK658" i="2"/>
  <c r="AR658" i="2" s="1"/>
  <c r="AK659" i="2"/>
  <c r="AR659" i="2" s="1"/>
  <c r="AK660" i="2"/>
  <c r="AK661" i="2"/>
  <c r="AK662" i="2"/>
  <c r="AK663" i="2"/>
  <c r="AK664" i="2"/>
  <c r="AR664" i="2" s="1"/>
  <c r="AK665" i="2"/>
  <c r="AK666" i="2"/>
  <c r="AK667" i="2"/>
  <c r="AR667" i="2" s="1"/>
  <c r="AK668" i="2"/>
  <c r="AK669" i="2"/>
  <c r="AR669" i="2" s="1"/>
  <c r="AK670" i="2"/>
  <c r="AK671" i="2"/>
  <c r="AK672" i="2"/>
  <c r="AR672" i="2" s="1"/>
  <c r="AK673" i="2"/>
  <c r="AK674" i="2"/>
  <c r="AR674" i="2" s="1"/>
  <c r="AK675" i="2"/>
  <c r="AR675" i="2" s="1"/>
  <c r="AK676" i="2"/>
  <c r="AR676" i="2" s="1"/>
  <c r="AK677" i="2"/>
  <c r="AK678" i="2"/>
  <c r="AK679" i="2"/>
  <c r="AK680" i="2"/>
  <c r="AK681" i="2"/>
  <c r="AK682" i="2"/>
  <c r="AK683" i="2"/>
  <c r="AR683" i="2" s="1"/>
  <c r="AK684" i="2"/>
  <c r="AK685" i="2"/>
  <c r="AK686" i="2"/>
  <c r="AK687" i="2"/>
  <c r="AR687" i="2" s="1"/>
  <c r="AK688" i="2"/>
  <c r="AK689" i="2"/>
  <c r="AR689" i="2" s="1"/>
  <c r="AK690" i="2"/>
  <c r="AK691" i="2"/>
  <c r="AK692" i="2"/>
  <c r="AR692" i="2" s="1"/>
  <c r="AK693" i="2"/>
  <c r="AK694" i="2"/>
  <c r="AR694" i="2" s="1"/>
  <c r="AK695" i="2"/>
  <c r="AK696" i="2"/>
  <c r="AK697" i="2"/>
  <c r="AK698" i="2"/>
  <c r="AR698" i="2" s="1"/>
  <c r="AK699" i="2"/>
  <c r="AK700" i="2"/>
  <c r="AR700" i="2" s="1"/>
  <c r="AK701" i="2"/>
  <c r="AK702" i="2"/>
  <c r="AK703" i="2"/>
  <c r="AR703" i="2" s="1"/>
  <c r="AK704" i="2"/>
  <c r="AK705" i="2"/>
  <c r="AK706" i="2"/>
  <c r="AK707" i="2"/>
  <c r="AR707" i="2" s="1"/>
  <c r="AK708" i="2"/>
  <c r="AR708" i="2" s="1"/>
  <c r="AK709" i="2"/>
  <c r="AR709" i="2" s="1"/>
  <c r="AK710" i="2"/>
  <c r="AK711" i="2"/>
  <c r="AK712" i="2"/>
  <c r="AR712" i="2" s="1"/>
  <c r="AK713" i="2"/>
  <c r="AR713" i="2" s="1"/>
  <c r="AK714" i="2"/>
  <c r="AR714" i="2" s="1"/>
  <c r="AK715" i="2"/>
  <c r="AK716" i="2"/>
  <c r="AR716" i="2" s="1"/>
  <c r="AK717" i="2"/>
  <c r="AR717" i="2" s="1"/>
  <c r="AK718" i="2"/>
  <c r="AR718" i="2" s="1"/>
  <c r="AK719" i="2"/>
  <c r="AR719" i="2" s="1"/>
  <c r="AK720" i="2"/>
  <c r="AR720" i="2" s="1"/>
  <c r="AK721" i="2"/>
  <c r="AR721" i="2" s="1"/>
  <c r="AK722" i="2"/>
  <c r="AR722" i="2" s="1"/>
  <c r="AK723" i="2"/>
  <c r="AR723" i="2" s="1"/>
  <c r="AK724" i="2"/>
  <c r="AR724" i="2" s="1"/>
  <c r="AK725" i="2"/>
  <c r="AK726" i="2"/>
  <c r="AR726" i="2" s="1"/>
  <c r="AK727" i="2"/>
  <c r="AR727" i="2" s="1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O105" i="3" s="1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O104" i="3" s="1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O106" i="3" s="1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O111" i="3" s="1"/>
  <c r="AH112" i="2"/>
  <c r="AH113" i="2"/>
  <c r="AH114" i="2"/>
  <c r="AH115" i="2"/>
  <c r="AH116" i="2"/>
  <c r="AH117" i="2"/>
  <c r="O110" i="3" s="1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O63" i="3" s="1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O119" i="3" s="1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O115" i="3" s="1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O107" i="3" s="1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O102" i="3" s="1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O118" i="3" s="1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O112" i="3" s="1"/>
  <c r="AH639" i="2"/>
  <c r="AH640" i="2"/>
  <c r="AH641" i="2"/>
  <c r="AH642" i="2"/>
  <c r="AH643" i="2"/>
  <c r="AH644" i="2"/>
  <c r="O109" i="3" s="1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O121" i="3" s="1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N105" i="3" s="1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N106" i="3" s="1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N110" i="3" s="1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N107" i="3" s="1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N116" i="3" s="1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N44" i="3" s="1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N103" i="3" s="1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N102" i="3" s="1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N112" i="3" s="1"/>
  <c r="AG639" i="2"/>
  <c r="AG640" i="2"/>
  <c r="AG641" i="2"/>
  <c r="AG642" i="2"/>
  <c r="AG643" i="2"/>
  <c r="AG644" i="2"/>
  <c r="N109" i="3" s="1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M105" i="3" s="1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M104" i="3" s="1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M106" i="3" s="1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M111" i="3" s="1"/>
  <c r="AF112" i="2"/>
  <c r="AF113" i="2"/>
  <c r="AF114" i="2"/>
  <c r="AF115" i="2"/>
  <c r="AF116" i="2"/>
  <c r="AF117" i="2"/>
  <c r="M110" i="3" s="1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M63" i="3" s="1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M119" i="3" s="1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M115" i="3" s="1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M107" i="3" s="1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M102" i="3" s="1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M118" i="3" s="1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M112" i="3" s="1"/>
  <c r="AF639" i="2"/>
  <c r="AF640" i="2"/>
  <c r="AF641" i="2"/>
  <c r="AF642" i="2"/>
  <c r="AF643" i="2"/>
  <c r="AF644" i="2"/>
  <c r="M109" i="3" s="1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M121" i="3" s="1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L105" i="3" s="1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L106" i="3" s="1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L110" i="3" s="1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L107" i="3" s="1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L116" i="3" s="1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L44" i="3" s="1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L103" i="3" s="1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L102" i="3" s="1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L112" i="3" s="1"/>
  <c r="AE639" i="2"/>
  <c r="AE640" i="2"/>
  <c r="AE641" i="2"/>
  <c r="AE642" i="2"/>
  <c r="AE643" i="2"/>
  <c r="AE644" i="2"/>
  <c r="L109" i="3" s="1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T105" i="3" s="1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T104" i="3" s="1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T95" i="3" s="1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T106" i="3" s="1"/>
  <c r="U100" i="2"/>
  <c r="U101" i="2"/>
  <c r="U102" i="2"/>
  <c r="U103" i="2"/>
  <c r="U104" i="2"/>
  <c r="U105" i="2"/>
  <c r="U106" i="2"/>
  <c r="U107" i="2"/>
  <c r="U108" i="2"/>
  <c r="U109" i="2"/>
  <c r="U110" i="2"/>
  <c r="U111" i="2"/>
  <c r="T111" i="3" s="1"/>
  <c r="U112" i="2"/>
  <c r="U113" i="2"/>
  <c r="U114" i="2"/>
  <c r="U115" i="2"/>
  <c r="U116" i="2"/>
  <c r="U117" i="2"/>
  <c r="T110" i="3" s="1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T63" i="3" s="1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T119" i="3" s="1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T115" i="3" s="1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T107" i="3" s="1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T102" i="3" s="1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T118" i="3" s="1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T112" i="3" s="1"/>
  <c r="U639" i="2"/>
  <c r="U640" i="2"/>
  <c r="U641" i="2"/>
  <c r="U642" i="2"/>
  <c r="U643" i="2"/>
  <c r="U644" i="2"/>
  <c r="T109" i="3" s="1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T121" i="3" s="1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S105" i="3" s="1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S106" i="3" s="1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S110" i="3" s="1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S107" i="3" s="1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S116" i="3" s="1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S85" i="3" s="1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S103" i="3" s="1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S102" i="3" s="1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S112" i="3" s="1"/>
  <c r="T639" i="2"/>
  <c r="T640" i="2"/>
  <c r="T641" i="2"/>
  <c r="T642" i="2"/>
  <c r="T643" i="2"/>
  <c r="T644" i="2"/>
  <c r="S109" i="3" s="1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52" i="3" l="1"/>
  <c r="D116" i="3"/>
  <c r="T122" i="3"/>
  <c r="M122" i="3"/>
  <c r="O122" i="3"/>
  <c r="D55" i="3"/>
  <c r="T116" i="3"/>
  <c r="M116" i="3"/>
  <c r="O116" i="3"/>
  <c r="D53" i="3"/>
  <c r="S115" i="3"/>
  <c r="S95" i="3"/>
  <c r="L115" i="3"/>
  <c r="N115" i="3"/>
  <c r="N95" i="3"/>
  <c r="C95" i="3"/>
  <c r="F114" i="3"/>
  <c r="S122" i="3"/>
  <c r="T117" i="3"/>
  <c r="L122" i="3"/>
  <c r="M117" i="3"/>
  <c r="N122" i="3"/>
  <c r="O117" i="3"/>
  <c r="G122" i="3"/>
  <c r="L83" i="3"/>
  <c r="S83" i="3"/>
  <c r="N83" i="3"/>
  <c r="C83" i="3"/>
  <c r="S90" i="3"/>
  <c r="S117" i="3"/>
  <c r="S111" i="3"/>
  <c r="T75" i="3"/>
  <c r="L117" i="3"/>
  <c r="L111" i="3"/>
  <c r="M75" i="3"/>
  <c r="N117" i="3"/>
  <c r="N111" i="3"/>
  <c r="O75" i="3"/>
  <c r="O100" i="3"/>
  <c r="C57" i="3"/>
  <c r="C90" i="3"/>
  <c r="C85" i="3"/>
  <c r="C91" i="3"/>
  <c r="C117" i="3"/>
  <c r="D103" i="3"/>
  <c r="C93" i="3"/>
  <c r="O101" i="3"/>
  <c r="D97" i="3"/>
  <c r="S113" i="3"/>
  <c r="S120" i="3"/>
  <c r="T114" i="3"/>
  <c r="T108" i="3"/>
  <c r="M114" i="3"/>
  <c r="M108" i="3"/>
  <c r="O114" i="3"/>
  <c r="O108" i="3"/>
  <c r="D6" i="3"/>
  <c r="T98" i="3"/>
  <c r="L92" i="3"/>
  <c r="N54" i="3"/>
  <c r="O98" i="3"/>
  <c r="O78" i="3"/>
  <c r="S121" i="3"/>
  <c r="S118" i="3"/>
  <c r="S73" i="3"/>
  <c r="S59" i="3"/>
  <c r="T93" i="3"/>
  <c r="T44" i="3"/>
  <c r="T71" i="3"/>
  <c r="T64" i="3"/>
  <c r="T43" i="3"/>
  <c r="T89" i="3"/>
  <c r="T87" i="3"/>
  <c r="L121" i="3"/>
  <c r="L118" i="3"/>
  <c r="L59" i="3"/>
  <c r="M93" i="3"/>
  <c r="M89" i="3"/>
  <c r="M87" i="3"/>
  <c r="N121" i="3"/>
  <c r="N118" i="3"/>
  <c r="N73" i="3"/>
  <c r="O93" i="3"/>
  <c r="O89" i="3"/>
  <c r="O87" i="3"/>
  <c r="C50" i="3"/>
  <c r="C73" i="3"/>
  <c r="C7" i="3"/>
  <c r="C27" i="3"/>
  <c r="C88" i="3"/>
  <c r="C59" i="3"/>
  <c r="C51" i="3"/>
  <c r="E80" i="3"/>
  <c r="S92" i="3"/>
  <c r="M98" i="3"/>
  <c r="N92" i="3"/>
  <c r="O38" i="3"/>
  <c r="D92" i="3"/>
  <c r="S119" i="3"/>
  <c r="S104" i="3"/>
  <c r="T103" i="3"/>
  <c r="L119" i="3"/>
  <c r="L104" i="3"/>
  <c r="M103" i="3"/>
  <c r="N119" i="3"/>
  <c r="N104" i="3"/>
  <c r="O103" i="3"/>
  <c r="C119" i="3"/>
  <c r="C104" i="3"/>
  <c r="E68" i="3"/>
  <c r="D73" i="3"/>
  <c r="E49" i="3"/>
  <c r="S101" i="3"/>
  <c r="S40" i="3"/>
  <c r="S82" i="3"/>
  <c r="S42" i="3"/>
  <c r="T74" i="3"/>
  <c r="T70" i="3"/>
  <c r="S114" i="3"/>
  <c r="S108" i="3"/>
  <c r="T113" i="3"/>
  <c r="L114" i="3"/>
  <c r="L108" i="3"/>
  <c r="N114" i="3"/>
  <c r="N108" i="3"/>
  <c r="C114" i="3"/>
  <c r="C108" i="3"/>
  <c r="D61" i="3"/>
  <c r="F55" i="3"/>
  <c r="D104" i="3"/>
  <c r="D31" i="3"/>
  <c r="E36" i="3"/>
  <c r="T83" i="3"/>
  <c r="C2" i="3"/>
  <c r="C12" i="3"/>
  <c r="C47" i="3"/>
  <c r="D30" i="3"/>
  <c r="E98" i="3"/>
  <c r="E29" i="3"/>
  <c r="S75" i="3"/>
  <c r="S62" i="3"/>
  <c r="T57" i="3"/>
  <c r="M57" i="3"/>
  <c r="O90" i="3"/>
  <c r="O85" i="3"/>
  <c r="C75" i="3"/>
  <c r="C100" i="3"/>
  <c r="C35" i="3"/>
  <c r="C62" i="3"/>
  <c r="C17" i="3"/>
  <c r="C21" i="3"/>
  <c r="C66" i="3"/>
  <c r="D101" i="3"/>
  <c r="D68" i="3"/>
  <c r="D29" i="3"/>
  <c r="L101" i="3"/>
  <c r="L40" i="3"/>
  <c r="L82" i="3"/>
  <c r="L42" i="3"/>
  <c r="L96" i="3"/>
  <c r="L33" i="3"/>
  <c r="L94" i="3"/>
  <c r="L86" i="3"/>
  <c r="M74" i="3"/>
  <c r="M70" i="3"/>
  <c r="N101" i="3"/>
  <c r="N40" i="3"/>
  <c r="N82" i="3"/>
  <c r="N42" i="3"/>
  <c r="N96" i="3"/>
  <c r="N33" i="3"/>
  <c r="N94" i="3"/>
  <c r="N86" i="3"/>
  <c r="O74" i="3"/>
  <c r="O77" i="3"/>
  <c r="O70" i="3"/>
  <c r="C69" i="3"/>
  <c r="C40" i="3"/>
  <c r="C82" i="3"/>
  <c r="C42" i="3"/>
  <c r="C20" i="3"/>
  <c r="C96" i="3"/>
  <c r="C33" i="3"/>
  <c r="C94" i="3"/>
  <c r="C28" i="3"/>
  <c r="C86" i="3"/>
  <c r="E8" i="3"/>
  <c r="S79" i="3"/>
  <c r="S29" i="3"/>
  <c r="S99" i="3"/>
  <c r="S67" i="3"/>
  <c r="S84" i="3"/>
  <c r="S32" i="3"/>
  <c r="T76" i="3"/>
  <c r="T120" i="3"/>
  <c r="T72" i="3"/>
  <c r="T24" i="3"/>
  <c r="T61" i="3"/>
  <c r="T68" i="3"/>
  <c r="L79" i="3"/>
  <c r="L29" i="3"/>
  <c r="L99" i="3"/>
  <c r="L67" i="3"/>
  <c r="L84" i="3"/>
  <c r="L53" i="3"/>
  <c r="L32" i="3"/>
  <c r="M113" i="3"/>
  <c r="M76" i="3"/>
  <c r="M120" i="3"/>
  <c r="M72" i="3"/>
  <c r="M24" i="3"/>
  <c r="M61" i="3"/>
  <c r="M68" i="3"/>
  <c r="N79" i="3"/>
  <c r="N29" i="3"/>
  <c r="N99" i="3"/>
  <c r="N67" i="3"/>
  <c r="N84" i="3"/>
  <c r="N53" i="3"/>
  <c r="O113" i="3"/>
  <c r="O76" i="3"/>
  <c r="O120" i="3"/>
  <c r="C79" i="3"/>
  <c r="C29" i="3"/>
  <c r="C99" i="3"/>
  <c r="C67" i="3"/>
  <c r="C84" i="3"/>
  <c r="C53" i="3"/>
  <c r="C32" i="3"/>
  <c r="E83" i="3"/>
  <c r="AR696" i="2"/>
  <c r="S98" i="3"/>
  <c r="S63" i="3"/>
  <c r="L98" i="3"/>
  <c r="L63" i="3"/>
  <c r="N98" i="3"/>
  <c r="N63" i="3"/>
  <c r="C38" i="3"/>
  <c r="C26" i="3"/>
  <c r="C98" i="3"/>
  <c r="C78" i="3"/>
  <c r="C46" i="3"/>
  <c r="C63" i="3"/>
  <c r="C6" i="3"/>
  <c r="C65" i="3"/>
  <c r="C45" i="3"/>
  <c r="C56" i="3"/>
  <c r="D121" i="3"/>
  <c r="D56" i="3"/>
  <c r="D8" i="3"/>
  <c r="AR695" i="2"/>
  <c r="AR479" i="2"/>
  <c r="AR407" i="2"/>
  <c r="S64" i="3"/>
  <c r="S89" i="3"/>
  <c r="L89" i="3"/>
  <c r="L87" i="3"/>
  <c r="N87" i="3"/>
  <c r="C81" i="3"/>
  <c r="C71" i="3"/>
  <c r="C64" i="3"/>
  <c r="C43" i="3"/>
  <c r="C4" i="3"/>
  <c r="C87" i="3"/>
  <c r="C34" i="3"/>
  <c r="C14" i="3"/>
  <c r="D7" i="3"/>
  <c r="E74" i="3"/>
  <c r="F39" i="3"/>
  <c r="S55" i="3"/>
  <c r="L55" i="3"/>
  <c r="N55" i="3"/>
  <c r="C13" i="3"/>
  <c r="C8" i="3"/>
  <c r="C23" i="3"/>
  <c r="C31" i="3"/>
  <c r="C16" i="3"/>
  <c r="C30" i="3"/>
  <c r="S57" i="3"/>
  <c r="O35" i="3"/>
  <c r="O66" i="3"/>
  <c r="O19" i="3"/>
  <c r="C10" i="3"/>
  <c r="C5" i="3"/>
  <c r="C3" i="3"/>
  <c r="C80" i="3"/>
  <c r="C18" i="3"/>
  <c r="C97" i="3"/>
  <c r="C36" i="3"/>
  <c r="C41" i="3"/>
  <c r="D82" i="3"/>
  <c r="E122" i="3"/>
  <c r="G80" i="3"/>
  <c r="S70" i="3"/>
  <c r="T69" i="3"/>
  <c r="T82" i="3"/>
  <c r="T94" i="3"/>
  <c r="L70" i="3"/>
  <c r="M69" i="3"/>
  <c r="M82" i="3"/>
  <c r="M94" i="3"/>
  <c r="N70" i="3"/>
  <c r="O69" i="3"/>
  <c r="O82" i="3"/>
  <c r="O96" i="3"/>
  <c r="O94" i="3"/>
  <c r="C39" i="3"/>
  <c r="C9" i="3"/>
  <c r="C25" i="3"/>
  <c r="C15" i="3"/>
  <c r="E116" i="3"/>
  <c r="E59" i="3"/>
  <c r="G60" i="3"/>
  <c r="S76" i="3"/>
  <c r="T84" i="3"/>
  <c r="L113" i="3"/>
  <c r="L76" i="3"/>
  <c r="L120" i="3"/>
  <c r="L72" i="3"/>
  <c r="M84" i="3"/>
  <c r="N113" i="3"/>
  <c r="N76" i="3"/>
  <c r="N120" i="3"/>
  <c r="O84" i="3"/>
  <c r="C113" i="3"/>
  <c r="C76" i="3"/>
  <c r="C11" i="3"/>
  <c r="C22" i="3"/>
  <c r="C72" i="3"/>
  <c r="C24" i="3"/>
  <c r="C61" i="3"/>
  <c r="C68" i="3"/>
  <c r="D109" i="3"/>
  <c r="D79" i="3"/>
  <c r="E110" i="3"/>
  <c r="E56" i="3"/>
  <c r="H9" i="3"/>
  <c r="M58" i="3"/>
  <c r="O58" i="3"/>
  <c r="C92" i="3"/>
  <c r="C115" i="3"/>
  <c r="C37" i="3"/>
  <c r="C54" i="3"/>
  <c r="D78" i="3"/>
  <c r="I82" i="3"/>
  <c r="AR335" i="2"/>
  <c r="AR263" i="2"/>
  <c r="AR191" i="2"/>
  <c r="AR119" i="2"/>
  <c r="S50" i="3"/>
  <c r="S7" i="3"/>
  <c r="S27" i="3"/>
  <c r="S49" i="3"/>
  <c r="S88" i="3"/>
  <c r="S51" i="3"/>
  <c r="T81" i="3"/>
  <c r="T52" i="3"/>
  <c r="T4" i="3"/>
  <c r="T34" i="3"/>
  <c r="T14" i="3"/>
  <c r="K121" i="3"/>
  <c r="J121" i="3"/>
  <c r="K50" i="3"/>
  <c r="J50" i="3"/>
  <c r="K118" i="3"/>
  <c r="J118" i="3"/>
  <c r="K73" i="3"/>
  <c r="J73" i="3"/>
  <c r="J7" i="3"/>
  <c r="K7" i="3"/>
  <c r="K27" i="3"/>
  <c r="J27" i="3"/>
  <c r="K49" i="3"/>
  <c r="J49" i="3"/>
  <c r="K88" i="3"/>
  <c r="J88" i="3"/>
  <c r="K59" i="3"/>
  <c r="J59" i="3"/>
  <c r="K51" i="3"/>
  <c r="J51" i="3"/>
  <c r="L50" i="3"/>
  <c r="S2" i="3"/>
  <c r="S12" i="3"/>
  <c r="S47" i="3"/>
  <c r="T55" i="3"/>
  <c r="T13" i="3"/>
  <c r="T8" i="3"/>
  <c r="T48" i="3"/>
  <c r="T23" i="3"/>
  <c r="T31" i="3"/>
  <c r="T16" i="3"/>
  <c r="T30" i="3"/>
  <c r="K2" i="3"/>
  <c r="J2" i="3"/>
  <c r="K12" i="3"/>
  <c r="J12" i="3"/>
  <c r="K47" i="3"/>
  <c r="J47" i="3"/>
  <c r="K119" i="3"/>
  <c r="J119" i="3"/>
  <c r="K104" i="3"/>
  <c r="J104" i="3"/>
  <c r="S100" i="3"/>
  <c r="S35" i="3"/>
  <c r="S17" i="3"/>
  <c r="S21" i="3"/>
  <c r="S66" i="3"/>
  <c r="S19" i="3"/>
  <c r="T10" i="3"/>
  <c r="T90" i="3"/>
  <c r="T5" i="3"/>
  <c r="T85" i="3"/>
  <c r="T3" i="3"/>
  <c r="T80" i="3"/>
  <c r="T91" i="3"/>
  <c r="T18" i="3"/>
  <c r="T97" i="3"/>
  <c r="T36" i="3"/>
  <c r="T41" i="3"/>
  <c r="K75" i="3"/>
  <c r="J75" i="3"/>
  <c r="K100" i="3"/>
  <c r="J100" i="3"/>
  <c r="K35" i="3"/>
  <c r="J35" i="3"/>
  <c r="K62" i="3"/>
  <c r="J62" i="3"/>
  <c r="K17" i="3"/>
  <c r="J17" i="3"/>
  <c r="K21" i="3"/>
  <c r="J21" i="3"/>
  <c r="K66" i="3"/>
  <c r="J66" i="3"/>
  <c r="K122" i="3"/>
  <c r="J122" i="3"/>
  <c r="K110" i="3"/>
  <c r="J110" i="3"/>
  <c r="J19" i="3"/>
  <c r="K19" i="3"/>
  <c r="L75" i="3"/>
  <c r="L100" i="3"/>
  <c r="S69" i="3"/>
  <c r="S20" i="3"/>
  <c r="S96" i="3"/>
  <c r="S33" i="3"/>
  <c r="S94" i="3"/>
  <c r="S28" i="3"/>
  <c r="S86" i="3"/>
  <c r="T77" i="3"/>
  <c r="T39" i="3"/>
  <c r="T9" i="3"/>
  <c r="T25" i="3"/>
  <c r="T15" i="3"/>
  <c r="K101" i="3"/>
  <c r="J101" i="3"/>
  <c r="K109" i="3"/>
  <c r="J109" i="3"/>
  <c r="K69" i="3"/>
  <c r="J69" i="3"/>
  <c r="K40" i="3"/>
  <c r="J40" i="3"/>
  <c r="K82" i="3"/>
  <c r="J82" i="3"/>
  <c r="K42" i="3"/>
  <c r="J42" i="3"/>
  <c r="K20" i="3"/>
  <c r="J20" i="3"/>
  <c r="K96" i="3"/>
  <c r="J96" i="3"/>
  <c r="K33" i="3"/>
  <c r="J33" i="3"/>
  <c r="K94" i="3"/>
  <c r="J94" i="3"/>
  <c r="K116" i="3"/>
  <c r="J116" i="3"/>
  <c r="K28" i="3"/>
  <c r="J28" i="3"/>
  <c r="K86" i="3"/>
  <c r="J86" i="3"/>
  <c r="L69" i="3"/>
  <c r="L20" i="3"/>
  <c r="L28" i="3"/>
  <c r="S53" i="3"/>
  <c r="T11" i="3"/>
  <c r="T22" i="3"/>
  <c r="J79" i="3"/>
  <c r="K79" i="3"/>
  <c r="K29" i="3"/>
  <c r="J29" i="3"/>
  <c r="K114" i="3"/>
  <c r="J114" i="3"/>
  <c r="K99" i="3"/>
  <c r="J99" i="3"/>
  <c r="J67" i="3"/>
  <c r="K67" i="3"/>
  <c r="K84" i="3"/>
  <c r="J84" i="3"/>
  <c r="K53" i="3"/>
  <c r="J53" i="3"/>
  <c r="K32" i="3"/>
  <c r="J32" i="3"/>
  <c r="K108" i="3"/>
  <c r="J108" i="3"/>
  <c r="M11" i="3"/>
  <c r="M22" i="3"/>
  <c r="S38" i="3"/>
  <c r="S58" i="3"/>
  <c r="S26" i="3"/>
  <c r="S78" i="3"/>
  <c r="S46" i="3"/>
  <c r="S6" i="3"/>
  <c r="S65" i="3"/>
  <c r="S45" i="3"/>
  <c r="S56" i="3"/>
  <c r="T92" i="3"/>
  <c r="T60" i="3"/>
  <c r="T37" i="3"/>
  <c r="T54" i="3"/>
  <c r="K38" i="3"/>
  <c r="J38" i="3"/>
  <c r="K58" i="3"/>
  <c r="J58" i="3"/>
  <c r="K26" i="3"/>
  <c r="J26" i="3"/>
  <c r="K98" i="3"/>
  <c r="J98" i="3"/>
  <c r="K78" i="3"/>
  <c r="J78" i="3"/>
  <c r="K46" i="3"/>
  <c r="J46" i="3"/>
  <c r="K63" i="3"/>
  <c r="J63" i="3"/>
  <c r="K6" i="3"/>
  <c r="J6" i="3"/>
  <c r="K65" i="3"/>
  <c r="J65" i="3"/>
  <c r="K45" i="3"/>
  <c r="J45" i="3"/>
  <c r="K56" i="3"/>
  <c r="J56" i="3"/>
  <c r="L38" i="3"/>
  <c r="L58" i="3"/>
  <c r="L26" i="3"/>
  <c r="S93" i="3"/>
  <c r="S44" i="3"/>
  <c r="S81" i="3"/>
  <c r="S71" i="3"/>
  <c r="S52" i="3"/>
  <c r="S43" i="3"/>
  <c r="S4" i="3"/>
  <c r="S87" i="3"/>
  <c r="S34" i="3"/>
  <c r="S14" i="3"/>
  <c r="T50" i="3"/>
  <c r="T73" i="3"/>
  <c r="T7" i="3"/>
  <c r="T27" i="3"/>
  <c r="T49" i="3"/>
  <c r="T88" i="3"/>
  <c r="T59" i="3"/>
  <c r="T51" i="3"/>
  <c r="K93" i="3"/>
  <c r="J93" i="3"/>
  <c r="K44" i="3"/>
  <c r="J44" i="3"/>
  <c r="K81" i="3"/>
  <c r="J81" i="3"/>
  <c r="K71" i="3"/>
  <c r="J71" i="3"/>
  <c r="K52" i="3"/>
  <c r="J52" i="3"/>
  <c r="K64" i="3"/>
  <c r="J64" i="3"/>
  <c r="J43" i="3"/>
  <c r="K43" i="3"/>
  <c r="K4" i="3"/>
  <c r="J4" i="3"/>
  <c r="K89" i="3"/>
  <c r="J89" i="3"/>
  <c r="K87" i="3"/>
  <c r="J87" i="3"/>
  <c r="K34" i="3"/>
  <c r="J34" i="3"/>
  <c r="K14" i="3"/>
  <c r="J14" i="3"/>
  <c r="K105" i="3"/>
  <c r="J105" i="3"/>
  <c r="L93" i="3"/>
  <c r="S13" i="3"/>
  <c r="S8" i="3"/>
  <c r="S48" i="3"/>
  <c r="S23" i="3"/>
  <c r="S31" i="3"/>
  <c r="S16" i="3"/>
  <c r="S30" i="3"/>
  <c r="T2" i="3"/>
  <c r="T12" i="3"/>
  <c r="T47" i="3"/>
  <c r="J55" i="3"/>
  <c r="K55" i="3"/>
  <c r="K13" i="3"/>
  <c r="J13" i="3"/>
  <c r="K8" i="3"/>
  <c r="J8" i="3"/>
  <c r="K83" i="3"/>
  <c r="J83" i="3"/>
  <c r="J103" i="3"/>
  <c r="K103" i="3"/>
  <c r="K48" i="3"/>
  <c r="J48" i="3"/>
  <c r="K23" i="3"/>
  <c r="J23" i="3"/>
  <c r="J31" i="3"/>
  <c r="K31" i="3"/>
  <c r="K16" i="3"/>
  <c r="J16" i="3"/>
  <c r="K30" i="3"/>
  <c r="J30" i="3"/>
  <c r="L13" i="3"/>
  <c r="AS717" i="2"/>
  <c r="AS705" i="2"/>
  <c r="AS693" i="2"/>
  <c r="AS681" i="2"/>
  <c r="S10" i="3"/>
  <c r="S5" i="3"/>
  <c r="S3" i="3"/>
  <c r="S80" i="3"/>
  <c r="S91" i="3"/>
  <c r="S18" i="3"/>
  <c r="S97" i="3"/>
  <c r="S36" i="3"/>
  <c r="S41" i="3"/>
  <c r="T100" i="3"/>
  <c r="T35" i="3"/>
  <c r="T62" i="3"/>
  <c r="T17" i="3"/>
  <c r="T21" i="3"/>
  <c r="T66" i="3"/>
  <c r="T19" i="3"/>
  <c r="K57" i="3"/>
  <c r="J57" i="3"/>
  <c r="K10" i="3"/>
  <c r="J10" i="3"/>
  <c r="K90" i="3"/>
  <c r="J90" i="3"/>
  <c r="K5" i="3"/>
  <c r="J5" i="3"/>
  <c r="K85" i="3"/>
  <c r="J85" i="3"/>
  <c r="K3" i="3"/>
  <c r="J3" i="3"/>
  <c r="K80" i="3"/>
  <c r="J80" i="3"/>
  <c r="J91" i="3"/>
  <c r="K91" i="3"/>
  <c r="K18" i="3"/>
  <c r="J18" i="3"/>
  <c r="K97" i="3"/>
  <c r="J97" i="3"/>
  <c r="K36" i="3"/>
  <c r="J36" i="3"/>
  <c r="K117" i="3"/>
  <c r="J117" i="3"/>
  <c r="K111" i="3"/>
  <c r="J111" i="3"/>
  <c r="K106" i="3"/>
  <c r="J106" i="3"/>
  <c r="K41" i="3"/>
  <c r="J41" i="3"/>
  <c r="L57" i="3"/>
  <c r="L10" i="3"/>
  <c r="L90" i="3"/>
  <c r="L5" i="3"/>
  <c r="L85" i="3"/>
  <c r="AT716" i="2"/>
  <c r="S74" i="3"/>
  <c r="S77" i="3"/>
  <c r="S39" i="3"/>
  <c r="S9" i="3"/>
  <c r="S25" i="3"/>
  <c r="S15" i="3"/>
  <c r="T101" i="3"/>
  <c r="T40" i="3"/>
  <c r="T42" i="3"/>
  <c r="T20" i="3"/>
  <c r="T96" i="3"/>
  <c r="T33" i="3"/>
  <c r="T28" i="3"/>
  <c r="T86" i="3"/>
  <c r="K112" i="3"/>
  <c r="J112" i="3"/>
  <c r="K74" i="3"/>
  <c r="J74" i="3"/>
  <c r="K77" i="3"/>
  <c r="J77" i="3"/>
  <c r="K70" i="3"/>
  <c r="J70" i="3"/>
  <c r="K102" i="3"/>
  <c r="J102" i="3"/>
  <c r="K39" i="3"/>
  <c r="J39" i="3"/>
  <c r="K9" i="3"/>
  <c r="J9" i="3"/>
  <c r="K25" i="3"/>
  <c r="J25" i="3"/>
  <c r="K15" i="3"/>
  <c r="J15" i="3"/>
  <c r="L74" i="3"/>
  <c r="L77" i="3"/>
  <c r="S11" i="3"/>
  <c r="S22" i="3"/>
  <c r="S72" i="3"/>
  <c r="S24" i="3"/>
  <c r="S61" i="3"/>
  <c r="S68" i="3"/>
  <c r="T79" i="3"/>
  <c r="T29" i="3"/>
  <c r="T99" i="3"/>
  <c r="T67" i="3"/>
  <c r="T53" i="3"/>
  <c r="T32" i="3"/>
  <c r="K113" i="3"/>
  <c r="J113" i="3"/>
  <c r="K76" i="3"/>
  <c r="J76" i="3"/>
  <c r="K11" i="3"/>
  <c r="J11" i="3"/>
  <c r="K22" i="3"/>
  <c r="J22" i="3"/>
  <c r="K120" i="3"/>
  <c r="J120" i="3"/>
  <c r="K72" i="3"/>
  <c r="J72" i="3"/>
  <c r="K107" i="3"/>
  <c r="J107" i="3"/>
  <c r="K24" i="3"/>
  <c r="J24" i="3"/>
  <c r="K61" i="3"/>
  <c r="J61" i="3"/>
  <c r="K68" i="3"/>
  <c r="J68" i="3"/>
  <c r="L11" i="3"/>
  <c r="L22" i="3"/>
  <c r="AR624" i="2"/>
  <c r="AR552" i="2"/>
  <c r="AR408" i="2"/>
  <c r="AR264" i="2"/>
  <c r="AR192" i="2"/>
  <c r="S60" i="3"/>
  <c r="S37" i="3"/>
  <c r="S54" i="3"/>
  <c r="T38" i="3"/>
  <c r="T58" i="3"/>
  <c r="T26" i="3"/>
  <c r="T78" i="3"/>
  <c r="T46" i="3"/>
  <c r="T6" i="3"/>
  <c r="T65" i="3"/>
  <c r="T45" i="3"/>
  <c r="T56" i="3"/>
  <c r="K92" i="3"/>
  <c r="J92" i="3"/>
  <c r="J115" i="3"/>
  <c r="K115" i="3"/>
  <c r="K95" i="3"/>
  <c r="J95" i="3"/>
  <c r="K60" i="3"/>
  <c r="J60" i="3"/>
  <c r="K37" i="3"/>
  <c r="J37" i="3"/>
  <c r="K54" i="3"/>
  <c r="J54" i="3"/>
  <c r="AR480" i="2"/>
  <c r="AR48" i="2"/>
  <c r="L73" i="3"/>
  <c r="L7" i="3"/>
  <c r="L27" i="3"/>
  <c r="L49" i="3"/>
  <c r="L88" i="3"/>
  <c r="L51" i="3"/>
  <c r="M44" i="3"/>
  <c r="M81" i="3"/>
  <c r="M71" i="3"/>
  <c r="M52" i="3"/>
  <c r="M64" i="3"/>
  <c r="M43" i="3"/>
  <c r="M4" i="3"/>
  <c r="M34" i="3"/>
  <c r="M14" i="3"/>
  <c r="N50" i="3"/>
  <c r="N7" i="3"/>
  <c r="N27" i="3"/>
  <c r="N49" i="3"/>
  <c r="N88" i="3"/>
  <c r="N59" i="3"/>
  <c r="N51" i="3"/>
  <c r="O44" i="3"/>
  <c r="O81" i="3"/>
  <c r="O71" i="3"/>
  <c r="O52" i="3"/>
  <c r="O64" i="3"/>
  <c r="O43" i="3"/>
  <c r="O4" i="3"/>
  <c r="O34" i="3"/>
  <c r="O14" i="3"/>
  <c r="AU725" i="2"/>
  <c r="R120" i="3"/>
  <c r="Q120" i="3"/>
  <c r="P120" i="3"/>
  <c r="V120" i="3"/>
  <c r="U120" i="3"/>
  <c r="I120" i="3"/>
  <c r="V115" i="3"/>
  <c r="U115" i="3"/>
  <c r="R115" i="3"/>
  <c r="Q115" i="3"/>
  <c r="P115" i="3"/>
  <c r="H115" i="3"/>
  <c r="G115" i="3"/>
  <c r="V113" i="3"/>
  <c r="U113" i="3"/>
  <c r="R113" i="3"/>
  <c r="Q113" i="3"/>
  <c r="P113" i="3"/>
  <c r="H113" i="3"/>
  <c r="F113" i="3"/>
  <c r="I113" i="3"/>
  <c r="R71" i="3"/>
  <c r="Q71" i="3"/>
  <c r="P71" i="3"/>
  <c r="V71" i="3"/>
  <c r="U71" i="3"/>
  <c r="I71" i="3"/>
  <c r="H71" i="3"/>
  <c r="V67" i="3"/>
  <c r="U67" i="3"/>
  <c r="R67" i="3"/>
  <c r="Q67" i="3"/>
  <c r="H67" i="3"/>
  <c r="G67" i="3"/>
  <c r="P67" i="3"/>
  <c r="V65" i="3"/>
  <c r="U65" i="3"/>
  <c r="R65" i="3"/>
  <c r="Q65" i="3"/>
  <c r="P65" i="3"/>
  <c r="H65" i="3"/>
  <c r="F65" i="3"/>
  <c r="I65" i="3"/>
  <c r="V2" i="3"/>
  <c r="U2" i="3"/>
  <c r="R2" i="3"/>
  <c r="Q2" i="3"/>
  <c r="P2" i="3"/>
  <c r="I2" i="3"/>
  <c r="H2" i="3"/>
  <c r="G2" i="3"/>
  <c r="R22" i="3"/>
  <c r="Q22" i="3"/>
  <c r="P22" i="3"/>
  <c r="V22" i="3"/>
  <c r="U22" i="3"/>
  <c r="H22" i="3"/>
  <c r="G22" i="3"/>
  <c r="V27" i="3"/>
  <c r="U27" i="3"/>
  <c r="R27" i="3"/>
  <c r="Q27" i="3"/>
  <c r="P27" i="3"/>
  <c r="I27" i="3"/>
  <c r="H27" i="3"/>
  <c r="G27" i="3"/>
  <c r="R35" i="3"/>
  <c r="Q35" i="3"/>
  <c r="P35" i="3"/>
  <c r="V35" i="3"/>
  <c r="U35" i="3"/>
  <c r="I35" i="3"/>
  <c r="H35" i="3"/>
  <c r="C120" i="3"/>
  <c r="C60" i="3"/>
  <c r="C48" i="3"/>
  <c r="D85" i="3"/>
  <c r="E22" i="3"/>
  <c r="F99" i="3"/>
  <c r="F85" i="3"/>
  <c r="F71" i="3"/>
  <c r="F22" i="3"/>
  <c r="G36" i="3"/>
  <c r="G11" i="3"/>
  <c r="H96" i="3"/>
  <c r="L2" i="3"/>
  <c r="L12" i="3"/>
  <c r="L47" i="3"/>
  <c r="M55" i="3"/>
  <c r="M13" i="3"/>
  <c r="M8" i="3"/>
  <c r="M83" i="3"/>
  <c r="M48" i="3"/>
  <c r="M23" i="3"/>
  <c r="M31" i="3"/>
  <c r="M16" i="3"/>
  <c r="M30" i="3"/>
  <c r="N2" i="3"/>
  <c r="N12" i="3"/>
  <c r="N47" i="3"/>
  <c r="O55" i="3"/>
  <c r="O13" i="3"/>
  <c r="O8" i="3"/>
  <c r="O83" i="3"/>
  <c r="O48" i="3"/>
  <c r="O23" i="3"/>
  <c r="O31" i="3"/>
  <c r="O16" i="3"/>
  <c r="O30" i="3"/>
  <c r="R58" i="3"/>
  <c r="Q58" i="3"/>
  <c r="P58" i="3"/>
  <c r="V58" i="3"/>
  <c r="U58" i="3"/>
  <c r="H58" i="3"/>
  <c r="G58" i="3"/>
  <c r="V77" i="3"/>
  <c r="U77" i="3"/>
  <c r="R77" i="3"/>
  <c r="Q77" i="3"/>
  <c r="P77" i="3"/>
  <c r="H77" i="3"/>
  <c r="F77" i="3"/>
  <c r="I77" i="3"/>
  <c r="R94" i="3"/>
  <c r="Q94" i="3"/>
  <c r="P94" i="3"/>
  <c r="V94" i="3"/>
  <c r="U94" i="3"/>
  <c r="H94" i="3"/>
  <c r="G94" i="3"/>
  <c r="R34" i="3"/>
  <c r="Q34" i="3"/>
  <c r="P34" i="3"/>
  <c r="V34" i="3"/>
  <c r="U34" i="3"/>
  <c r="H34" i="3"/>
  <c r="G34" i="3"/>
  <c r="R106" i="3"/>
  <c r="Q106" i="3"/>
  <c r="P106" i="3"/>
  <c r="V106" i="3"/>
  <c r="U106" i="3"/>
  <c r="H106" i="3"/>
  <c r="G106" i="3"/>
  <c r="V28" i="3"/>
  <c r="U28" i="3"/>
  <c r="R28" i="3"/>
  <c r="Q28" i="3"/>
  <c r="P28" i="3"/>
  <c r="E28" i="3"/>
  <c r="I28" i="3"/>
  <c r="H28" i="3"/>
  <c r="V17" i="3"/>
  <c r="U17" i="3"/>
  <c r="R17" i="3"/>
  <c r="Q17" i="3"/>
  <c r="P17" i="3"/>
  <c r="H17" i="3"/>
  <c r="F17" i="3"/>
  <c r="I17" i="3"/>
  <c r="U37" i="3"/>
  <c r="R37" i="3"/>
  <c r="Q37" i="3"/>
  <c r="P37" i="3"/>
  <c r="V37" i="3"/>
  <c r="I37" i="3"/>
  <c r="H37" i="3"/>
  <c r="G37" i="3"/>
  <c r="Q81" i="3"/>
  <c r="P81" i="3"/>
  <c r="V81" i="3"/>
  <c r="U81" i="3"/>
  <c r="R81" i="3"/>
  <c r="I81" i="3"/>
  <c r="G81" i="3"/>
  <c r="Q45" i="3"/>
  <c r="P45" i="3"/>
  <c r="V45" i="3"/>
  <c r="U45" i="3"/>
  <c r="R45" i="3"/>
  <c r="I45" i="3"/>
  <c r="G45" i="3"/>
  <c r="F45" i="3"/>
  <c r="C107" i="3"/>
  <c r="D120" i="3"/>
  <c r="D96" i="3"/>
  <c r="D84" i="3"/>
  <c r="D72" i="3"/>
  <c r="D60" i="3"/>
  <c r="D48" i="3"/>
  <c r="D36" i="3"/>
  <c r="D24" i="3"/>
  <c r="E121" i="3"/>
  <c r="E109" i="3"/>
  <c r="E85" i="3"/>
  <c r="E48" i="3"/>
  <c r="E35" i="3"/>
  <c r="E21" i="3"/>
  <c r="E6" i="3"/>
  <c r="F98" i="3"/>
  <c r="F84" i="3"/>
  <c r="F70" i="3"/>
  <c r="F54" i="3"/>
  <c r="F38" i="3"/>
  <c r="F19" i="3"/>
  <c r="G120" i="3"/>
  <c r="G77" i="3"/>
  <c r="G59" i="3"/>
  <c r="G35" i="3"/>
  <c r="H93" i="3"/>
  <c r="L35" i="3"/>
  <c r="L62" i="3"/>
  <c r="L17" i="3"/>
  <c r="L21" i="3"/>
  <c r="L66" i="3"/>
  <c r="L19" i="3"/>
  <c r="M10" i="3"/>
  <c r="M90" i="3"/>
  <c r="M5" i="3"/>
  <c r="M85" i="3"/>
  <c r="M3" i="3"/>
  <c r="M80" i="3"/>
  <c r="M91" i="3"/>
  <c r="M18" i="3"/>
  <c r="M97" i="3"/>
  <c r="M36" i="3"/>
  <c r="M41" i="3"/>
  <c r="N75" i="3"/>
  <c r="N100" i="3"/>
  <c r="N35" i="3"/>
  <c r="N62" i="3"/>
  <c r="N17" i="3"/>
  <c r="N21" i="3"/>
  <c r="N66" i="3"/>
  <c r="N19" i="3"/>
  <c r="O57" i="3"/>
  <c r="O10" i="3"/>
  <c r="O5" i="3"/>
  <c r="O3" i="3"/>
  <c r="O80" i="3"/>
  <c r="O91" i="3"/>
  <c r="O18" i="3"/>
  <c r="O97" i="3"/>
  <c r="O36" i="3"/>
  <c r="O41" i="3"/>
  <c r="R119" i="3"/>
  <c r="Q119" i="3"/>
  <c r="P119" i="3"/>
  <c r="V119" i="3"/>
  <c r="U119" i="3"/>
  <c r="I119" i="3"/>
  <c r="H119" i="3"/>
  <c r="U97" i="3"/>
  <c r="R97" i="3"/>
  <c r="Q97" i="3"/>
  <c r="P97" i="3"/>
  <c r="V97" i="3"/>
  <c r="G97" i="3"/>
  <c r="U73" i="3"/>
  <c r="R73" i="3"/>
  <c r="Q73" i="3"/>
  <c r="P73" i="3"/>
  <c r="V73" i="3"/>
  <c r="G73" i="3"/>
  <c r="R108" i="3"/>
  <c r="Q108" i="3"/>
  <c r="P108" i="3"/>
  <c r="V108" i="3"/>
  <c r="U108" i="3"/>
  <c r="I108" i="3"/>
  <c r="V66" i="3"/>
  <c r="U66" i="3"/>
  <c r="R66" i="3"/>
  <c r="Q66" i="3"/>
  <c r="P66" i="3"/>
  <c r="I66" i="3"/>
  <c r="G66" i="3"/>
  <c r="U13" i="3"/>
  <c r="R13" i="3"/>
  <c r="Q13" i="3"/>
  <c r="P13" i="3"/>
  <c r="V13" i="3"/>
  <c r="I13" i="3"/>
  <c r="H13" i="3"/>
  <c r="G13" i="3"/>
  <c r="V86" i="3"/>
  <c r="U86" i="3"/>
  <c r="R86" i="3"/>
  <c r="Q86" i="3"/>
  <c r="P86" i="3"/>
  <c r="I86" i="3"/>
  <c r="H86" i="3"/>
  <c r="V62" i="3"/>
  <c r="U62" i="3"/>
  <c r="R62" i="3"/>
  <c r="Q62" i="3"/>
  <c r="P62" i="3"/>
  <c r="I62" i="3"/>
  <c r="H62" i="3"/>
  <c r="P80" i="3"/>
  <c r="V80" i="3"/>
  <c r="U80" i="3"/>
  <c r="R80" i="3"/>
  <c r="Q80" i="3"/>
  <c r="I80" i="3"/>
  <c r="H80" i="3"/>
  <c r="F80" i="3"/>
  <c r="V6" i="3"/>
  <c r="U6" i="3"/>
  <c r="R6" i="3"/>
  <c r="Q6" i="3"/>
  <c r="P6" i="3"/>
  <c r="I6" i="3"/>
  <c r="G6" i="3"/>
  <c r="F6" i="3"/>
  <c r="C118" i="3"/>
  <c r="C70" i="3"/>
  <c r="C58" i="3"/>
  <c r="D119" i="3"/>
  <c r="D107" i="3"/>
  <c r="D95" i="3"/>
  <c r="D83" i="3"/>
  <c r="D71" i="3"/>
  <c r="D47" i="3"/>
  <c r="D35" i="3"/>
  <c r="D11" i="3"/>
  <c r="E120" i="3"/>
  <c r="E108" i="3"/>
  <c r="E96" i="3"/>
  <c r="E84" i="3"/>
  <c r="E72" i="3"/>
  <c r="E47" i="3"/>
  <c r="E34" i="3"/>
  <c r="E5" i="3"/>
  <c r="F97" i="3"/>
  <c r="F69" i="3"/>
  <c r="F52" i="3"/>
  <c r="F37" i="3"/>
  <c r="G119" i="3"/>
  <c r="G76" i="3"/>
  <c r="G32" i="3"/>
  <c r="I121" i="3"/>
  <c r="I73" i="3"/>
  <c r="M77" i="3"/>
  <c r="M39" i="3"/>
  <c r="M9" i="3"/>
  <c r="M25" i="3"/>
  <c r="M15" i="3"/>
  <c r="N69" i="3"/>
  <c r="N20" i="3"/>
  <c r="N28" i="3"/>
  <c r="O39" i="3"/>
  <c r="O9" i="3"/>
  <c r="O25" i="3"/>
  <c r="O15" i="3"/>
  <c r="V79" i="3"/>
  <c r="U79" i="3"/>
  <c r="R79" i="3"/>
  <c r="Q79" i="3"/>
  <c r="H79" i="3"/>
  <c r="G79" i="3"/>
  <c r="P79" i="3"/>
  <c r="Q57" i="3"/>
  <c r="P57" i="3"/>
  <c r="V57" i="3"/>
  <c r="U57" i="3"/>
  <c r="R57" i="3"/>
  <c r="I57" i="3"/>
  <c r="G57" i="3"/>
  <c r="F57" i="3"/>
  <c r="V112" i="3"/>
  <c r="U112" i="3"/>
  <c r="R112" i="3"/>
  <c r="Q112" i="3"/>
  <c r="P112" i="3"/>
  <c r="I112" i="3"/>
  <c r="H112" i="3"/>
  <c r="U49" i="3"/>
  <c r="R49" i="3"/>
  <c r="Q49" i="3"/>
  <c r="P49" i="3"/>
  <c r="V49" i="3"/>
  <c r="I49" i="3"/>
  <c r="H49" i="3"/>
  <c r="G49" i="3"/>
  <c r="V90" i="3"/>
  <c r="U90" i="3"/>
  <c r="R90" i="3"/>
  <c r="Q90" i="3"/>
  <c r="P90" i="3"/>
  <c r="I90" i="3"/>
  <c r="G90" i="3"/>
  <c r="R23" i="3"/>
  <c r="Q23" i="3"/>
  <c r="P23" i="3"/>
  <c r="V23" i="3"/>
  <c r="U23" i="3"/>
  <c r="I23" i="3"/>
  <c r="H23" i="3"/>
  <c r="R48" i="3"/>
  <c r="Q48" i="3"/>
  <c r="P48" i="3"/>
  <c r="V48" i="3"/>
  <c r="U48" i="3"/>
  <c r="I48" i="3"/>
  <c r="R46" i="3"/>
  <c r="Q46" i="3"/>
  <c r="P46" i="3"/>
  <c r="V46" i="3"/>
  <c r="U46" i="3"/>
  <c r="H46" i="3"/>
  <c r="G46" i="3"/>
  <c r="V26" i="3"/>
  <c r="U26" i="3"/>
  <c r="R26" i="3"/>
  <c r="Q26" i="3"/>
  <c r="P26" i="3"/>
  <c r="I26" i="3"/>
  <c r="H26" i="3"/>
  <c r="P20" i="3"/>
  <c r="V20" i="3"/>
  <c r="U20" i="3"/>
  <c r="R20" i="3"/>
  <c r="Q20" i="3"/>
  <c r="I20" i="3"/>
  <c r="H20" i="3"/>
  <c r="F20" i="3"/>
  <c r="D70" i="3"/>
  <c r="D58" i="3"/>
  <c r="D46" i="3"/>
  <c r="D34" i="3"/>
  <c r="D22" i="3"/>
  <c r="E119" i="3"/>
  <c r="E107" i="3"/>
  <c r="E95" i="3"/>
  <c r="E71" i="3"/>
  <c r="E46" i="3"/>
  <c r="E33" i="3"/>
  <c r="E18" i="3"/>
  <c r="F96" i="3"/>
  <c r="F82" i="3"/>
  <c r="F67" i="3"/>
  <c r="F36" i="3"/>
  <c r="G75" i="3"/>
  <c r="G53" i="3"/>
  <c r="H121" i="3"/>
  <c r="H45" i="3"/>
  <c r="I70" i="3"/>
  <c r="N32" i="3"/>
  <c r="O11" i="3"/>
  <c r="O22" i="3"/>
  <c r="O72" i="3"/>
  <c r="O24" i="3"/>
  <c r="O61" i="3"/>
  <c r="O68" i="3"/>
  <c r="R118" i="3"/>
  <c r="Q118" i="3"/>
  <c r="P118" i="3"/>
  <c r="V118" i="3"/>
  <c r="U118" i="3"/>
  <c r="H118" i="3"/>
  <c r="G118" i="3"/>
  <c r="V114" i="3"/>
  <c r="U114" i="3"/>
  <c r="R114" i="3"/>
  <c r="Q114" i="3"/>
  <c r="P114" i="3"/>
  <c r="I114" i="3"/>
  <c r="G114" i="3"/>
  <c r="V111" i="3"/>
  <c r="U111" i="3"/>
  <c r="R111" i="3"/>
  <c r="Q111" i="3"/>
  <c r="I111" i="3"/>
  <c r="H111" i="3"/>
  <c r="P111" i="3"/>
  <c r="P92" i="3"/>
  <c r="V92" i="3"/>
  <c r="U92" i="3"/>
  <c r="R92" i="3"/>
  <c r="Q92" i="3"/>
  <c r="I92" i="3"/>
  <c r="H92" i="3"/>
  <c r="F92" i="3"/>
  <c r="V89" i="3"/>
  <c r="U89" i="3"/>
  <c r="R89" i="3"/>
  <c r="Q89" i="3"/>
  <c r="P89" i="3"/>
  <c r="H89" i="3"/>
  <c r="F89" i="3"/>
  <c r="I89" i="3"/>
  <c r="P104" i="3"/>
  <c r="V104" i="3"/>
  <c r="U104" i="3"/>
  <c r="R104" i="3"/>
  <c r="Q104" i="3"/>
  <c r="I104" i="3"/>
  <c r="H104" i="3"/>
  <c r="F104" i="3"/>
  <c r="V103" i="3"/>
  <c r="U103" i="3"/>
  <c r="R103" i="3"/>
  <c r="Q103" i="3"/>
  <c r="H103" i="3"/>
  <c r="G103" i="3"/>
  <c r="P103" i="3"/>
  <c r="V14" i="3"/>
  <c r="U14" i="3"/>
  <c r="R14" i="3"/>
  <c r="Q14" i="3"/>
  <c r="P14" i="3"/>
  <c r="I14" i="3"/>
  <c r="H14" i="3"/>
  <c r="V51" i="3"/>
  <c r="U51" i="3"/>
  <c r="R51" i="3"/>
  <c r="Q51" i="3"/>
  <c r="P51" i="3"/>
  <c r="I51" i="3"/>
  <c r="H51" i="3"/>
  <c r="G51" i="3"/>
  <c r="R60" i="3"/>
  <c r="Q60" i="3"/>
  <c r="P60" i="3"/>
  <c r="V60" i="3"/>
  <c r="U60" i="3"/>
  <c r="I60" i="3"/>
  <c r="D117" i="3"/>
  <c r="D105" i="3"/>
  <c r="D93" i="3"/>
  <c r="D81" i="3"/>
  <c r="D69" i="3"/>
  <c r="D57" i="3"/>
  <c r="D45" i="3"/>
  <c r="D33" i="3"/>
  <c r="E118" i="3"/>
  <c r="E106" i="3"/>
  <c r="E94" i="3"/>
  <c r="E58" i="3"/>
  <c r="E45" i="3"/>
  <c r="E32" i="3"/>
  <c r="E17" i="3"/>
  <c r="E2" i="3"/>
  <c r="F109" i="3"/>
  <c r="F95" i="3"/>
  <c r="F81" i="3"/>
  <c r="F66" i="3"/>
  <c r="F35" i="3"/>
  <c r="F14" i="3"/>
  <c r="G113" i="3"/>
  <c r="G74" i="3"/>
  <c r="G28" i="3"/>
  <c r="H120" i="3"/>
  <c r="I115" i="3"/>
  <c r="I67" i="3"/>
  <c r="L78" i="3"/>
  <c r="L46" i="3"/>
  <c r="L6" i="3"/>
  <c r="L65" i="3"/>
  <c r="L45" i="3"/>
  <c r="L56" i="3"/>
  <c r="M92" i="3"/>
  <c r="M95" i="3"/>
  <c r="M60" i="3"/>
  <c r="M37" i="3"/>
  <c r="M54" i="3"/>
  <c r="N38" i="3"/>
  <c r="N58" i="3"/>
  <c r="N26" i="3"/>
  <c r="N78" i="3"/>
  <c r="N46" i="3"/>
  <c r="N6" i="3"/>
  <c r="N65" i="3"/>
  <c r="N45" i="3"/>
  <c r="N56" i="3"/>
  <c r="O92" i="3"/>
  <c r="O95" i="3"/>
  <c r="O60" i="3"/>
  <c r="O37" i="3"/>
  <c r="O54" i="3"/>
  <c r="V42" i="3"/>
  <c r="U42" i="3"/>
  <c r="R42" i="3"/>
  <c r="Q42" i="3"/>
  <c r="P42" i="3"/>
  <c r="I42" i="3"/>
  <c r="G42" i="3"/>
  <c r="V50" i="3"/>
  <c r="U50" i="3"/>
  <c r="R50" i="3"/>
  <c r="Q50" i="3"/>
  <c r="P50" i="3"/>
  <c r="I50" i="3"/>
  <c r="H50" i="3"/>
  <c r="V110" i="3"/>
  <c r="U110" i="3"/>
  <c r="R110" i="3"/>
  <c r="Q110" i="3"/>
  <c r="P110" i="3"/>
  <c r="I110" i="3"/>
  <c r="H110" i="3"/>
  <c r="V91" i="3"/>
  <c r="U91" i="3"/>
  <c r="R91" i="3"/>
  <c r="Q91" i="3"/>
  <c r="H91" i="3"/>
  <c r="G91" i="3"/>
  <c r="P91" i="3"/>
  <c r="V41" i="3"/>
  <c r="U41" i="3"/>
  <c r="R41" i="3"/>
  <c r="Q41" i="3"/>
  <c r="P41" i="3"/>
  <c r="H41" i="3"/>
  <c r="F41" i="3"/>
  <c r="I41" i="3"/>
  <c r="V15" i="3"/>
  <c r="U15" i="3"/>
  <c r="R15" i="3"/>
  <c r="Q15" i="3"/>
  <c r="P15" i="3"/>
  <c r="I15" i="3"/>
  <c r="H15" i="3"/>
  <c r="G15" i="3"/>
  <c r="V54" i="3"/>
  <c r="U54" i="3"/>
  <c r="R54" i="3"/>
  <c r="Q54" i="3"/>
  <c r="P54" i="3"/>
  <c r="I54" i="3"/>
  <c r="G54" i="3"/>
  <c r="V52" i="3"/>
  <c r="U52" i="3"/>
  <c r="R52" i="3"/>
  <c r="Q52" i="3"/>
  <c r="P52" i="3"/>
  <c r="I52" i="3"/>
  <c r="H52" i="3"/>
  <c r="V102" i="3"/>
  <c r="U102" i="3"/>
  <c r="R102" i="3"/>
  <c r="Q102" i="3"/>
  <c r="P102" i="3"/>
  <c r="I102" i="3"/>
  <c r="G102" i="3"/>
  <c r="V5" i="3"/>
  <c r="U5" i="3"/>
  <c r="R5" i="3"/>
  <c r="Q5" i="3"/>
  <c r="P5" i="3"/>
  <c r="H5" i="3"/>
  <c r="F5" i="3"/>
  <c r="I5" i="3"/>
  <c r="C55" i="3"/>
  <c r="C19" i="3"/>
  <c r="D44" i="3"/>
  <c r="D20" i="3"/>
  <c r="E117" i="3"/>
  <c r="E93" i="3"/>
  <c r="E81" i="3"/>
  <c r="E57" i="3"/>
  <c r="E30" i="3"/>
  <c r="E15" i="3"/>
  <c r="F108" i="3"/>
  <c r="F94" i="3"/>
  <c r="F79" i="3"/>
  <c r="F64" i="3"/>
  <c r="F49" i="3"/>
  <c r="F34" i="3"/>
  <c r="F13" i="3"/>
  <c r="G112" i="3"/>
  <c r="G92" i="3"/>
  <c r="G72" i="3"/>
  <c r="G50" i="3"/>
  <c r="G26" i="3"/>
  <c r="H81" i="3"/>
  <c r="I58" i="3"/>
  <c r="L81" i="3"/>
  <c r="L71" i="3"/>
  <c r="L52" i="3"/>
  <c r="L64" i="3"/>
  <c r="L43" i="3"/>
  <c r="L4" i="3"/>
  <c r="L34" i="3"/>
  <c r="L14" i="3"/>
  <c r="M50" i="3"/>
  <c r="M73" i="3"/>
  <c r="M7" i="3"/>
  <c r="M27" i="3"/>
  <c r="M49" i="3"/>
  <c r="M88" i="3"/>
  <c r="M59" i="3"/>
  <c r="M51" i="3"/>
  <c r="N93" i="3"/>
  <c r="N81" i="3"/>
  <c r="N71" i="3"/>
  <c r="N52" i="3"/>
  <c r="N64" i="3"/>
  <c r="N43" i="3"/>
  <c r="N4" i="3"/>
  <c r="N89" i="3"/>
  <c r="N34" i="3"/>
  <c r="N14" i="3"/>
  <c r="O50" i="3"/>
  <c r="O73" i="3"/>
  <c r="O7" i="3"/>
  <c r="O27" i="3"/>
  <c r="O49" i="3"/>
  <c r="O88" i="3"/>
  <c r="O59" i="3"/>
  <c r="O51" i="3"/>
  <c r="V100" i="3"/>
  <c r="U100" i="3"/>
  <c r="R100" i="3"/>
  <c r="Q100" i="3"/>
  <c r="P100" i="3"/>
  <c r="I100" i="3"/>
  <c r="H100" i="3"/>
  <c r="R96" i="3"/>
  <c r="Q96" i="3"/>
  <c r="P96" i="3"/>
  <c r="V96" i="3"/>
  <c r="U96" i="3"/>
  <c r="I96" i="3"/>
  <c r="R10" i="3"/>
  <c r="Q10" i="3"/>
  <c r="P10" i="3"/>
  <c r="V10" i="3"/>
  <c r="U10" i="3"/>
  <c r="I10" i="3"/>
  <c r="H10" i="3"/>
  <c r="G10" i="3"/>
  <c r="R70" i="3"/>
  <c r="Q70" i="3"/>
  <c r="P70" i="3"/>
  <c r="V70" i="3"/>
  <c r="U70" i="3"/>
  <c r="H70" i="3"/>
  <c r="G70" i="3"/>
  <c r="Q105" i="3"/>
  <c r="P105" i="3"/>
  <c r="V105" i="3"/>
  <c r="U105" i="3"/>
  <c r="R105" i="3"/>
  <c r="I105" i="3"/>
  <c r="G105" i="3"/>
  <c r="V87" i="3"/>
  <c r="U87" i="3"/>
  <c r="R87" i="3"/>
  <c r="Q87" i="3"/>
  <c r="P87" i="3"/>
  <c r="I87" i="3"/>
  <c r="H87" i="3"/>
  <c r="U85" i="3"/>
  <c r="R85" i="3"/>
  <c r="Q85" i="3"/>
  <c r="P85" i="3"/>
  <c r="V85" i="3"/>
  <c r="G85" i="3"/>
  <c r="R84" i="3"/>
  <c r="Q84" i="3"/>
  <c r="P84" i="3"/>
  <c r="V84" i="3"/>
  <c r="U84" i="3"/>
  <c r="I84" i="3"/>
  <c r="U25" i="3"/>
  <c r="R25" i="3"/>
  <c r="Q25" i="3"/>
  <c r="P25" i="3"/>
  <c r="V25" i="3"/>
  <c r="I25" i="3"/>
  <c r="H25" i="3"/>
  <c r="G25" i="3"/>
  <c r="P44" i="3"/>
  <c r="V44" i="3"/>
  <c r="U44" i="3"/>
  <c r="R44" i="3"/>
  <c r="Q44" i="3"/>
  <c r="I44" i="3"/>
  <c r="H44" i="3"/>
  <c r="F44" i="3"/>
  <c r="D115" i="3"/>
  <c r="D67" i="3"/>
  <c r="E42" i="3"/>
  <c r="F78" i="3"/>
  <c r="F48" i="3"/>
  <c r="G111" i="3"/>
  <c r="G89" i="3"/>
  <c r="G71" i="3"/>
  <c r="G48" i="3"/>
  <c r="H114" i="3"/>
  <c r="H78" i="3"/>
  <c r="I106" i="3"/>
  <c r="L8" i="3"/>
  <c r="L48" i="3"/>
  <c r="L23" i="3"/>
  <c r="L31" i="3"/>
  <c r="L16" i="3"/>
  <c r="L30" i="3"/>
  <c r="M2" i="3"/>
  <c r="M12" i="3"/>
  <c r="M47" i="3"/>
  <c r="N13" i="3"/>
  <c r="N8" i="3"/>
  <c r="N48" i="3"/>
  <c r="N23" i="3"/>
  <c r="N31" i="3"/>
  <c r="N16" i="3"/>
  <c r="N30" i="3"/>
  <c r="O2" i="3"/>
  <c r="O12" i="3"/>
  <c r="O47" i="3"/>
  <c r="V99" i="3"/>
  <c r="U99" i="3"/>
  <c r="R99" i="3"/>
  <c r="Q99" i="3"/>
  <c r="P99" i="3"/>
  <c r="I99" i="3"/>
  <c r="H99" i="3"/>
  <c r="R95" i="3"/>
  <c r="Q95" i="3"/>
  <c r="P95" i="3"/>
  <c r="V95" i="3"/>
  <c r="U95" i="3"/>
  <c r="I95" i="3"/>
  <c r="H95" i="3"/>
  <c r="U109" i="3"/>
  <c r="R109" i="3"/>
  <c r="Q109" i="3"/>
  <c r="P109" i="3"/>
  <c r="V109" i="3"/>
  <c r="G109" i="3"/>
  <c r="R107" i="3"/>
  <c r="Q107" i="3"/>
  <c r="P107" i="3"/>
  <c r="V107" i="3"/>
  <c r="U107" i="3"/>
  <c r="I107" i="3"/>
  <c r="H107" i="3"/>
  <c r="V40" i="3"/>
  <c r="U40" i="3"/>
  <c r="R40" i="3"/>
  <c r="Q40" i="3"/>
  <c r="P40" i="3"/>
  <c r="I40" i="3"/>
  <c r="H40" i="3"/>
  <c r="R12" i="3"/>
  <c r="Q12" i="3"/>
  <c r="P12" i="3"/>
  <c r="V12" i="3"/>
  <c r="U12" i="3"/>
  <c r="I12" i="3"/>
  <c r="F12" i="3"/>
  <c r="V63" i="3"/>
  <c r="U63" i="3"/>
  <c r="R63" i="3"/>
  <c r="Q63" i="3"/>
  <c r="P63" i="3"/>
  <c r="I63" i="3"/>
  <c r="H63" i="3"/>
  <c r="R36" i="3"/>
  <c r="Q36" i="3"/>
  <c r="P36" i="3"/>
  <c r="V36" i="3"/>
  <c r="U36" i="3"/>
  <c r="I36" i="3"/>
  <c r="U61" i="3"/>
  <c r="R61" i="3"/>
  <c r="Q61" i="3"/>
  <c r="P61" i="3"/>
  <c r="V61" i="3"/>
  <c r="I61" i="3"/>
  <c r="H61" i="3"/>
  <c r="G61" i="3"/>
  <c r="V43" i="3"/>
  <c r="U43" i="3"/>
  <c r="R43" i="3"/>
  <c r="Q43" i="3"/>
  <c r="P43" i="3"/>
  <c r="H43" i="3"/>
  <c r="G43" i="3"/>
  <c r="E43" i="3"/>
  <c r="C101" i="3"/>
  <c r="C77" i="3"/>
  <c r="D102" i="3"/>
  <c r="D90" i="3"/>
  <c r="D54" i="3"/>
  <c r="D42" i="3"/>
  <c r="E115" i="3"/>
  <c r="E91" i="3"/>
  <c r="E79" i="3"/>
  <c r="E67" i="3"/>
  <c r="E54" i="3"/>
  <c r="E41" i="3"/>
  <c r="E27" i="3"/>
  <c r="E13" i="3"/>
  <c r="F120" i="3"/>
  <c r="F106" i="3"/>
  <c r="F91" i="3"/>
  <c r="F62" i="3"/>
  <c r="F47" i="3"/>
  <c r="F28" i="3"/>
  <c r="F10" i="3"/>
  <c r="G110" i="3"/>
  <c r="G23" i="3"/>
  <c r="H109" i="3"/>
  <c r="H73" i="3"/>
  <c r="I103" i="3"/>
  <c r="I46" i="3"/>
  <c r="L3" i="3"/>
  <c r="L80" i="3"/>
  <c r="L91" i="3"/>
  <c r="L18" i="3"/>
  <c r="L97" i="3"/>
  <c r="L36" i="3"/>
  <c r="L41" i="3"/>
  <c r="M100" i="3"/>
  <c r="M35" i="3"/>
  <c r="M62" i="3"/>
  <c r="M17" i="3"/>
  <c r="M21" i="3"/>
  <c r="M66" i="3"/>
  <c r="M19" i="3"/>
  <c r="N57" i="3"/>
  <c r="N10" i="3"/>
  <c r="N90" i="3"/>
  <c r="N5" i="3"/>
  <c r="N85" i="3"/>
  <c r="N3" i="3"/>
  <c r="N80" i="3"/>
  <c r="N91" i="3"/>
  <c r="N18" i="3"/>
  <c r="N97" i="3"/>
  <c r="N36" i="3"/>
  <c r="N41" i="3"/>
  <c r="O62" i="3"/>
  <c r="O17" i="3"/>
  <c r="O21" i="3"/>
  <c r="Q117" i="3"/>
  <c r="P117" i="3"/>
  <c r="V117" i="3"/>
  <c r="U117" i="3"/>
  <c r="R117" i="3"/>
  <c r="I117" i="3"/>
  <c r="G117" i="3"/>
  <c r="V76" i="3"/>
  <c r="U76" i="3"/>
  <c r="R76" i="3"/>
  <c r="Q76" i="3"/>
  <c r="P76" i="3"/>
  <c r="I76" i="3"/>
  <c r="H76" i="3"/>
  <c r="V16" i="3"/>
  <c r="U16" i="3"/>
  <c r="R16" i="3"/>
  <c r="Q16" i="3"/>
  <c r="P16" i="3"/>
  <c r="G16" i="3"/>
  <c r="E16" i="3"/>
  <c r="I16" i="3"/>
  <c r="H16" i="3"/>
  <c r="R24" i="3"/>
  <c r="Q24" i="3"/>
  <c r="P24" i="3"/>
  <c r="V24" i="3"/>
  <c r="U24" i="3"/>
  <c r="I24" i="3"/>
  <c r="F24" i="3"/>
  <c r="V88" i="3"/>
  <c r="U88" i="3"/>
  <c r="R88" i="3"/>
  <c r="Q88" i="3"/>
  <c r="P88" i="3"/>
  <c r="I88" i="3"/>
  <c r="H88" i="3"/>
  <c r="V19" i="3"/>
  <c r="U19" i="3"/>
  <c r="R19" i="3"/>
  <c r="Q19" i="3"/>
  <c r="P19" i="3"/>
  <c r="I19" i="3"/>
  <c r="H19" i="3"/>
  <c r="G19" i="3"/>
  <c r="E19" i="3"/>
  <c r="V18" i="3"/>
  <c r="U18" i="3"/>
  <c r="R18" i="3"/>
  <c r="Q18" i="3"/>
  <c r="P18" i="3"/>
  <c r="I18" i="3"/>
  <c r="G18" i="3"/>
  <c r="F18" i="3"/>
  <c r="Q21" i="3"/>
  <c r="P21" i="3"/>
  <c r="V21" i="3"/>
  <c r="U21" i="3"/>
  <c r="R21" i="3"/>
  <c r="I21" i="3"/>
  <c r="G21" i="3"/>
  <c r="F21" i="3"/>
  <c r="R11" i="3"/>
  <c r="Q11" i="3"/>
  <c r="P11" i="3"/>
  <c r="V11" i="3"/>
  <c r="U11" i="3"/>
  <c r="I11" i="3"/>
  <c r="H11" i="3"/>
  <c r="P32" i="3"/>
  <c r="V32" i="3"/>
  <c r="U32" i="3"/>
  <c r="R32" i="3"/>
  <c r="Q32" i="3"/>
  <c r="I32" i="3"/>
  <c r="H32" i="3"/>
  <c r="F32" i="3"/>
  <c r="D65" i="3"/>
  <c r="D5" i="3"/>
  <c r="E114" i="3"/>
  <c r="E102" i="3"/>
  <c r="E90" i="3"/>
  <c r="E66" i="3"/>
  <c r="E40" i="3"/>
  <c r="E26" i="3"/>
  <c r="E12" i="3"/>
  <c r="F119" i="3"/>
  <c r="F105" i="3"/>
  <c r="F90" i="3"/>
  <c r="F61" i="3"/>
  <c r="F46" i="3"/>
  <c r="F27" i="3"/>
  <c r="G108" i="3"/>
  <c r="G87" i="3"/>
  <c r="G65" i="3"/>
  <c r="G44" i="3"/>
  <c r="G20" i="3"/>
  <c r="H108" i="3"/>
  <c r="H24" i="3"/>
  <c r="I97" i="3"/>
  <c r="I43" i="3"/>
  <c r="L39" i="3"/>
  <c r="L9" i="3"/>
  <c r="L25" i="3"/>
  <c r="L15" i="3"/>
  <c r="M101" i="3"/>
  <c r="M40" i="3"/>
  <c r="M42" i="3"/>
  <c r="M20" i="3"/>
  <c r="M96" i="3"/>
  <c r="M33" i="3"/>
  <c r="M28" i="3"/>
  <c r="M86" i="3"/>
  <c r="N74" i="3"/>
  <c r="N77" i="3"/>
  <c r="N39" i="3"/>
  <c r="N9" i="3"/>
  <c r="N25" i="3"/>
  <c r="N15" i="3"/>
  <c r="O40" i="3"/>
  <c r="O42" i="3"/>
  <c r="O20" i="3"/>
  <c r="O33" i="3"/>
  <c r="O28" i="3"/>
  <c r="O86" i="3"/>
  <c r="V122" i="3"/>
  <c r="U122" i="3"/>
  <c r="R122" i="3"/>
  <c r="Q122" i="3"/>
  <c r="P122" i="3"/>
  <c r="I122" i="3"/>
  <c r="H122" i="3"/>
  <c r="P116" i="3"/>
  <c r="V116" i="3"/>
  <c r="U116" i="3"/>
  <c r="R116" i="3"/>
  <c r="Q116" i="3"/>
  <c r="I116" i="3"/>
  <c r="H116" i="3"/>
  <c r="F116" i="3"/>
  <c r="V75" i="3"/>
  <c r="U75" i="3"/>
  <c r="R75" i="3"/>
  <c r="Q75" i="3"/>
  <c r="P75" i="3"/>
  <c r="I75" i="3"/>
  <c r="H75" i="3"/>
  <c r="Q9" i="3"/>
  <c r="P9" i="3"/>
  <c r="V9" i="3"/>
  <c r="U9" i="3"/>
  <c r="R9" i="3"/>
  <c r="I9" i="3"/>
  <c r="G9" i="3"/>
  <c r="F9" i="3"/>
  <c r="Q69" i="3"/>
  <c r="P69" i="3"/>
  <c r="V69" i="3"/>
  <c r="U69" i="3"/>
  <c r="R69" i="3"/>
  <c r="I69" i="3"/>
  <c r="G69" i="3"/>
  <c r="V30" i="3"/>
  <c r="U30" i="3"/>
  <c r="R30" i="3"/>
  <c r="Q30" i="3"/>
  <c r="P30" i="3"/>
  <c r="I30" i="3"/>
  <c r="G30" i="3"/>
  <c r="F30" i="3"/>
  <c r="V55" i="3"/>
  <c r="U55" i="3"/>
  <c r="R55" i="3"/>
  <c r="Q55" i="3"/>
  <c r="P55" i="3"/>
  <c r="H55" i="3"/>
  <c r="G55" i="3"/>
  <c r="E55" i="3"/>
  <c r="V53" i="3"/>
  <c r="U53" i="3"/>
  <c r="R53" i="3"/>
  <c r="Q53" i="3"/>
  <c r="P53" i="3"/>
  <c r="H53" i="3"/>
  <c r="F53" i="3"/>
  <c r="I53" i="3"/>
  <c r="R83" i="3"/>
  <c r="Q83" i="3"/>
  <c r="P83" i="3"/>
  <c r="V83" i="3"/>
  <c r="U83" i="3"/>
  <c r="I83" i="3"/>
  <c r="H83" i="3"/>
  <c r="V3" i="3"/>
  <c r="U3" i="3"/>
  <c r="R3" i="3"/>
  <c r="Q3" i="3"/>
  <c r="P3" i="3"/>
  <c r="I3" i="3"/>
  <c r="H3" i="3"/>
  <c r="G3" i="3"/>
  <c r="R59" i="3"/>
  <c r="Q59" i="3"/>
  <c r="P59" i="3"/>
  <c r="V59" i="3"/>
  <c r="U59" i="3"/>
  <c r="I59" i="3"/>
  <c r="H59" i="3"/>
  <c r="C111" i="3"/>
  <c r="D112" i="3"/>
  <c r="D100" i="3"/>
  <c r="D88" i="3"/>
  <c r="D76" i="3"/>
  <c r="D64" i="3"/>
  <c r="D52" i="3"/>
  <c r="D40" i="3"/>
  <c r="D28" i="3"/>
  <c r="D16" i="3"/>
  <c r="D4" i="3"/>
  <c r="E113" i="3"/>
  <c r="E89" i="3"/>
  <c r="E77" i="3"/>
  <c r="E65" i="3"/>
  <c r="E52" i="3"/>
  <c r="E25" i="3"/>
  <c r="E11" i="3"/>
  <c r="F118" i="3"/>
  <c r="F103" i="3"/>
  <c r="F88" i="3"/>
  <c r="F60" i="3"/>
  <c r="F43" i="3"/>
  <c r="F26" i="3"/>
  <c r="G107" i="3"/>
  <c r="G86" i="3"/>
  <c r="G64" i="3"/>
  <c r="G41" i="3"/>
  <c r="G17" i="3"/>
  <c r="H105" i="3"/>
  <c r="H69" i="3"/>
  <c r="H21" i="3"/>
  <c r="I94" i="3"/>
  <c r="I34" i="3"/>
  <c r="L24" i="3"/>
  <c r="L61" i="3"/>
  <c r="L68" i="3"/>
  <c r="M79" i="3"/>
  <c r="M29" i="3"/>
  <c r="M99" i="3"/>
  <c r="M67" i="3"/>
  <c r="M53" i="3"/>
  <c r="M32" i="3"/>
  <c r="N11" i="3"/>
  <c r="N22" i="3"/>
  <c r="N72" i="3"/>
  <c r="N24" i="3"/>
  <c r="N61" i="3"/>
  <c r="N68" i="3"/>
  <c r="O79" i="3"/>
  <c r="O29" i="3"/>
  <c r="O99" i="3"/>
  <c r="O67" i="3"/>
  <c r="O53" i="3"/>
  <c r="O32" i="3"/>
  <c r="V101" i="3"/>
  <c r="U101" i="3"/>
  <c r="R101" i="3"/>
  <c r="Q101" i="3"/>
  <c r="P101" i="3"/>
  <c r="H101" i="3"/>
  <c r="F101" i="3"/>
  <c r="I101" i="3"/>
  <c r="V98" i="3"/>
  <c r="U98" i="3"/>
  <c r="R98" i="3"/>
  <c r="Q98" i="3"/>
  <c r="P98" i="3"/>
  <c r="I98" i="3"/>
  <c r="H98" i="3"/>
  <c r="V31" i="3"/>
  <c r="U31" i="3"/>
  <c r="R31" i="3"/>
  <c r="Q31" i="3"/>
  <c r="P31" i="3"/>
  <c r="H31" i="3"/>
  <c r="G31" i="3"/>
  <c r="E31" i="3"/>
  <c r="Q93" i="3"/>
  <c r="P93" i="3"/>
  <c r="V93" i="3"/>
  <c r="U93" i="3"/>
  <c r="R93" i="3"/>
  <c r="I93" i="3"/>
  <c r="G93" i="3"/>
  <c r="P56" i="3"/>
  <c r="V56" i="3"/>
  <c r="U56" i="3"/>
  <c r="R56" i="3"/>
  <c r="Q56" i="3"/>
  <c r="I56" i="3"/>
  <c r="H56" i="3"/>
  <c r="F56" i="3"/>
  <c r="V39" i="3"/>
  <c r="U39" i="3"/>
  <c r="R39" i="3"/>
  <c r="Q39" i="3"/>
  <c r="P39" i="3"/>
  <c r="I39" i="3"/>
  <c r="H39" i="3"/>
  <c r="G39" i="3"/>
  <c r="V29" i="3"/>
  <c r="U29" i="3"/>
  <c r="R29" i="3"/>
  <c r="Q29" i="3"/>
  <c r="P29" i="3"/>
  <c r="H29" i="3"/>
  <c r="F29" i="3"/>
  <c r="I29" i="3"/>
  <c r="R47" i="3"/>
  <c r="Q47" i="3"/>
  <c r="P47" i="3"/>
  <c r="V47" i="3"/>
  <c r="U47" i="3"/>
  <c r="I47" i="3"/>
  <c r="H47" i="3"/>
  <c r="R82" i="3"/>
  <c r="Q82" i="3"/>
  <c r="P82" i="3"/>
  <c r="V82" i="3"/>
  <c r="U82" i="3"/>
  <c r="H82" i="3"/>
  <c r="G82" i="3"/>
  <c r="Q33" i="3"/>
  <c r="P33" i="3"/>
  <c r="V33" i="3"/>
  <c r="U33" i="3"/>
  <c r="R33" i="3"/>
  <c r="I33" i="3"/>
  <c r="G33" i="3"/>
  <c r="F33" i="3"/>
  <c r="C122" i="3"/>
  <c r="C74" i="3"/>
  <c r="D111" i="3"/>
  <c r="D99" i="3"/>
  <c r="D87" i="3"/>
  <c r="D75" i="3"/>
  <c r="D63" i="3"/>
  <c r="D51" i="3"/>
  <c r="D39" i="3"/>
  <c r="D27" i="3"/>
  <c r="D15" i="3"/>
  <c r="D3" i="3"/>
  <c r="E112" i="3"/>
  <c r="E100" i="3"/>
  <c r="E88" i="3"/>
  <c r="E76" i="3"/>
  <c r="E51" i="3"/>
  <c r="E24" i="3"/>
  <c r="E10" i="3"/>
  <c r="F117" i="3"/>
  <c r="F102" i="3"/>
  <c r="F87" i="3"/>
  <c r="F73" i="3"/>
  <c r="F59" i="3"/>
  <c r="F42" i="3"/>
  <c r="F25" i="3"/>
  <c r="F3" i="3"/>
  <c r="G104" i="3"/>
  <c r="G84" i="3"/>
  <c r="G63" i="3"/>
  <c r="G40" i="3"/>
  <c r="G14" i="3"/>
  <c r="H102" i="3"/>
  <c r="H66" i="3"/>
  <c r="H18" i="3"/>
  <c r="I91" i="3"/>
  <c r="I31" i="3"/>
  <c r="L95" i="3"/>
  <c r="L60" i="3"/>
  <c r="L37" i="3"/>
  <c r="L54" i="3"/>
  <c r="M38" i="3"/>
  <c r="M26" i="3"/>
  <c r="M78" i="3"/>
  <c r="M46" i="3"/>
  <c r="M6" i="3"/>
  <c r="M65" i="3"/>
  <c r="M45" i="3"/>
  <c r="M56" i="3"/>
  <c r="N60" i="3"/>
  <c r="N37" i="3"/>
  <c r="O26" i="3"/>
  <c r="O46" i="3"/>
  <c r="O6" i="3"/>
  <c r="O65" i="3"/>
  <c r="O45" i="3"/>
  <c r="O56" i="3"/>
  <c r="AU474" i="2"/>
  <c r="U121" i="3"/>
  <c r="R121" i="3"/>
  <c r="Q121" i="3"/>
  <c r="P121" i="3"/>
  <c r="V121" i="3"/>
  <c r="G121" i="3"/>
  <c r="V78" i="3"/>
  <c r="U78" i="3"/>
  <c r="R78" i="3"/>
  <c r="Q78" i="3"/>
  <c r="P78" i="3"/>
  <c r="I78" i="3"/>
  <c r="G78" i="3"/>
  <c r="V74" i="3"/>
  <c r="U74" i="3"/>
  <c r="R74" i="3"/>
  <c r="Q74" i="3"/>
  <c r="P74" i="3"/>
  <c r="I74" i="3"/>
  <c r="H74" i="3"/>
  <c r="R72" i="3"/>
  <c r="Q72" i="3"/>
  <c r="P72" i="3"/>
  <c r="V72" i="3"/>
  <c r="U72" i="3"/>
  <c r="I72" i="3"/>
  <c r="P68" i="3"/>
  <c r="V68" i="3"/>
  <c r="U68" i="3"/>
  <c r="R68" i="3"/>
  <c r="Q68" i="3"/>
  <c r="I68" i="3"/>
  <c r="H68" i="3"/>
  <c r="F68" i="3"/>
  <c r="V38" i="3"/>
  <c r="U38" i="3"/>
  <c r="R38" i="3"/>
  <c r="Q38" i="3"/>
  <c r="P38" i="3"/>
  <c r="I38" i="3"/>
  <c r="H38" i="3"/>
  <c r="V64" i="3"/>
  <c r="U64" i="3"/>
  <c r="R64" i="3"/>
  <c r="Q64" i="3"/>
  <c r="P64" i="3"/>
  <c r="I64" i="3"/>
  <c r="H64" i="3"/>
  <c r="P8" i="3"/>
  <c r="V8" i="3"/>
  <c r="U8" i="3"/>
  <c r="R8" i="3"/>
  <c r="Q8" i="3"/>
  <c r="I8" i="3"/>
  <c r="H8" i="3"/>
  <c r="F8" i="3"/>
  <c r="V7" i="3"/>
  <c r="U7" i="3"/>
  <c r="R7" i="3"/>
  <c r="Q7" i="3"/>
  <c r="P7" i="3"/>
  <c r="I7" i="3"/>
  <c r="H7" i="3"/>
  <c r="G7" i="3"/>
  <c r="E7" i="3"/>
  <c r="V4" i="3"/>
  <c r="U4" i="3"/>
  <c r="R4" i="3"/>
  <c r="Q4" i="3"/>
  <c r="P4" i="3"/>
  <c r="G4" i="3"/>
  <c r="E4" i="3"/>
  <c r="I4" i="3"/>
  <c r="H4" i="3"/>
  <c r="C121" i="3"/>
  <c r="C49" i="3"/>
  <c r="D122" i="3"/>
  <c r="D110" i="3"/>
  <c r="D98" i="3"/>
  <c r="D86" i="3"/>
  <c r="D74" i="3"/>
  <c r="D62" i="3"/>
  <c r="D50" i="3"/>
  <c r="D38" i="3"/>
  <c r="D26" i="3"/>
  <c r="D14" i="3"/>
  <c r="D2" i="3"/>
  <c r="E111" i="3"/>
  <c r="E99" i="3"/>
  <c r="E87" i="3"/>
  <c r="E75" i="3"/>
  <c r="E63" i="3"/>
  <c r="E50" i="3"/>
  <c r="E37" i="3"/>
  <c r="E23" i="3"/>
  <c r="E9" i="3"/>
  <c r="F115" i="3"/>
  <c r="F100" i="3"/>
  <c r="F86" i="3"/>
  <c r="F72" i="3"/>
  <c r="F58" i="3"/>
  <c r="F40" i="3"/>
  <c r="F23" i="3"/>
  <c r="F2" i="3"/>
  <c r="G101" i="3"/>
  <c r="G83" i="3"/>
  <c r="G62" i="3"/>
  <c r="G38" i="3"/>
  <c r="G12" i="3"/>
  <c r="H97" i="3"/>
  <c r="H60" i="3"/>
  <c r="H12" i="3"/>
  <c r="I85" i="3"/>
  <c r="I22" i="3"/>
  <c r="AS657" i="2"/>
  <c r="AS537" i="2"/>
  <c r="AS417" i="2"/>
  <c r="AS297" i="2"/>
  <c r="AS177" i="2"/>
  <c r="AS57" i="2"/>
  <c r="AS644" i="2"/>
  <c r="AS536" i="2"/>
  <c r="AS440" i="2"/>
  <c r="AS332" i="2"/>
  <c r="AS224" i="2"/>
  <c r="AS702" i="2"/>
  <c r="AS422" i="2"/>
  <c r="AS669" i="2"/>
  <c r="AS549" i="2"/>
  <c r="AS429" i="2"/>
  <c r="AS321" i="2"/>
  <c r="AS201" i="2"/>
  <c r="AS81" i="2"/>
  <c r="AS656" i="2"/>
  <c r="AS548" i="2"/>
  <c r="AS428" i="2"/>
  <c r="AS320" i="2"/>
  <c r="AS236" i="2"/>
  <c r="AS188" i="2"/>
  <c r="AS701" i="2"/>
  <c r="AS609" i="2"/>
  <c r="AS489" i="2"/>
  <c r="AS369" i="2"/>
  <c r="AS249" i="2"/>
  <c r="AS129" i="2"/>
  <c r="AS9" i="2"/>
  <c r="AS704" i="2"/>
  <c r="AS596" i="2"/>
  <c r="AS488" i="2"/>
  <c r="AS380" i="2"/>
  <c r="AS260" i="2"/>
  <c r="AS164" i="2"/>
  <c r="AS645" i="2"/>
  <c r="AS525" i="2"/>
  <c r="AS405" i="2"/>
  <c r="AS285" i="2"/>
  <c r="AS165" i="2"/>
  <c r="AS45" i="2"/>
  <c r="AS608" i="2"/>
  <c r="AS512" i="2"/>
  <c r="AS404" i="2"/>
  <c r="AS296" i="2"/>
  <c r="AS140" i="2"/>
  <c r="AS585" i="2"/>
  <c r="AS465" i="2"/>
  <c r="AS345" i="2"/>
  <c r="AS225" i="2"/>
  <c r="AS93" i="2"/>
  <c r="AS680" i="2"/>
  <c r="AS572" i="2"/>
  <c r="AS464" i="2"/>
  <c r="AS356" i="2"/>
  <c r="AS212" i="2"/>
  <c r="AS561" i="2"/>
  <c r="AS441" i="2"/>
  <c r="AS309" i="2"/>
  <c r="AS189" i="2"/>
  <c r="AS69" i="2"/>
  <c r="AS632" i="2"/>
  <c r="AS524" i="2"/>
  <c r="AS392" i="2"/>
  <c r="AS284" i="2"/>
  <c r="AS200" i="2"/>
  <c r="AS597" i="2"/>
  <c r="AS477" i="2"/>
  <c r="AS357" i="2"/>
  <c r="AS237" i="2"/>
  <c r="AS117" i="2"/>
  <c r="AS692" i="2"/>
  <c r="AS584" i="2"/>
  <c r="AS476" i="2"/>
  <c r="AS368" i="2"/>
  <c r="AS272" i="2"/>
  <c r="AS176" i="2"/>
  <c r="AS573" i="2"/>
  <c r="AS453" i="2"/>
  <c r="AS333" i="2"/>
  <c r="AS213" i="2"/>
  <c r="AS105" i="2"/>
  <c r="AS668" i="2"/>
  <c r="AS560" i="2"/>
  <c r="AS452" i="2"/>
  <c r="AS344" i="2"/>
  <c r="AS248" i="2"/>
  <c r="AS152" i="2"/>
  <c r="AS621" i="2"/>
  <c r="AS501" i="2"/>
  <c r="AS381" i="2"/>
  <c r="AS261" i="2"/>
  <c r="AS141" i="2"/>
  <c r="AS33" i="2"/>
  <c r="AS716" i="2"/>
  <c r="AS620" i="2"/>
  <c r="AS500" i="2"/>
  <c r="AS416" i="2"/>
  <c r="AS308" i="2"/>
  <c r="AS128" i="2"/>
  <c r="AS633" i="2"/>
  <c r="AS513" i="2"/>
  <c r="AS393" i="2"/>
  <c r="AS273" i="2"/>
  <c r="AS153" i="2"/>
  <c r="AS21" i="2"/>
  <c r="AS92" i="2"/>
  <c r="AS703" i="2"/>
  <c r="AS595" i="2"/>
  <c r="AS487" i="2"/>
  <c r="AS690" i="2"/>
  <c r="AS570" i="2"/>
  <c r="AS450" i="2"/>
  <c r="AS342" i="2"/>
  <c r="AS234" i="2"/>
  <c r="AS126" i="2"/>
  <c r="AS18" i="2"/>
  <c r="AT726" i="2"/>
  <c r="AT714" i="2"/>
  <c r="AT702" i="2"/>
  <c r="AT690" i="2"/>
  <c r="AT678" i="2"/>
  <c r="AT666" i="2"/>
  <c r="AT654" i="2"/>
  <c r="AT642" i="2"/>
  <c r="AT630" i="2"/>
  <c r="AT618" i="2"/>
  <c r="AT606" i="2"/>
  <c r="AT594" i="2"/>
  <c r="AT582" i="2"/>
  <c r="AT570" i="2"/>
  <c r="AT558" i="2"/>
  <c r="AT546" i="2"/>
  <c r="AT534" i="2"/>
  <c r="AT522" i="2"/>
  <c r="AT510" i="2"/>
  <c r="AT498" i="2"/>
  <c r="AT486" i="2"/>
  <c r="AT474" i="2"/>
  <c r="AT462" i="2"/>
  <c r="AT450" i="2"/>
  <c r="AT438" i="2"/>
  <c r="AT426" i="2"/>
  <c r="AT414" i="2"/>
  <c r="AT402" i="2"/>
  <c r="AT390" i="2"/>
  <c r="AT378" i="2"/>
  <c r="AT366" i="2"/>
  <c r="AT354" i="2"/>
  <c r="AT342" i="2"/>
  <c r="AT330" i="2"/>
  <c r="AT318" i="2"/>
  <c r="AR684" i="2"/>
  <c r="AR660" i="2"/>
  <c r="AR648" i="2"/>
  <c r="AR636" i="2"/>
  <c r="AR612" i="2"/>
  <c r="AR600" i="2"/>
  <c r="AR588" i="2"/>
  <c r="AR564" i="2"/>
  <c r="AR528" i="2"/>
  <c r="AR504" i="2"/>
  <c r="AR468" i="2"/>
  <c r="AR456" i="2"/>
  <c r="AR444" i="2"/>
  <c r="AR396" i="2"/>
  <c r="AR384" i="2"/>
  <c r="AR372" i="2"/>
  <c r="AR360" i="2"/>
  <c r="AR348" i="2"/>
  <c r="AR312" i="2"/>
  <c r="AR300" i="2"/>
  <c r="AR288" i="2"/>
  <c r="AR276" i="2"/>
  <c r="AR240" i="2"/>
  <c r="AR228" i="2"/>
  <c r="AR216" i="2"/>
  <c r="AR204" i="2"/>
  <c r="AR180" i="2"/>
  <c r="AR156" i="2"/>
  <c r="AR144" i="2"/>
  <c r="AR132" i="2"/>
  <c r="AR108" i="2"/>
  <c r="AR96" i="2"/>
  <c r="AR84" i="2"/>
  <c r="AR72" i="2"/>
  <c r="AR60" i="2"/>
  <c r="AR36" i="2"/>
  <c r="AR24" i="2"/>
  <c r="AR12" i="2"/>
  <c r="AS56" i="2"/>
  <c r="AS667" i="2"/>
  <c r="AS559" i="2"/>
  <c r="AS427" i="2"/>
  <c r="AS594" i="2"/>
  <c r="AS486" i="2"/>
  <c r="AS378" i="2"/>
  <c r="AS270" i="2"/>
  <c r="AS150" i="2"/>
  <c r="AS54" i="2"/>
  <c r="AS665" i="2"/>
  <c r="AS569" i="2"/>
  <c r="AS473" i="2"/>
  <c r="AS389" i="2"/>
  <c r="AS293" i="2"/>
  <c r="AS197" i="2"/>
  <c r="AS101" i="2"/>
  <c r="AS5" i="2"/>
  <c r="AT701" i="2"/>
  <c r="AT617" i="2"/>
  <c r="AT533" i="2"/>
  <c r="AT509" i="2"/>
  <c r="AT497" i="2"/>
  <c r="AT485" i="2"/>
  <c r="AT473" i="2"/>
  <c r="AT461" i="2"/>
  <c r="AT449" i="2"/>
  <c r="AT437" i="2"/>
  <c r="AT425" i="2"/>
  <c r="AT413" i="2"/>
  <c r="AT401" i="2"/>
  <c r="AT389" i="2"/>
  <c r="AT377" i="2"/>
  <c r="AT365" i="2"/>
  <c r="AT353" i="2"/>
  <c r="AT341" i="2"/>
  <c r="AT329" i="2"/>
  <c r="AT317" i="2"/>
  <c r="AT305" i="2"/>
  <c r="AT293" i="2"/>
  <c r="AR671" i="2"/>
  <c r="AR647" i="2"/>
  <c r="AR611" i="2"/>
  <c r="AR587" i="2"/>
  <c r="AR575" i="2"/>
  <c r="AR563" i="2"/>
  <c r="AR539" i="2"/>
  <c r="AR527" i="2"/>
  <c r="AR515" i="2"/>
  <c r="AR503" i="2"/>
  <c r="AR491" i="2"/>
  <c r="AR467" i="2"/>
  <c r="AR455" i="2"/>
  <c r="AR443" i="2"/>
  <c r="AR431" i="2"/>
  <c r="AR383" i="2"/>
  <c r="AR323" i="2"/>
  <c r="AR311" i="2"/>
  <c r="AR299" i="2"/>
  <c r="AR287" i="2"/>
  <c r="AR275" i="2"/>
  <c r="AR251" i="2"/>
  <c r="AR215" i="2"/>
  <c r="AR203" i="2"/>
  <c r="AR179" i="2"/>
  <c r="AR167" i="2"/>
  <c r="AR155" i="2"/>
  <c r="AR131" i="2"/>
  <c r="AR107" i="2"/>
  <c r="AR95" i="2"/>
  <c r="AR83" i="2"/>
  <c r="AR59" i="2"/>
  <c r="AR35" i="2"/>
  <c r="AR23" i="2"/>
  <c r="AR11" i="2"/>
  <c r="AS116" i="2"/>
  <c r="AS715" i="2"/>
  <c r="AS619" i="2"/>
  <c r="AS511" i="2"/>
  <c r="AS391" i="2"/>
  <c r="AS654" i="2"/>
  <c r="AS546" i="2"/>
  <c r="AS438" i="2"/>
  <c r="AS330" i="2"/>
  <c r="AS222" i="2"/>
  <c r="AS114" i="2"/>
  <c r="AS6" i="2"/>
  <c r="AS725" i="2"/>
  <c r="AS629" i="2"/>
  <c r="AS533" i="2"/>
  <c r="AS437" i="2"/>
  <c r="AS341" i="2"/>
  <c r="AS245" i="2"/>
  <c r="AS149" i="2"/>
  <c r="AS53" i="2"/>
  <c r="AT653" i="2"/>
  <c r="AT557" i="2"/>
  <c r="AS676" i="2"/>
  <c r="AS604" i="2"/>
  <c r="AS520" i="2"/>
  <c r="AS448" i="2"/>
  <c r="AS376" i="2"/>
  <c r="AS316" i="2"/>
  <c r="AS256" i="2"/>
  <c r="AS196" i="2"/>
  <c r="AS136" i="2"/>
  <c r="AS76" i="2"/>
  <c r="AS16" i="2"/>
  <c r="AS44" i="2"/>
  <c r="AS679" i="2"/>
  <c r="AS571" i="2"/>
  <c r="AS463" i="2"/>
  <c r="AS726" i="2"/>
  <c r="AS618" i="2"/>
  <c r="AS510" i="2"/>
  <c r="AS402" i="2"/>
  <c r="AS306" i="2"/>
  <c r="AS198" i="2"/>
  <c r="AS90" i="2"/>
  <c r="AS605" i="2"/>
  <c r="AS509" i="2"/>
  <c r="AS413" i="2"/>
  <c r="AS317" i="2"/>
  <c r="AS221" i="2"/>
  <c r="AS125" i="2"/>
  <c r="AS29" i="2"/>
  <c r="AT725" i="2"/>
  <c r="AT629" i="2"/>
  <c r="AT521" i="2"/>
  <c r="AS652" i="2"/>
  <c r="AS568" i="2"/>
  <c r="AS484" i="2"/>
  <c r="AS412" i="2"/>
  <c r="AS352" i="2"/>
  <c r="AS292" i="2"/>
  <c r="AS232" i="2"/>
  <c r="AS172" i="2"/>
  <c r="AS124" i="2"/>
  <c r="AS64" i="2"/>
  <c r="AS4" i="2"/>
  <c r="AS711" i="2"/>
  <c r="AS699" i="2"/>
  <c r="AS687" i="2"/>
  <c r="AS675" i="2"/>
  <c r="AS663" i="2"/>
  <c r="AS651" i="2"/>
  <c r="AS639" i="2"/>
  <c r="AT723" i="2"/>
  <c r="AT675" i="2"/>
  <c r="AT627" i="2"/>
  <c r="AT531" i="2"/>
  <c r="AT483" i="2"/>
  <c r="AS615" i="2"/>
  <c r="AS80" i="2"/>
  <c r="AS691" i="2"/>
  <c r="AS583" i="2"/>
  <c r="AS475" i="2"/>
  <c r="AS714" i="2"/>
  <c r="AS606" i="2"/>
  <c r="AS498" i="2"/>
  <c r="AS390" i="2"/>
  <c r="AS294" i="2"/>
  <c r="AS186" i="2"/>
  <c r="AS78" i="2"/>
  <c r="AS677" i="2"/>
  <c r="AS581" i="2"/>
  <c r="AS485" i="2"/>
  <c r="AS401" i="2"/>
  <c r="AS305" i="2"/>
  <c r="AS209" i="2"/>
  <c r="AS113" i="2"/>
  <c r="AS17" i="2"/>
  <c r="AT713" i="2"/>
  <c r="AT605" i="2"/>
  <c r="AS724" i="2"/>
  <c r="AS640" i="2"/>
  <c r="AS556" i="2"/>
  <c r="AS472" i="2"/>
  <c r="AS400" i="2"/>
  <c r="AS340" i="2"/>
  <c r="AS280" i="2"/>
  <c r="AS220" i="2"/>
  <c r="AS160" i="2"/>
  <c r="AS100" i="2"/>
  <c r="AS52" i="2"/>
  <c r="AS722" i="2"/>
  <c r="AS698" i="2"/>
  <c r="AS674" i="2"/>
  <c r="AS650" i="2"/>
  <c r="AS638" i="2"/>
  <c r="AS626" i="2"/>
  <c r="AS566" i="2"/>
  <c r="AS530" i="2"/>
  <c r="AS494" i="2"/>
  <c r="AS458" i="2"/>
  <c r="AT722" i="2"/>
  <c r="AT674" i="2"/>
  <c r="AT626" i="2"/>
  <c r="AT530" i="2"/>
  <c r="AT482" i="2"/>
  <c r="AS614" i="2"/>
  <c r="AS8" i="2"/>
  <c r="AS607" i="2"/>
  <c r="AS499" i="2"/>
  <c r="AS415" i="2"/>
  <c r="AS379" i="2"/>
  <c r="AS630" i="2"/>
  <c r="AS522" i="2"/>
  <c r="AS414" i="2"/>
  <c r="AS282" i="2"/>
  <c r="AS174" i="2"/>
  <c r="AS30" i="2"/>
  <c r="AS689" i="2"/>
  <c r="AS593" i="2"/>
  <c r="AS497" i="2"/>
  <c r="AS377" i="2"/>
  <c r="AS269" i="2"/>
  <c r="AS173" i="2"/>
  <c r="AS65" i="2"/>
  <c r="AT677" i="2"/>
  <c r="AT581" i="2"/>
  <c r="AS688" i="2"/>
  <c r="AS592" i="2"/>
  <c r="AS508" i="2"/>
  <c r="AS424" i="2"/>
  <c r="AS364" i="2"/>
  <c r="AS304" i="2"/>
  <c r="AS244" i="2"/>
  <c r="AS184" i="2"/>
  <c r="AS112" i="2"/>
  <c r="AS40" i="2"/>
  <c r="AS723" i="2"/>
  <c r="AS710" i="2"/>
  <c r="AS686" i="2"/>
  <c r="AS662" i="2"/>
  <c r="AS721" i="2"/>
  <c r="AS709" i="2"/>
  <c r="AS68" i="2"/>
  <c r="AS655" i="2"/>
  <c r="AS547" i="2"/>
  <c r="AS439" i="2"/>
  <c r="AS678" i="2"/>
  <c r="AS582" i="2"/>
  <c r="AS474" i="2"/>
  <c r="AS366" i="2"/>
  <c r="AS258" i="2"/>
  <c r="AS162" i="2"/>
  <c r="AS66" i="2"/>
  <c r="AS653" i="2"/>
  <c r="AS557" i="2"/>
  <c r="AS461" i="2"/>
  <c r="AS365" i="2"/>
  <c r="AS281" i="2"/>
  <c r="AS185" i="2"/>
  <c r="AS89" i="2"/>
  <c r="AT689" i="2"/>
  <c r="AT593" i="2"/>
  <c r="AS712" i="2"/>
  <c r="AS628" i="2"/>
  <c r="AS544" i="2"/>
  <c r="AS460" i="2"/>
  <c r="AS388" i="2"/>
  <c r="AS328" i="2"/>
  <c r="AS268" i="2"/>
  <c r="AS208" i="2"/>
  <c r="AS148" i="2"/>
  <c r="AS88" i="2"/>
  <c r="AS28" i="2"/>
  <c r="AS720" i="2"/>
  <c r="AS708" i="2"/>
  <c r="AS696" i="2"/>
  <c r="AS684" i="2"/>
  <c r="AS672" i="2"/>
  <c r="AS660" i="2"/>
  <c r="AS648" i="2"/>
  <c r="AS636" i="2"/>
  <c r="AT312" i="2"/>
  <c r="AS104" i="2"/>
  <c r="AS727" i="2"/>
  <c r="AS631" i="2"/>
  <c r="AS523" i="2"/>
  <c r="AS403" i="2"/>
  <c r="AS642" i="2"/>
  <c r="AS534" i="2"/>
  <c r="AS426" i="2"/>
  <c r="AS318" i="2"/>
  <c r="AS210" i="2"/>
  <c r="AS102" i="2"/>
  <c r="AS713" i="2"/>
  <c r="AS617" i="2"/>
  <c r="AS521" i="2"/>
  <c r="AS425" i="2"/>
  <c r="AS329" i="2"/>
  <c r="AS233" i="2"/>
  <c r="AS137" i="2"/>
  <c r="AS41" i="2"/>
  <c r="AT641" i="2"/>
  <c r="AT545" i="2"/>
  <c r="AS664" i="2"/>
  <c r="AS580" i="2"/>
  <c r="AS496" i="2"/>
  <c r="AS719" i="2"/>
  <c r="AS695" i="2"/>
  <c r="AS671" i="2"/>
  <c r="AS647" i="2"/>
  <c r="AS623" i="2"/>
  <c r="AS599" i="2"/>
  <c r="AS575" i="2"/>
  <c r="AS551" i="2"/>
  <c r="AS527" i="2"/>
  <c r="AS503" i="2"/>
  <c r="AS479" i="2"/>
  <c r="AS467" i="2"/>
  <c r="AS443" i="2"/>
  <c r="AS431" i="2"/>
  <c r="AS419" i="2"/>
  <c r="AS407" i="2"/>
  <c r="AS395" i="2"/>
  <c r="AS20" i="2"/>
  <c r="AS643" i="2"/>
  <c r="AS535" i="2"/>
  <c r="AS451" i="2"/>
  <c r="AS666" i="2"/>
  <c r="AS558" i="2"/>
  <c r="AS462" i="2"/>
  <c r="AS354" i="2"/>
  <c r="AS246" i="2"/>
  <c r="AS138" i="2"/>
  <c r="AS42" i="2"/>
  <c r="AS641" i="2"/>
  <c r="AS545" i="2"/>
  <c r="AS449" i="2"/>
  <c r="AS353" i="2"/>
  <c r="AS257" i="2"/>
  <c r="AS161" i="2"/>
  <c r="AS77" i="2"/>
  <c r="AT665" i="2"/>
  <c r="AT569" i="2"/>
  <c r="AS700" i="2"/>
  <c r="AS616" i="2"/>
  <c r="AS532" i="2"/>
  <c r="AS436" i="2"/>
  <c r="AS707" i="2"/>
  <c r="AS683" i="2"/>
  <c r="AS659" i="2"/>
  <c r="AS635" i="2"/>
  <c r="AS611" i="2"/>
  <c r="AS587" i="2"/>
  <c r="AS563" i="2"/>
  <c r="AS539" i="2"/>
  <c r="AS515" i="2"/>
  <c r="AS491" i="2"/>
  <c r="AS455" i="2"/>
  <c r="AS718" i="2"/>
  <c r="AS706" i="2"/>
  <c r="AS694" i="2"/>
  <c r="AR623" i="2"/>
  <c r="AT717" i="2"/>
  <c r="AT705" i="2"/>
  <c r="AT693" i="2"/>
  <c r="AT681" i="2"/>
  <c r="AT669" i="2"/>
  <c r="AT657" i="2"/>
  <c r="AT645" i="2"/>
  <c r="AT633" i="2"/>
  <c r="AT621" i="2"/>
  <c r="AT609" i="2"/>
  <c r="AT597" i="2"/>
  <c r="AT585" i="2"/>
  <c r="AT573" i="2"/>
  <c r="AT561" i="2"/>
  <c r="AT549" i="2"/>
  <c r="AT537" i="2"/>
  <c r="AT525" i="2"/>
  <c r="AT513" i="2"/>
  <c r="AT501" i="2"/>
  <c r="AT489" i="2"/>
  <c r="AT477" i="2"/>
  <c r="AT465" i="2"/>
  <c r="AT453" i="2"/>
  <c r="AT441" i="2"/>
  <c r="AT429" i="2"/>
  <c r="AT417" i="2"/>
  <c r="AT405" i="2"/>
  <c r="AT393" i="2"/>
  <c r="AT381" i="2"/>
  <c r="AT369" i="2"/>
  <c r="AT357" i="2"/>
  <c r="AT345" i="2"/>
  <c r="AT333" i="2"/>
  <c r="AT321" i="2"/>
  <c r="AT309" i="2"/>
  <c r="AT297" i="2"/>
  <c r="AT285" i="2"/>
  <c r="AT273" i="2"/>
  <c r="AT261" i="2"/>
  <c r="AT249" i="2"/>
  <c r="AT237" i="2"/>
  <c r="AT225" i="2"/>
  <c r="AT213" i="2"/>
  <c r="AT201" i="2"/>
  <c r="AT189" i="2"/>
  <c r="AT177" i="2"/>
  <c r="AT165" i="2"/>
  <c r="AT153" i="2"/>
  <c r="AT141" i="2"/>
  <c r="AT129" i="2"/>
  <c r="AR711" i="2"/>
  <c r="AR699" i="2"/>
  <c r="AR663" i="2"/>
  <c r="AR651" i="2"/>
  <c r="AR627" i="2"/>
  <c r="AR615" i="2"/>
  <c r="AR603" i="2"/>
  <c r="AR591" i="2"/>
  <c r="AR579" i="2"/>
  <c r="AR567" i="2"/>
  <c r="AR555" i="2"/>
  <c r="AR531" i="2"/>
  <c r="AR507" i="2"/>
  <c r="AR495" i="2"/>
  <c r="AR483" i="2"/>
  <c r="AR471" i="2"/>
  <c r="AR459" i="2"/>
  <c r="AR447" i="2"/>
  <c r="AR435" i="2"/>
  <c r="AR423" i="2"/>
  <c r="AR411" i="2"/>
  <c r="AR399" i="2"/>
  <c r="AR387" i="2"/>
  <c r="AR375" i="2"/>
  <c r="AR363" i="2"/>
  <c r="AR351" i="2"/>
  <c r="AR339" i="2"/>
  <c r="AR315" i="2"/>
  <c r="AR303" i="2"/>
  <c r="AR291" i="2"/>
  <c r="AR279" i="2"/>
  <c r="AR267" i="2"/>
  <c r="AR255" i="2"/>
  <c r="AR219" i="2"/>
  <c r="AR207" i="2"/>
  <c r="AR195" i="2"/>
  <c r="AR171" i="2"/>
  <c r="AR159" i="2"/>
  <c r="AR147" i="2"/>
  <c r="AR135" i="2"/>
  <c r="AR123" i="2"/>
  <c r="AR99" i="2"/>
  <c r="AR75" i="2"/>
  <c r="AR63" i="2"/>
  <c r="AR51" i="2"/>
  <c r="AR39" i="2"/>
  <c r="AR27" i="2"/>
  <c r="AR15" i="2"/>
  <c r="AR3" i="2"/>
  <c r="AT579" i="2"/>
  <c r="AS32" i="2"/>
  <c r="AT704" i="2"/>
  <c r="AT692" i="2"/>
  <c r="AT680" i="2"/>
  <c r="AT668" i="2"/>
  <c r="AT656" i="2"/>
  <c r="AT644" i="2"/>
  <c r="AT632" i="2"/>
  <c r="AT620" i="2"/>
  <c r="AT608" i="2"/>
  <c r="AT596" i="2"/>
  <c r="AT584" i="2"/>
  <c r="AT572" i="2"/>
  <c r="AT560" i="2"/>
  <c r="AT548" i="2"/>
  <c r="AT536" i="2"/>
  <c r="AT524" i="2"/>
  <c r="AT512" i="2"/>
  <c r="AT500" i="2"/>
  <c r="AT488" i="2"/>
  <c r="AT476" i="2"/>
  <c r="AT464" i="2"/>
  <c r="AT452" i="2"/>
  <c r="AT440" i="2"/>
  <c r="AT428" i="2"/>
  <c r="AT416" i="2"/>
  <c r="AT404" i="2"/>
  <c r="AT392" i="2"/>
  <c r="AT380" i="2"/>
  <c r="AT368" i="2"/>
  <c r="AT356" i="2"/>
  <c r="AT344" i="2"/>
  <c r="AT332" i="2"/>
  <c r="AT320" i="2"/>
  <c r="AT308" i="2"/>
  <c r="AT296" i="2"/>
  <c r="AT284" i="2"/>
  <c r="AT272" i="2"/>
  <c r="AT260" i="2"/>
  <c r="AT248" i="2"/>
  <c r="AT236" i="2"/>
  <c r="AT224" i="2"/>
  <c r="AT212" i="2"/>
  <c r="AT200" i="2"/>
  <c r="AT188" i="2"/>
  <c r="AT176" i="2"/>
  <c r="AT164" i="2"/>
  <c r="AT152" i="2"/>
  <c r="AT140" i="2"/>
  <c r="AR710" i="2"/>
  <c r="AR686" i="2"/>
  <c r="AR662" i="2"/>
  <c r="AR650" i="2"/>
  <c r="AR638" i="2"/>
  <c r="AR590" i="2"/>
  <c r="AR578" i="2"/>
  <c r="AR554" i="2"/>
  <c r="AR530" i="2"/>
  <c r="AR494" i="2"/>
  <c r="AR482" i="2"/>
  <c r="AR470" i="2"/>
  <c r="AR446" i="2"/>
  <c r="AR434" i="2"/>
  <c r="AR422" i="2"/>
  <c r="AR410" i="2"/>
  <c r="AR398" i="2"/>
  <c r="AR386" i="2"/>
  <c r="AR374" i="2"/>
  <c r="AR362" i="2"/>
  <c r="AR338" i="2"/>
  <c r="AR314" i="2"/>
  <c r="AR302" i="2"/>
  <c r="AR290" i="2"/>
  <c r="AR278" i="2"/>
  <c r="AR266" i="2"/>
  <c r="AR254" i="2"/>
  <c r="AR242" i="2"/>
  <c r="AR218" i="2"/>
  <c r="AR194" i="2"/>
  <c r="AR182" i="2"/>
  <c r="AR158" i="2"/>
  <c r="AR146" i="2"/>
  <c r="AR134" i="2"/>
  <c r="AR122" i="2"/>
  <c r="AR110" i="2"/>
  <c r="AR98" i="2"/>
  <c r="AR86" i="2"/>
  <c r="AR74" i="2"/>
  <c r="AR62" i="2"/>
  <c r="AR50" i="2"/>
  <c r="AR38" i="2"/>
  <c r="AR26" i="2"/>
  <c r="AR14" i="2"/>
  <c r="AR2" i="2"/>
  <c r="AR551" i="2"/>
  <c r="AT578" i="2"/>
  <c r="AS367" i="2"/>
  <c r="AS355" i="2"/>
  <c r="AS343" i="2"/>
  <c r="AS331" i="2"/>
  <c r="AS319" i="2"/>
  <c r="AS307" i="2"/>
  <c r="AS295" i="2"/>
  <c r="AS283" i="2"/>
  <c r="AS271" i="2"/>
  <c r="AS259" i="2"/>
  <c r="AS247" i="2"/>
  <c r="AS235" i="2"/>
  <c r="AS223" i="2"/>
  <c r="AS211" i="2"/>
  <c r="AS199" i="2"/>
  <c r="AS187" i="2"/>
  <c r="AS175" i="2"/>
  <c r="AS163" i="2"/>
  <c r="AS151" i="2"/>
  <c r="AS139" i="2"/>
  <c r="AS127" i="2"/>
  <c r="AS115" i="2"/>
  <c r="AS103" i="2"/>
  <c r="AS91" i="2"/>
  <c r="AS79" i="2"/>
  <c r="AS67" i="2"/>
  <c r="AS55" i="2"/>
  <c r="AS43" i="2"/>
  <c r="AS31" i="2"/>
  <c r="AS19" i="2"/>
  <c r="AS7" i="2"/>
  <c r="AT727" i="2"/>
  <c r="AT715" i="2"/>
  <c r="AT703" i="2"/>
  <c r="AT691" i="2"/>
  <c r="AT679" i="2"/>
  <c r="AT667" i="2"/>
  <c r="AT655" i="2"/>
  <c r="AT643" i="2"/>
  <c r="AT631" i="2"/>
  <c r="AT619" i="2"/>
  <c r="AT607" i="2"/>
  <c r="AT595" i="2"/>
  <c r="AT583" i="2"/>
  <c r="AT571" i="2"/>
  <c r="AT559" i="2"/>
  <c r="AT547" i="2"/>
  <c r="AT535" i="2"/>
  <c r="AT523" i="2"/>
  <c r="AT511" i="2"/>
  <c r="AT499" i="2"/>
  <c r="AT487" i="2"/>
  <c r="AT475" i="2"/>
  <c r="AT463" i="2"/>
  <c r="AT451" i="2"/>
  <c r="AT439" i="2"/>
  <c r="AT427" i="2"/>
  <c r="AT415" i="2"/>
  <c r="AT403" i="2"/>
  <c r="AT391" i="2"/>
  <c r="AT379" i="2"/>
  <c r="AT367" i="2"/>
  <c r="AT355" i="2"/>
  <c r="AT343" i="2"/>
  <c r="AT331" i="2"/>
  <c r="AT319" i="2"/>
  <c r="AT307" i="2"/>
  <c r="AT295" i="2"/>
  <c r="AT283" i="2"/>
  <c r="AT271" i="2"/>
  <c r="AT259" i="2"/>
  <c r="AT247" i="2"/>
  <c r="AT235" i="2"/>
  <c r="AR697" i="2"/>
  <c r="AR685" i="2"/>
  <c r="AR673" i="2"/>
  <c r="AR661" i="2"/>
  <c r="AR637" i="2"/>
  <c r="AR601" i="2"/>
  <c r="AR589" i="2"/>
  <c r="AR577" i="2"/>
  <c r="AR565" i="2"/>
  <c r="AR553" i="2"/>
  <c r="AR541" i="2"/>
  <c r="AR529" i="2"/>
  <c r="AR517" i="2"/>
  <c r="AR505" i="2"/>
  <c r="AR493" i="2"/>
  <c r="AR481" i="2"/>
  <c r="AR469" i="2"/>
  <c r="AR457" i="2"/>
  <c r="AR433" i="2"/>
  <c r="AR421" i="2"/>
  <c r="AR409" i="2"/>
  <c r="AR385" i="2"/>
  <c r="AR373" i="2"/>
  <c r="AR361" i="2"/>
  <c r="AR349" i="2"/>
  <c r="AR337" i="2"/>
  <c r="AR325" i="2"/>
  <c r="AR313" i="2"/>
  <c r="AR301" i="2"/>
  <c r="AR289" i="2"/>
  <c r="AR265" i="2"/>
  <c r="AR253" i="2"/>
  <c r="AR241" i="2"/>
  <c r="AR205" i="2"/>
  <c r="AR181" i="2"/>
  <c r="AR169" i="2"/>
  <c r="AR157" i="2"/>
  <c r="AR145" i="2"/>
  <c r="AR133" i="2"/>
  <c r="AR121" i="2"/>
  <c r="AR109" i="2"/>
  <c r="AR97" i="2"/>
  <c r="AR85" i="2"/>
  <c r="AR61" i="2"/>
  <c r="AR49" i="2"/>
  <c r="AR37" i="2"/>
  <c r="AR25" i="2"/>
  <c r="AR13" i="2"/>
  <c r="AU691" i="2"/>
  <c r="AU619" i="2"/>
  <c r="AU547" i="2"/>
  <c r="AU403" i="2"/>
  <c r="AU331" i="2"/>
  <c r="AU139" i="2"/>
  <c r="AU127" i="2"/>
  <c r="AT306" i="2"/>
  <c r="AT294" i="2"/>
  <c r="AT282" i="2"/>
  <c r="AT270" i="2"/>
  <c r="AT258" i="2"/>
  <c r="AT246" i="2"/>
  <c r="AT234" i="2"/>
  <c r="AT222" i="2"/>
  <c r="AT210" i="2"/>
  <c r="AT198" i="2"/>
  <c r="AT186" i="2"/>
  <c r="AT174" i="2"/>
  <c r="AT162" i="2"/>
  <c r="AT150" i="2"/>
  <c r="AT138" i="2"/>
  <c r="AT126" i="2"/>
  <c r="AT114" i="2"/>
  <c r="AT102" i="2"/>
  <c r="AT90" i="2"/>
  <c r="AT78" i="2"/>
  <c r="AT66" i="2"/>
  <c r="AT54" i="2"/>
  <c r="AT42" i="2"/>
  <c r="AT30" i="2"/>
  <c r="AT18" i="2"/>
  <c r="AT6" i="2"/>
  <c r="AU726" i="2"/>
  <c r="AU714" i="2"/>
  <c r="AU702" i="2"/>
  <c r="AU690" i="2"/>
  <c r="AU678" i="2"/>
  <c r="AU666" i="2"/>
  <c r="AU654" i="2"/>
  <c r="AU642" i="2"/>
  <c r="AU630" i="2"/>
  <c r="AU618" i="2"/>
  <c r="AU606" i="2"/>
  <c r="AU594" i="2"/>
  <c r="AU582" i="2"/>
  <c r="AU570" i="2"/>
  <c r="AU558" i="2"/>
  <c r="AU546" i="2"/>
  <c r="AU534" i="2"/>
  <c r="AU522" i="2"/>
  <c r="AU510" i="2"/>
  <c r="AU498" i="2"/>
  <c r="AU486" i="2"/>
  <c r="AU462" i="2"/>
  <c r="AU450" i="2"/>
  <c r="AU438" i="2"/>
  <c r="AU426" i="2"/>
  <c r="AU414" i="2"/>
  <c r="AU402" i="2"/>
  <c r="AU390" i="2"/>
  <c r="AU378" i="2"/>
  <c r="AU366" i="2"/>
  <c r="AU354" i="2"/>
  <c r="AU342" i="2"/>
  <c r="AU330" i="2"/>
  <c r="AU318" i="2"/>
  <c r="AU306" i="2"/>
  <c r="AU294" i="2"/>
  <c r="AU282" i="2"/>
  <c r="AU270" i="2"/>
  <c r="AU258" i="2"/>
  <c r="AU246" i="2"/>
  <c r="AU234" i="2"/>
  <c r="AU222" i="2"/>
  <c r="AU210" i="2"/>
  <c r="AU198" i="2"/>
  <c r="AU186" i="2"/>
  <c r="AU174" i="2"/>
  <c r="AU162" i="2"/>
  <c r="AU150" i="2"/>
  <c r="AU138" i="2"/>
  <c r="AU126" i="2"/>
  <c r="AU114" i="2"/>
  <c r="AU102" i="2"/>
  <c r="AU90" i="2"/>
  <c r="AU78" i="2"/>
  <c r="AU66" i="2"/>
  <c r="AU54" i="2"/>
  <c r="AU42" i="2"/>
  <c r="AU30" i="2"/>
  <c r="AU18" i="2"/>
  <c r="AU6" i="2"/>
  <c r="AT281" i="2"/>
  <c r="AT269" i="2"/>
  <c r="AT257" i="2"/>
  <c r="AT245" i="2"/>
  <c r="AT233" i="2"/>
  <c r="AT221" i="2"/>
  <c r="AT209" i="2"/>
  <c r="AT197" i="2"/>
  <c r="AT185" i="2"/>
  <c r="AT173" i="2"/>
  <c r="AT161" i="2"/>
  <c r="AT149" i="2"/>
  <c r="AT137" i="2"/>
  <c r="AT125" i="2"/>
  <c r="AT113" i="2"/>
  <c r="AT101" i="2"/>
  <c r="AT89" i="2"/>
  <c r="AT77" i="2"/>
  <c r="AT65" i="2"/>
  <c r="AT53" i="2"/>
  <c r="AT41" i="2"/>
  <c r="AT29" i="2"/>
  <c r="AT17" i="2"/>
  <c r="AT5" i="2"/>
  <c r="AU713" i="2"/>
  <c r="AU701" i="2"/>
  <c r="AU689" i="2"/>
  <c r="AU677" i="2"/>
  <c r="AU665" i="2"/>
  <c r="AU653" i="2"/>
  <c r="AU641" i="2"/>
  <c r="AU629" i="2"/>
  <c r="AU617" i="2"/>
  <c r="AU605" i="2"/>
  <c r="AU593" i="2"/>
  <c r="AU581" i="2"/>
  <c r="AU569" i="2"/>
  <c r="AU557" i="2"/>
  <c r="AU545" i="2"/>
  <c r="AU533" i="2"/>
  <c r="AU521" i="2"/>
  <c r="AU509" i="2"/>
  <c r="AU497" i="2"/>
  <c r="AU485" i="2"/>
  <c r="AU473" i="2"/>
  <c r="AU461" i="2"/>
  <c r="AU449" i="2"/>
  <c r="AU437" i="2"/>
  <c r="AU425" i="2"/>
  <c r="AU413" i="2"/>
  <c r="AU401" i="2"/>
  <c r="AU389" i="2"/>
  <c r="AU377" i="2"/>
  <c r="AU365" i="2"/>
  <c r="AU353" i="2"/>
  <c r="AU341" i="2"/>
  <c r="AU329" i="2"/>
  <c r="AU317" i="2"/>
  <c r="AU305" i="2"/>
  <c r="AU293" i="2"/>
  <c r="AU281" i="2"/>
  <c r="AU269" i="2"/>
  <c r="AU257" i="2"/>
  <c r="AU245" i="2"/>
  <c r="AU233" i="2"/>
  <c r="AU221" i="2"/>
  <c r="AU209" i="2"/>
  <c r="AU197" i="2"/>
  <c r="AU185" i="2"/>
  <c r="AU173" i="2"/>
  <c r="AU161" i="2"/>
  <c r="AU149" i="2"/>
  <c r="AU137" i="2"/>
  <c r="AU125" i="2"/>
  <c r="AU113" i="2"/>
  <c r="AU101" i="2"/>
  <c r="AU89" i="2"/>
  <c r="AU77" i="2"/>
  <c r="AU65" i="2"/>
  <c r="AU53" i="2"/>
  <c r="AU41" i="2"/>
  <c r="AU29" i="2"/>
  <c r="AU17" i="2"/>
  <c r="AU5" i="2"/>
  <c r="AT724" i="2"/>
  <c r="AT712" i="2"/>
  <c r="AT700" i="2"/>
  <c r="AT688" i="2"/>
  <c r="AT676" i="2"/>
  <c r="AT664" i="2"/>
  <c r="AT652" i="2"/>
  <c r="AT640" i="2"/>
  <c r="AT628" i="2"/>
  <c r="AT616" i="2"/>
  <c r="AT604" i="2"/>
  <c r="AT592" i="2"/>
  <c r="AT580" i="2"/>
  <c r="AT568" i="2"/>
  <c r="AT556" i="2"/>
  <c r="AT544" i="2"/>
  <c r="AT532" i="2"/>
  <c r="AT520" i="2"/>
  <c r="AT508" i="2"/>
  <c r="AT496" i="2"/>
  <c r="AT484" i="2"/>
  <c r="AT472" i="2"/>
  <c r="AT460" i="2"/>
  <c r="AT448" i="2"/>
  <c r="AT436" i="2"/>
  <c r="AT424" i="2"/>
  <c r="AT412" i="2"/>
  <c r="AT400" i="2"/>
  <c r="AT388" i="2"/>
  <c r="AT376" i="2"/>
  <c r="AT364" i="2"/>
  <c r="AT352" i="2"/>
  <c r="AT340" i="2"/>
  <c r="AT328" i="2"/>
  <c r="AT316" i="2"/>
  <c r="AT304" i="2"/>
  <c r="AT292" i="2"/>
  <c r="AT280" i="2"/>
  <c r="AT268" i="2"/>
  <c r="AT256" i="2"/>
  <c r="AT244" i="2"/>
  <c r="AT232" i="2"/>
  <c r="AT220" i="2"/>
  <c r="AT208" i="2"/>
  <c r="AT196" i="2"/>
  <c r="AT184" i="2"/>
  <c r="AT172" i="2"/>
  <c r="AR706" i="2"/>
  <c r="AR682" i="2"/>
  <c r="AR670" i="2"/>
  <c r="AR646" i="2"/>
  <c r="AR634" i="2"/>
  <c r="AR598" i="2"/>
  <c r="AR586" i="2"/>
  <c r="AR562" i="2"/>
  <c r="AR538" i="2"/>
  <c r="AR514" i="2"/>
  <c r="AR490" i="2"/>
  <c r="AR478" i="2"/>
  <c r="AR466" i="2"/>
  <c r="AR454" i="2"/>
  <c r="AR442" i="2"/>
  <c r="AR418" i="2"/>
  <c r="AR406" i="2"/>
  <c r="AR394" i="2"/>
  <c r="AR382" i="2"/>
  <c r="AR370" i="2"/>
  <c r="AR358" i="2"/>
  <c r="AR334" i="2"/>
  <c r="AR322" i="2"/>
  <c r="AR310" i="2"/>
  <c r="AR286" i="2"/>
  <c r="AR274" i="2"/>
  <c r="AR238" i="2"/>
  <c r="AR214" i="2"/>
  <c r="AR202" i="2"/>
  <c r="AR178" i="2"/>
  <c r="AR166" i="2"/>
  <c r="AR154" i="2"/>
  <c r="AR142" i="2"/>
  <c r="AR130" i="2"/>
  <c r="AR118" i="2"/>
  <c r="AR94" i="2"/>
  <c r="AR82" i="2"/>
  <c r="AR58" i="2"/>
  <c r="AR46" i="2"/>
  <c r="AR22" i="2"/>
  <c r="AR10" i="2"/>
  <c r="AS627" i="2"/>
  <c r="AS603" i="2"/>
  <c r="AS591" i="2"/>
  <c r="AS579" i="2"/>
  <c r="AS567" i="2"/>
  <c r="AS555" i="2"/>
  <c r="AS543" i="2"/>
  <c r="AS531" i="2"/>
  <c r="AS519" i="2"/>
  <c r="AS507" i="2"/>
  <c r="AS495" i="2"/>
  <c r="AS483" i="2"/>
  <c r="AS471" i="2"/>
  <c r="AS459" i="2"/>
  <c r="AS447" i="2"/>
  <c r="AS435" i="2"/>
  <c r="AS423" i="2"/>
  <c r="AS411" i="2"/>
  <c r="AS399" i="2"/>
  <c r="AS387" i="2"/>
  <c r="AS375" i="2"/>
  <c r="AS363" i="2"/>
  <c r="AS351" i="2"/>
  <c r="AS339" i="2"/>
  <c r="AS327" i="2"/>
  <c r="AS315" i="2"/>
  <c r="AS303" i="2"/>
  <c r="AS291" i="2"/>
  <c r="AS279" i="2"/>
  <c r="AS267" i="2"/>
  <c r="AS255" i="2"/>
  <c r="AS243" i="2"/>
  <c r="AS231" i="2"/>
  <c r="AS219" i="2"/>
  <c r="AS207" i="2"/>
  <c r="AS195" i="2"/>
  <c r="AS183" i="2"/>
  <c r="AS171" i="2"/>
  <c r="AS159" i="2"/>
  <c r="AS147" i="2"/>
  <c r="AS135" i="2"/>
  <c r="AS123" i="2"/>
  <c r="AS111" i="2"/>
  <c r="AS99" i="2"/>
  <c r="AS87" i="2"/>
  <c r="AS75" i="2"/>
  <c r="AS63" i="2"/>
  <c r="AS51" i="2"/>
  <c r="AS39" i="2"/>
  <c r="AS27" i="2"/>
  <c r="AS15" i="2"/>
  <c r="AS3" i="2"/>
  <c r="AT711" i="2"/>
  <c r="AT699" i="2"/>
  <c r="AT687" i="2"/>
  <c r="AT663" i="2"/>
  <c r="AT651" i="2"/>
  <c r="AT639" i="2"/>
  <c r="AT615" i="2"/>
  <c r="AT603" i="2"/>
  <c r="AT591" i="2"/>
  <c r="AT567" i="2"/>
  <c r="AT555" i="2"/>
  <c r="AT543" i="2"/>
  <c r="AT519" i="2"/>
  <c r="AT507" i="2"/>
  <c r="AT495" i="2"/>
  <c r="AT471" i="2"/>
  <c r="AT459" i="2"/>
  <c r="AT447" i="2"/>
  <c r="AT435" i="2"/>
  <c r="AT423" i="2"/>
  <c r="AT411" i="2"/>
  <c r="AT399" i="2"/>
  <c r="AT387" i="2"/>
  <c r="AT375" i="2"/>
  <c r="AT363" i="2"/>
  <c r="AT351" i="2"/>
  <c r="AT339" i="2"/>
  <c r="AT327" i="2"/>
  <c r="AT315" i="2"/>
  <c r="AT303" i="2"/>
  <c r="AT291" i="2"/>
  <c r="AT279" i="2"/>
  <c r="AT267" i="2"/>
  <c r="AT255" i="2"/>
  <c r="AT243" i="2"/>
  <c r="AT231" i="2"/>
  <c r="AT219" i="2"/>
  <c r="AT207" i="2"/>
  <c r="AT195" i="2"/>
  <c r="AT183" i="2"/>
  <c r="AT171" i="2"/>
  <c r="AT159" i="2"/>
  <c r="AR705" i="2"/>
  <c r="AR693" i="2"/>
  <c r="AR681" i="2"/>
  <c r="AR657" i="2"/>
  <c r="AR645" i="2"/>
  <c r="AR633" i="2"/>
  <c r="AR609" i="2"/>
  <c r="AR585" i="2"/>
  <c r="AR573" i="2"/>
  <c r="AR525" i="2"/>
  <c r="AR501" i="2"/>
  <c r="AR489" i="2"/>
  <c r="AR477" i="2"/>
  <c r="AR465" i="2"/>
  <c r="AR453" i="2"/>
  <c r="AR441" i="2"/>
  <c r="AR429" i="2"/>
  <c r="AR417" i="2"/>
  <c r="AR405" i="2"/>
  <c r="AR393" i="2"/>
  <c r="AR381" i="2"/>
  <c r="AR369" i="2"/>
  <c r="AR345" i="2"/>
  <c r="AR321" i="2"/>
  <c r="AR309" i="2"/>
  <c r="AR297" i="2"/>
  <c r="AR285" i="2"/>
  <c r="AR273" i="2"/>
  <c r="AR249" i="2"/>
  <c r="AR237" i="2"/>
  <c r="AR225" i="2"/>
  <c r="AR213" i="2"/>
  <c r="AR201" i="2"/>
  <c r="AR189" i="2"/>
  <c r="AR177" i="2"/>
  <c r="AR165" i="2"/>
  <c r="AR153" i="2"/>
  <c r="AR129" i="2"/>
  <c r="AR117" i="2"/>
  <c r="AR105" i="2"/>
  <c r="AR93" i="2"/>
  <c r="AR69" i="2"/>
  <c r="AR45" i="2"/>
  <c r="AR21" i="2"/>
  <c r="AR9" i="2"/>
  <c r="AS602" i="2"/>
  <c r="AS590" i="2"/>
  <c r="AS578" i="2"/>
  <c r="AS554" i="2"/>
  <c r="AS542" i="2"/>
  <c r="AS518" i="2"/>
  <c r="AS506" i="2"/>
  <c r="AS482" i="2"/>
  <c r="AS470" i="2"/>
  <c r="AS446" i="2"/>
  <c r="AS434" i="2"/>
  <c r="AS410" i="2"/>
  <c r="AS398" i="2"/>
  <c r="AS386" i="2"/>
  <c r="AS374" i="2"/>
  <c r="AS362" i="2"/>
  <c r="AS350" i="2"/>
  <c r="AS338" i="2"/>
  <c r="AS326" i="2"/>
  <c r="AS314" i="2"/>
  <c r="AS302" i="2"/>
  <c r="AS290" i="2"/>
  <c r="AS278" i="2"/>
  <c r="AS266" i="2"/>
  <c r="AS254" i="2"/>
  <c r="AS242" i="2"/>
  <c r="AS230" i="2"/>
  <c r="AS218" i="2"/>
  <c r="AS206" i="2"/>
  <c r="AS194" i="2"/>
  <c r="AS182" i="2"/>
  <c r="AS170" i="2"/>
  <c r="AS158" i="2"/>
  <c r="AS146" i="2"/>
  <c r="AS134" i="2"/>
  <c r="AS122" i="2"/>
  <c r="AS110" i="2"/>
  <c r="AS98" i="2"/>
  <c r="AS86" i="2"/>
  <c r="AS74" i="2"/>
  <c r="AS62" i="2"/>
  <c r="AS50" i="2"/>
  <c r="AS38" i="2"/>
  <c r="AS26" i="2"/>
  <c r="AS14" i="2"/>
  <c r="AS2" i="2"/>
  <c r="AT710" i="2"/>
  <c r="AT698" i="2"/>
  <c r="AT686" i="2"/>
  <c r="AT662" i="2"/>
  <c r="AT650" i="2"/>
  <c r="AT638" i="2"/>
  <c r="AT614" i="2"/>
  <c r="AT602" i="2"/>
  <c r="AT590" i="2"/>
  <c r="AT566" i="2"/>
  <c r="AT554" i="2"/>
  <c r="AT542" i="2"/>
  <c r="AT518" i="2"/>
  <c r="AT506" i="2"/>
  <c r="AT494" i="2"/>
  <c r="AT470" i="2"/>
  <c r="AT458" i="2"/>
  <c r="AT446" i="2"/>
  <c r="AT434" i="2"/>
  <c r="AT422" i="2"/>
  <c r="AT410" i="2"/>
  <c r="AT398" i="2"/>
  <c r="AT386" i="2"/>
  <c r="AT374" i="2"/>
  <c r="AT362" i="2"/>
  <c r="AT350" i="2"/>
  <c r="AT338" i="2"/>
  <c r="AT326" i="2"/>
  <c r="AT314" i="2"/>
  <c r="AT302" i="2"/>
  <c r="AT290" i="2"/>
  <c r="AT278" i="2"/>
  <c r="AT266" i="2"/>
  <c r="AT254" i="2"/>
  <c r="AT242" i="2"/>
  <c r="AT230" i="2"/>
  <c r="AT218" i="2"/>
  <c r="AT206" i="2"/>
  <c r="AT194" i="2"/>
  <c r="AT182" i="2"/>
  <c r="AT170" i="2"/>
  <c r="AT158" i="2"/>
  <c r="AT146" i="2"/>
  <c r="AR704" i="2"/>
  <c r="AR680" i="2"/>
  <c r="AR668" i="2"/>
  <c r="AR656" i="2"/>
  <c r="AR644" i="2"/>
  <c r="AR620" i="2"/>
  <c r="AR608" i="2"/>
  <c r="AR596" i="2"/>
  <c r="AR584" i="2"/>
  <c r="AR572" i="2"/>
  <c r="AR560" i="2"/>
  <c r="AR536" i="2"/>
  <c r="AR512" i="2"/>
  <c r="AR500" i="2"/>
  <c r="AR488" i="2"/>
  <c r="AR476" i="2"/>
  <c r="AR440" i="2"/>
  <c r="AR428" i="2"/>
  <c r="AR416" i="2"/>
  <c r="AR404" i="2"/>
  <c r="AR380" i="2"/>
  <c r="AR368" i="2"/>
  <c r="AR356" i="2"/>
  <c r="AR344" i="2"/>
  <c r="AR332" i="2"/>
  <c r="AR320" i="2"/>
  <c r="AR284" i="2"/>
  <c r="AR272" i="2"/>
  <c r="AR248" i="2"/>
  <c r="AR236" i="2"/>
  <c r="AR224" i="2"/>
  <c r="AR212" i="2"/>
  <c r="AR188" i="2"/>
  <c r="AR176" i="2"/>
  <c r="AR164" i="2"/>
  <c r="AR152" i="2"/>
  <c r="AR140" i="2"/>
  <c r="AR128" i="2"/>
  <c r="AR116" i="2"/>
  <c r="AR104" i="2"/>
  <c r="AR92" i="2"/>
  <c r="AR80" i="2"/>
  <c r="AR68" i="2"/>
  <c r="AR56" i="2"/>
  <c r="AR44" i="2"/>
  <c r="AR8" i="2"/>
  <c r="AS697" i="2"/>
  <c r="AS685" i="2"/>
  <c r="AS673" i="2"/>
  <c r="AS661" i="2"/>
  <c r="AS649" i="2"/>
  <c r="AS637" i="2"/>
  <c r="AS625" i="2"/>
  <c r="AS613" i="2"/>
  <c r="AS601" i="2"/>
  <c r="AS589" i="2"/>
  <c r="AS577" i="2"/>
  <c r="AS565" i="2"/>
  <c r="AS553" i="2"/>
  <c r="AS541" i="2"/>
  <c r="AS529" i="2"/>
  <c r="AS517" i="2"/>
  <c r="AS505" i="2"/>
  <c r="AS493" i="2"/>
  <c r="AS481" i="2"/>
  <c r="AS469" i="2"/>
  <c r="AS457" i="2"/>
  <c r="AS445" i="2"/>
  <c r="AS433" i="2"/>
  <c r="AS421" i="2"/>
  <c r="AS409" i="2"/>
  <c r="AS397" i="2"/>
  <c r="AS385" i="2"/>
  <c r="AS373" i="2"/>
  <c r="AS361" i="2"/>
  <c r="AS349" i="2"/>
  <c r="AS337" i="2"/>
  <c r="AS325" i="2"/>
  <c r="AS313" i="2"/>
  <c r="AS301" i="2"/>
  <c r="AS289" i="2"/>
  <c r="AS277" i="2"/>
  <c r="AS265" i="2"/>
  <c r="AS253" i="2"/>
  <c r="AS241" i="2"/>
  <c r="AS229" i="2"/>
  <c r="AS217" i="2"/>
  <c r="AS205" i="2"/>
  <c r="AS193" i="2"/>
  <c r="AS181" i="2"/>
  <c r="AS169" i="2"/>
  <c r="AS157" i="2"/>
  <c r="AS145" i="2"/>
  <c r="AS133" i="2"/>
  <c r="AS121" i="2"/>
  <c r="AS109" i="2"/>
  <c r="AS97" i="2"/>
  <c r="AS85" i="2"/>
  <c r="AS73" i="2"/>
  <c r="AS61" i="2"/>
  <c r="AS49" i="2"/>
  <c r="AS37" i="2"/>
  <c r="AS25" i="2"/>
  <c r="AS13" i="2"/>
  <c r="AT721" i="2"/>
  <c r="AT709" i="2"/>
  <c r="AT697" i="2"/>
  <c r="AT685" i="2"/>
  <c r="AT673" i="2"/>
  <c r="AT661" i="2"/>
  <c r="AT649" i="2"/>
  <c r="AT637" i="2"/>
  <c r="AT625" i="2"/>
  <c r="AT613" i="2"/>
  <c r="AT601" i="2"/>
  <c r="AT589" i="2"/>
  <c r="AT577" i="2"/>
  <c r="AT565" i="2"/>
  <c r="AT553" i="2"/>
  <c r="AT541" i="2"/>
  <c r="AT529" i="2"/>
  <c r="AT517" i="2"/>
  <c r="AT505" i="2"/>
  <c r="AT493" i="2"/>
  <c r="AT481" i="2"/>
  <c r="AT469" i="2"/>
  <c r="AT457" i="2"/>
  <c r="AT445" i="2"/>
  <c r="AT433" i="2"/>
  <c r="AT421" i="2"/>
  <c r="AT409" i="2"/>
  <c r="AT397" i="2"/>
  <c r="AT385" i="2"/>
  <c r="AT373" i="2"/>
  <c r="AT361" i="2"/>
  <c r="AT349" i="2"/>
  <c r="AT337" i="2"/>
  <c r="AT325" i="2"/>
  <c r="AT313" i="2"/>
  <c r="AT301" i="2"/>
  <c r="AT289" i="2"/>
  <c r="AT277" i="2"/>
  <c r="AT265" i="2"/>
  <c r="AT253" i="2"/>
  <c r="AT241" i="2"/>
  <c r="AT181" i="2"/>
  <c r="AT109" i="2"/>
  <c r="AR715" i="2"/>
  <c r="AR691" i="2"/>
  <c r="AR679" i="2"/>
  <c r="AR655" i="2"/>
  <c r="AR643" i="2"/>
  <c r="AR631" i="2"/>
  <c r="AR583" i="2"/>
  <c r="AR571" i="2"/>
  <c r="AR559" i="2"/>
  <c r="AR547" i="2"/>
  <c r="AR535" i="2"/>
  <c r="AR523" i="2"/>
  <c r="AR487" i="2"/>
  <c r="AR475" i="2"/>
  <c r="AR463" i="2"/>
  <c r="AR451" i="2"/>
  <c r="AR427" i="2"/>
  <c r="AR415" i="2"/>
  <c r="AR403" i="2"/>
  <c r="AR391" i="2"/>
  <c r="AR367" i="2"/>
  <c r="AR355" i="2"/>
  <c r="AR343" i="2"/>
  <c r="AR331" i="2"/>
  <c r="AR295" i="2"/>
  <c r="AR283" i="2"/>
  <c r="AR259" i="2"/>
  <c r="AR247" i="2"/>
  <c r="AR223" i="2"/>
  <c r="AR211" i="2"/>
  <c r="AR199" i="2"/>
  <c r="AR187" i="2"/>
  <c r="AR175" i="2"/>
  <c r="AR163" i="2"/>
  <c r="AR151" i="2"/>
  <c r="AR139" i="2"/>
  <c r="AR127" i="2"/>
  <c r="AR115" i="2"/>
  <c r="AR103" i="2"/>
  <c r="AR91" i="2"/>
  <c r="AR79" i="2"/>
  <c r="AR67" i="2"/>
  <c r="AR55" i="2"/>
  <c r="AR43" i="2"/>
  <c r="AR31" i="2"/>
  <c r="AR19" i="2"/>
  <c r="AR7" i="2"/>
  <c r="AT37" i="2"/>
  <c r="AS624" i="2"/>
  <c r="AS612" i="2"/>
  <c r="AS600" i="2"/>
  <c r="AS588" i="2"/>
  <c r="AS576" i="2"/>
  <c r="AS564" i="2"/>
  <c r="AS552" i="2"/>
  <c r="AS540" i="2"/>
  <c r="AS528" i="2"/>
  <c r="AS516" i="2"/>
  <c r="AS504" i="2"/>
  <c r="AS492" i="2"/>
  <c r="AS480" i="2"/>
  <c r="AS468" i="2"/>
  <c r="AS456" i="2"/>
  <c r="AS444" i="2"/>
  <c r="AS432" i="2"/>
  <c r="AS420" i="2"/>
  <c r="AS408" i="2"/>
  <c r="AS396" i="2"/>
  <c r="AS384" i="2"/>
  <c r="AS372" i="2"/>
  <c r="AS360" i="2"/>
  <c r="AS348" i="2"/>
  <c r="AS336" i="2"/>
  <c r="AS324" i="2"/>
  <c r="AS312" i="2"/>
  <c r="AS300" i="2"/>
  <c r="AS288" i="2"/>
  <c r="AS276" i="2"/>
  <c r="AS264" i="2"/>
  <c r="AS252" i="2"/>
  <c r="AS240" i="2"/>
  <c r="AS228" i="2"/>
  <c r="AS216" i="2"/>
  <c r="AS204" i="2"/>
  <c r="AS192" i="2"/>
  <c r="AS180" i="2"/>
  <c r="AS168" i="2"/>
  <c r="AS156" i="2"/>
  <c r="AS144" i="2"/>
  <c r="AS132" i="2"/>
  <c r="AS120" i="2"/>
  <c r="AS108" i="2"/>
  <c r="AS96" i="2"/>
  <c r="AS84" i="2"/>
  <c r="AS72" i="2"/>
  <c r="AS60" i="2"/>
  <c r="AS48" i="2"/>
  <c r="AS36" i="2"/>
  <c r="AS24" i="2"/>
  <c r="AS12" i="2"/>
  <c r="AT720" i="2"/>
  <c r="AT708" i="2"/>
  <c r="AT696" i="2"/>
  <c r="AT684" i="2"/>
  <c r="AT672" i="2"/>
  <c r="AT660" i="2"/>
  <c r="AT648" i="2"/>
  <c r="AT636" i="2"/>
  <c r="AT624" i="2"/>
  <c r="AT612" i="2"/>
  <c r="AT600" i="2"/>
  <c r="AT588" i="2"/>
  <c r="AT576" i="2"/>
  <c r="AT564" i="2"/>
  <c r="AT552" i="2"/>
  <c r="AT540" i="2"/>
  <c r="AT528" i="2"/>
  <c r="AT516" i="2"/>
  <c r="AT504" i="2"/>
  <c r="AT492" i="2"/>
  <c r="AT480" i="2"/>
  <c r="AT468" i="2"/>
  <c r="AT456" i="2"/>
  <c r="AT444" i="2"/>
  <c r="AT432" i="2"/>
  <c r="AT420" i="2"/>
  <c r="AT408" i="2"/>
  <c r="AT396" i="2"/>
  <c r="AT384" i="2"/>
  <c r="AT372" i="2"/>
  <c r="AT360" i="2"/>
  <c r="AT348" i="2"/>
  <c r="AT336" i="2"/>
  <c r="AT324" i="2"/>
  <c r="AT300" i="2"/>
  <c r="AT288" i="2"/>
  <c r="AT276" i="2"/>
  <c r="AT264" i="2"/>
  <c r="AT252" i="2"/>
  <c r="AT240" i="2"/>
  <c r="AT228" i="2"/>
  <c r="AT216" i="2"/>
  <c r="AT204" i="2"/>
  <c r="AT192" i="2"/>
  <c r="AT180" i="2"/>
  <c r="AT168" i="2"/>
  <c r="AT156" i="2"/>
  <c r="AT108" i="2"/>
  <c r="AT84" i="2"/>
  <c r="AT12" i="2"/>
  <c r="AR702" i="2"/>
  <c r="AR690" i="2"/>
  <c r="AR678" i="2"/>
  <c r="AR666" i="2"/>
  <c r="AR654" i="2"/>
  <c r="AR642" i="2"/>
  <c r="AR630" i="2"/>
  <c r="AR618" i="2"/>
  <c r="AR594" i="2"/>
  <c r="AR558" i="2"/>
  <c r="AR546" i="2"/>
  <c r="AR534" i="2"/>
  <c r="AR510" i="2"/>
  <c r="AR498" i="2"/>
  <c r="AR486" i="2"/>
  <c r="AR474" i="2"/>
  <c r="AR462" i="2"/>
  <c r="AR450" i="2"/>
  <c r="AR438" i="2"/>
  <c r="AR414" i="2"/>
  <c r="AR402" i="2"/>
  <c r="AR390" i="2"/>
  <c r="AR378" i="2"/>
  <c r="AR366" i="2"/>
  <c r="AR354" i="2"/>
  <c r="AR330" i="2"/>
  <c r="AR318" i="2"/>
  <c r="AR294" i="2"/>
  <c r="AR282" i="2"/>
  <c r="AR270" i="2"/>
  <c r="AR258" i="2"/>
  <c r="AR246" i="2"/>
  <c r="AR234" i="2"/>
  <c r="AR222" i="2"/>
  <c r="AR210" i="2"/>
  <c r="AR198" i="2"/>
  <c r="AR186" i="2"/>
  <c r="AR174" i="2"/>
  <c r="AR162" i="2"/>
  <c r="AR150" i="2"/>
  <c r="AR138" i="2"/>
  <c r="AR126" i="2"/>
  <c r="AR114" i="2"/>
  <c r="AR102" i="2"/>
  <c r="AR90" i="2"/>
  <c r="AR78" i="2"/>
  <c r="AR66" i="2"/>
  <c r="AR54" i="2"/>
  <c r="AR42" i="2"/>
  <c r="AR30" i="2"/>
  <c r="AR18" i="2"/>
  <c r="AR6" i="2"/>
  <c r="AT36" i="2"/>
  <c r="AS383" i="2"/>
  <c r="AS371" i="2"/>
  <c r="AS359" i="2"/>
  <c r="AS347" i="2"/>
  <c r="AS335" i="2"/>
  <c r="AS323" i="2"/>
  <c r="AS311" i="2"/>
  <c r="AS299" i="2"/>
  <c r="AS287" i="2"/>
  <c r="AS275" i="2"/>
  <c r="AS263" i="2"/>
  <c r="AS251" i="2"/>
  <c r="AS239" i="2"/>
  <c r="AS227" i="2"/>
  <c r="AS215" i="2"/>
  <c r="AS203" i="2"/>
  <c r="AS191" i="2"/>
  <c r="AS179" i="2"/>
  <c r="AS167" i="2"/>
  <c r="AS155" i="2"/>
  <c r="AS143" i="2"/>
  <c r="AS131" i="2"/>
  <c r="AS119" i="2"/>
  <c r="AS107" i="2"/>
  <c r="AS95" i="2"/>
  <c r="AS83" i="2"/>
  <c r="AS71" i="2"/>
  <c r="AS59" i="2"/>
  <c r="AS47" i="2"/>
  <c r="AS35" i="2"/>
  <c r="AS23" i="2"/>
  <c r="AS11" i="2"/>
  <c r="AT719" i="2"/>
  <c r="AT707" i="2"/>
  <c r="AT695" i="2"/>
  <c r="AT683" i="2"/>
  <c r="AT671" i="2"/>
  <c r="AT659" i="2"/>
  <c r="AT647" i="2"/>
  <c r="AT635" i="2"/>
  <c r="AT623" i="2"/>
  <c r="AT611" i="2"/>
  <c r="AT599" i="2"/>
  <c r="AT587" i="2"/>
  <c r="AT575" i="2"/>
  <c r="AT563" i="2"/>
  <c r="AT551" i="2"/>
  <c r="AT539" i="2"/>
  <c r="AT527" i="2"/>
  <c r="AT515" i="2"/>
  <c r="AT503" i="2"/>
  <c r="AT491" i="2"/>
  <c r="AT479" i="2"/>
  <c r="AT467" i="2"/>
  <c r="AT455" i="2"/>
  <c r="AT443" i="2"/>
  <c r="AT431" i="2"/>
  <c r="AT419" i="2"/>
  <c r="AT407" i="2"/>
  <c r="AT395" i="2"/>
  <c r="AT383" i="2"/>
  <c r="AT371" i="2"/>
  <c r="AT359" i="2"/>
  <c r="AT347" i="2"/>
  <c r="AT335" i="2"/>
  <c r="AT323" i="2"/>
  <c r="AT311" i="2"/>
  <c r="AT299" i="2"/>
  <c r="AT287" i="2"/>
  <c r="AT275" i="2"/>
  <c r="AT263" i="2"/>
  <c r="AT251" i="2"/>
  <c r="AT239" i="2"/>
  <c r="AT227" i="2"/>
  <c r="AT215" i="2"/>
  <c r="AT203" i="2"/>
  <c r="AT191" i="2"/>
  <c r="AT179" i="2"/>
  <c r="AT167" i="2"/>
  <c r="AT155" i="2"/>
  <c r="AR725" i="2"/>
  <c r="AR701" i="2"/>
  <c r="AR677" i="2"/>
  <c r="AR665" i="2"/>
  <c r="AR653" i="2"/>
  <c r="AR641" i="2"/>
  <c r="AR629" i="2"/>
  <c r="AR617" i="2"/>
  <c r="AR605" i="2"/>
  <c r="AR581" i="2"/>
  <c r="AR569" i="2"/>
  <c r="AR545" i="2"/>
  <c r="AR533" i="2"/>
  <c r="AR521" i="2"/>
  <c r="AR509" i="2"/>
  <c r="AR497" i="2"/>
  <c r="AR485" i="2"/>
  <c r="AR473" i="2"/>
  <c r="AR461" i="2"/>
  <c r="AR449" i="2"/>
  <c r="AR437" i="2"/>
  <c r="AR425" i="2"/>
  <c r="AR413" i="2"/>
  <c r="AR401" i="2"/>
  <c r="AR389" i="2"/>
  <c r="AR377" i="2"/>
  <c r="AR365" i="2"/>
  <c r="AR353" i="2"/>
  <c r="AR341" i="2"/>
  <c r="AR329" i="2"/>
  <c r="AR317" i="2"/>
  <c r="AR305" i="2"/>
  <c r="AR293" i="2"/>
  <c r="AR281" i="2"/>
  <c r="AR257" i="2"/>
  <c r="AR245" i="2"/>
  <c r="AR233" i="2"/>
  <c r="AR221" i="2"/>
  <c r="AR209" i="2"/>
  <c r="AR197" i="2"/>
  <c r="AR185" i="2"/>
  <c r="AR173" i="2"/>
  <c r="AR137" i="2"/>
  <c r="AR125" i="2"/>
  <c r="AR113" i="2"/>
  <c r="AR89" i="2"/>
  <c r="AR77" i="2"/>
  <c r="AR65" i="2"/>
  <c r="AR53" i="2"/>
  <c r="AR41" i="2"/>
  <c r="AR29" i="2"/>
  <c r="AR17" i="2"/>
  <c r="AR5" i="2"/>
  <c r="AU475" i="2"/>
  <c r="AS682" i="2"/>
  <c r="AS670" i="2"/>
  <c r="AS658" i="2"/>
  <c r="AS646" i="2"/>
  <c r="AS634" i="2"/>
  <c r="AS622" i="2"/>
  <c r="AS610" i="2"/>
  <c r="AS598" i="2"/>
  <c r="AS586" i="2"/>
  <c r="AS574" i="2"/>
  <c r="AS562" i="2"/>
  <c r="AS550" i="2"/>
  <c r="AS538" i="2"/>
  <c r="AS526" i="2"/>
  <c r="AS514" i="2"/>
  <c r="AS502" i="2"/>
  <c r="AS490" i="2"/>
  <c r="AS478" i="2"/>
  <c r="AS466" i="2"/>
  <c r="AS454" i="2"/>
  <c r="AS442" i="2"/>
  <c r="AS430" i="2"/>
  <c r="AS418" i="2"/>
  <c r="AS406" i="2"/>
  <c r="AS394" i="2"/>
  <c r="AS382" i="2"/>
  <c r="AS370" i="2"/>
  <c r="AS358" i="2"/>
  <c r="AS346" i="2"/>
  <c r="AS334" i="2"/>
  <c r="AS322" i="2"/>
  <c r="AS310" i="2"/>
  <c r="AS298" i="2"/>
  <c r="AS286" i="2"/>
  <c r="AS274" i="2"/>
  <c r="AS262" i="2"/>
  <c r="AS250" i="2"/>
  <c r="AS238" i="2"/>
  <c r="AS226" i="2"/>
  <c r="AS214" i="2"/>
  <c r="AS202" i="2"/>
  <c r="AS190" i="2"/>
  <c r="AS178" i="2"/>
  <c r="AS166" i="2"/>
  <c r="AS154" i="2"/>
  <c r="AS142" i="2"/>
  <c r="AS130" i="2"/>
  <c r="AS118" i="2"/>
  <c r="AS106" i="2"/>
  <c r="AS94" i="2"/>
  <c r="AS82" i="2"/>
  <c r="AS70" i="2"/>
  <c r="AS58" i="2"/>
  <c r="AS46" i="2"/>
  <c r="AS34" i="2"/>
  <c r="AS22" i="2"/>
  <c r="AS10" i="2"/>
  <c r="AT718" i="2"/>
  <c r="AT706" i="2"/>
  <c r="AT694" i="2"/>
  <c r="AT682" i="2"/>
  <c r="AT670" i="2"/>
  <c r="AT658" i="2"/>
  <c r="AT646" i="2"/>
  <c r="AT634" i="2"/>
  <c r="AT622" i="2"/>
  <c r="AT610" i="2"/>
  <c r="AT598" i="2"/>
  <c r="AT586" i="2"/>
  <c r="AT574" i="2"/>
  <c r="AT562" i="2"/>
  <c r="AT550" i="2"/>
  <c r="AT538" i="2"/>
  <c r="AT526" i="2"/>
  <c r="AT514" i="2"/>
  <c r="AT502" i="2"/>
  <c r="AT490" i="2"/>
  <c r="AT478" i="2"/>
  <c r="AT466" i="2"/>
  <c r="AT454" i="2"/>
  <c r="AT442" i="2"/>
  <c r="AT430" i="2"/>
  <c r="AT418" i="2"/>
  <c r="AT406" i="2"/>
  <c r="AT394" i="2"/>
  <c r="AT382" i="2"/>
  <c r="AT370" i="2"/>
  <c r="AT358" i="2"/>
  <c r="AT346" i="2"/>
  <c r="AT334" i="2"/>
  <c r="AT322" i="2"/>
  <c r="AT310" i="2"/>
  <c r="AT298" i="2"/>
  <c r="AT286" i="2"/>
  <c r="AT274" i="2"/>
  <c r="AT262" i="2"/>
  <c r="AT250" i="2"/>
  <c r="AT238" i="2"/>
  <c r="AT226" i="2"/>
  <c r="AT214" i="2"/>
  <c r="AR688" i="2"/>
  <c r="AR652" i="2"/>
  <c r="AR616" i="2"/>
  <c r="AR592" i="2"/>
  <c r="AR580" i="2"/>
  <c r="AR568" i="2"/>
  <c r="AR556" i="2"/>
  <c r="AR544" i="2"/>
  <c r="AR532" i="2"/>
  <c r="AR520" i="2"/>
  <c r="AR508" i="2"/>
  <c r="AR496" i="2"/>
  <c r="AR484" i="2"/>
  <c r="AR472" i="2"/>
  <c r="AR460" i="2"/>
  <c r="AR448" i="2"/>
  <c r="AR436" i="2"/>
  <c r="AR424" i="2"/>
  <c r="AR400" i="2"/>
  <c r="AR388" i="2"/>
  <c r="AR376" i="2"/>
  <c r="AR364" i="2"/>
  <c r="AR352" i="2"/>
  <c r="AR340" i="2"/>
  <c r="AR328" i="2"/>
  <c r="AR316" i="2"/>
  <c r="AR304" i="2"/>
  <c r="AR292" i="2"/>
  <c r="AR280" i="2"/>
  <c r="AR256" i="2"/>
  <c r="AR244" i="2"/>
  <c r="AR232" i="2"/>
  <c r="AR208" i="2"/>
  <c r="AR184" i="2"/>
  <c r="AR136" i="2"/>
  <c r="AR124" i="2"/>
  <c r="AR112" i="2"/>
  <c r="AR100" i="2"/>
  <c r="AR76" i="2"/>
  <c r="AR64" i="2"/>
  <c r="AR52" i="2"/>
  <c r="AR28" i="2"/>
  <c r="AR4" i="2"/>
  <c r="AT160" i="2"/>
  <c r="AT148" i="2"/>
  <c r="AT136" i="2"/>
  <c r="AT124" i="2"/>
  <c r="AT112" i="2"/>
  <c r="AT100" i="2"/>
  <c r="AT88" i="2"/>
  <c r="AT76" i="2"/>
  <c r="AT64" i="2"/>
  <c r="AT52" i="2"/>
  <c r="AT40" i="2"/>
  <c r="AT28" i="2"/>
  <c r="AT16" i="2"/>
  <c r="AT4" i="2"/>
  <c r="AU724" i="2"/>
  <c r="AU712" i="2"/>
  <c r="AU700" i="2"/>
  <c r="AU688" i="2"/>
  <c r="AU676" i="2"/>
  <c r="AU664" i="2"/>
  <c r="AU652" i="2"/>
  <c r="AU640" i="2"/>
  <c r="AU628" i="2"/>
  <c r="AU616" i="2"/>
  <c r="AU604" i="2"/>
  <c r="AU592" i="2"/>
  <c r="AU580" i="2"/>
  <c r="AU568" i="2"/>
  <c r="AU556" i="2"/>
  <c r="AU544" i="2"/>
  <c r="AU532" i="2"/>
  <c r="AU520" i="2"/>
  <c r="AU508" i="2"/>
  <c r="AU496" i="2"/>
  <c r="AU484" i="2"/>
  <c r="AU472" i="2"/>
  <c r="AU460" i="2"/>
  <c r="AU448" i="2"/>
  <c r="AU436" i="2"/>
  <c r="AU424" i="2"/>
  <c r="AU412" i="2"/>
  <c r="AU400" i="2"/>
  <c r="AU388" i="2"/>
  <c r="AU376" i="2"/>
  <c r="AU364" i="2"/>
  <c r="AU352" i="2"/>
  <c r="AU340" i="2"/>
  <c r="AU328" i="2"/>
  <c r="AU316" i="2"/>
  <c r="AU304" i="2"/>
  <c r="AU292" i="2"/>
  <c r="AU280" i="2"/>
  <c r="AU268" i="2"/>
  <c r="AU256" i="2"/>
  <c r="AU244" i="2"/>
  <c r="AU232" i="2"/>
  <c r="AU220" i="2"/>
  <c r="AU208" i="2"/>
  <c r="AU196" i="2"/>
  <c r="AU184" i="2"/>
  <c r="AU172" i="2"/>
  <c r="AU160" i="2"/>
  <c r="AU148" i="2"/>
  <c r="AU136" i="2"/>
  <c r="AU124" i="2"/>
  <c r="AU112" i="2"/>
  <c r="AU100" i="2"/>
  <c r="AU88" i="2"/>
  <c r="AU76" i="2"/>
  <c r="AU64" i="2"/>
  <c r="AU52" i="2"/>
  <c r="AU40" i="2"/>
  <c r="AU28" i="2"/>
  <c r="AU16" i="2"/>
  <c r="AU4" i="2"/>
  <c r="AT147" i="2"/>
  <c r="AT135" i="2"/>
  <c r="AT123" i="2"/>
  <c r="AT111" i="2"/>
  <c r="AT99" i="2"/>
  <c r="AT87" i="2"/>
  <c r="AT75" i="2"/>
  <c r="AT63" i="2"/>
  <c r="AT51" i="2"/>
  <c r="AT39" i="2"/>
  <c r="AT27" i="2"/>
  <c r="AT15" i="2"/>
  <c r="AT3" i="2"/>
  <c r="AU723" i="2"/>
  <c r="AU711" i="2"/>
  <c r="AU699" i="2"/>
  <c r="AU687" i="2"/>
  <c r="AU675" i="2"/>
  <c r="AU663" i="2"/>
  <c r="AU651" i="2"/>
  <c r="AU639" i="2"/>
  <c r="AU627" i="2"/>
  <c r="AU615" i="2"/>
  <c r="AU603" i="2"/>
  <c r="AU591" i="2"/>
  <c r="AU579" i="2"/>
  <c r="AU567" i="2"/>
  <c r="AU555" i="2"/>
  <c r="AU543" i="2"/>
  <c r="AU531" i="2"/>
  <c r="AU519" i="2"/>
  <c r="AU507" i="2"/>
  <c r="AU495" i="2"/>
  <c r="AU483" i="2"/>
  <c r="AU471" i="2"/>
  <c r="AU459" i="2"/>
  <c r="AU447" i="2"/>
  <c r="AU435" i="2"/>
  <c r="AU423" i="2"/>
  <c r="AU411" i="2"/>
  <c r="AU399" i="2"/>
  <c r="AU387" i="2"/>
  <c r="AU375" i="2"/>
  <c r="AU363" i="2"/>
  <c r="AU351" i="2"/>
  <c r="AU339" i="2"/>
  <c r="AU327" i="2"/>
  <c r="AU315" i="2"/>
  <c r="AU303" i="2"/>
  <c r="AU291" i="2"/>
  <c r="AU279" i="2"/>
  <c r="AU267" i="2"/>
  <c r="AU255" i="2"/>
  <c r="AU243" i="2"/>
  <c r="AU231" i="2"/>
  <c r="AU219" i="2"/>
  <c r="AU207" i="2"/>
  <c r="AU195" i="2"/>
  <c r="AU183" i="2"/>
  <c r="AU171" i="2"/>
  <c r="AU159" i="2"/>
  <c r="AU147" i="2"/>
  <c r="AU135" i="2"/>
  <c r="AU123" i="2"/>
  <c r="AU111" i="2"/>
  <c r="AU99" i="2"/>
  <c r="AU87" i="2"/>
  <c r="AU75" i="2"/>
  <c r="AU63" i="2"/>
  <c r="AU51" i="2"/>
  <c r="AU39" i="2"/>
  <c r="AU27" i="2"/>
  <c r="AU15" i="2"/>
  <c r="AU3" i="2"/>
  <c r="AT134" i="2"/>
  <c r="AT122" i="2"/>
  <c r="AT110" i="2"/>
  <c r="AT98" i="2"/>
  <c r="AT86" i="2"/>
  <c r="AT74" i="2"/>
  <c r="AT62" i="2"/>
  <c r="AT50" i="2"/>
  <c r="AT38" i="2"/>
  <c r="AT26" i="2"/>
  <c r="AT14" i="2"/>
  <c r="AT2" i="2"/>
  <c r="AU722" i="2"/>
  <c r="AU710" i="2"/>
  <c r="AU698" i="2"/>
  <c r="AU686" i="2"/>
  <c r="AU674" i="2"/>
  <c r="AU662" i="2"/>
  <c r="AU650" i="2"/>
  <c r="AU638" i="2"/>
  <c r="AU626" i="2"/>
  <c r="AU614" i="2"/>
  <c r="AU602" i="2"/>
  <c r="AU590" i="2"/>
  <c r="AU578" i="2"/>
  <c r="AU566" i="2"/>
  <c r="AU554" i="2"/>
  <c r="AU542" i="2"/>
  <c r="AU530" i="2"/>
  <c r="AU518" i="2"/>
  <c r="AU506" i="2"/>
  <c r="AU494" i="2"/>
  <c r="AU482" i="2"/>
  <c r="AU470" i="2"/>
  <c r="AU458" i="2"/>
  <c r="AU446" i="2"/>
  <c r="AU434" i="2"/>
  <c r="AU422" i="2"/>
  <c r="AU410" i="2"/>
  <c r="AU398" i="2"/>
  <c r="AU386" i="2"/>
  <c r="AU374" i="2"/>
  <c r="AU362" i="2"/>
  <c r="AU350" i="2"/>
  <c r="AU338" i="2"/>
  <c r="AU326" i="2"/>
  <c r="AU314" i="2"/>
  <c r="AU302" i="2"/>
  <c r="AU290" i="2"/>
  <c r="AU278" i="2"/>
  <c r="AU266" i="2"/>
  <c r="AU254" i="2"/>
  <c r="AU242" i="2"/>
  <c r="AU230" i="2"/>
  <c r="AU218" i="2"/>
  <c r="AU206" i="2"/>
  <c r="AU194" i="2"/>
  <c r="AU182" i="2"/>
  <c r="AU170" i="2"/>
  <c r="AU158" i="2"/>
  <c r="AU146" i="2"/>
  <c r="AU134" i="2"/>
  <c r="AU122" i="2"/>
  <c r="AU110" i="2"/>
  <c r="AU98" i="2"/>
  <c r="AU86" i="2"/>
  <c r="AU74" i="2"/>
  <c r="AU62" i="2"/>
  <c r="AU50" i="2"/>
  <c r="AU38" i="2"/>
  <c r="AU26" i="2"/>
  <c r="AU14" i="2"/>
  <c r="AU2" i="2"/>
  <c r="AT229" i="2"/>
  <c r="AT217" i="2"/>
  <c r="AT205" i="2"/>
  <c r="AT193" i="2"/>
  <c r="AT169" i="2"/>
  <c r="AT157" i="2"/>
  <c r="AT145" i="2"/>
  <c r="AT133" i="2"/>
  <c r="AT121" i="2"/>
  <c r="AT97" i="2"/>
  <c r="AT85" i="2"/>
  <c r="AT73" i="2"/>
  <c r="AT61" i="2"/>
  <c r="AT49" i="2"/>
  <c r="AT25" i="2"/>
  <c r="AT13" i="2"/>
  <c r="AU721" i="2"/>
  <c r="AU709" i="2"/>
  <c r="AU697" i="2"/>
  <c r="AU685" i="2"/>
  <c r="AU673" i="2"/>
  <c r="AU661" i="2"/>
  <c r="AU649" i="2"/>
  <c r="AU637" i="2"/>
  <c r="AU625" i="2"/>
  <c r="AU613" i="2"/>
  <c r="AU601" i="2"/>
  <c r="AU589" i="2"/>
  <c r="AU577" i="2"/>
  <c r="AU565" i="2"/>
  <c r="AU553" i="2"/>
  <c r="AU541" i="2"/>
  <c r="AU529" i="2"/>
  <c r="AU517" i="2"/>
  <c r="AU505" i="2"/>
  <c r="AU493" i="2"/>
  <c r="AU481" i="2"/>
  <c r="AU469" i="2"/>
  <c r="AU457" i="2"/>
  <c r="AU445" i="2"/>
  <c r="AU433" i="2"/>
  <c r="AU421" i="2"/>
  <c r="AU409" i="2"/>
  <c r="AU397" i="2"/>
  <c r="AU385" i="2"/>
  <c r="AU373" i="2"/>
  <c r="AU361" i="2"/>
  <c r="AU349" i="2"/>
  <c r="AU337" i="2"/>
  <c r="AU325" i="2"/>
  <c r="AU313" i="2"/>
  <c r="AU301" i="2"/>
  <c r="AU289" i="2"/>
  <c r="AU277" i="2"/>
  <c r="AU265" i="2"/>
  <c r="AU253" i="2"/>
  <c r="AU241" i="2"/>
  <c r="AU229" i="2"/>
  <c r="AU217" i="2"/>
  <c r="AU205" i="2"/>
  <c r="AU193" i="2"/>
  <c r="AU181" i="2"/>
  <c r="AU169" i="2"/>
  <c r="AU157" i="2"/>
  <c r="AU145" i="2"/>
  <c r="AU133" i="2"/>
  <c r="AU121" i="2"/>
  <c r="AU109" i="2"/>
  <c r="AU97" i="2"/>
  <c r="AU85" i="2"/>
  <c r="AU73" i="2"/>
  <c r="AU61" i="2"/>
  <c r="AU49" i="2"/>
  <c r="AU37" i="2"/>
  <c r="AU25" i="2"/>
  <c r="AU13" i="2"/>
  <c r="AT144" i="2"/>
  <c r="AT132" i="2"/>
  <c r="AT120" i="2"/>
  <c r="AT96" i="2"/>
  <c r="AT72" i="2"/>
  <c r="AT60" i="2"/>
  <c r="AT48" i="2"/>
  <c r="AT24" i="2"/>
  <c r="AU720" i="2"/>
  <c r="AU708" i="2"/>
  <c r="AU696" i="2"/>
  <c r="AU684" i="2"/>
  <c r="AU672" i="2"/>
  <c r="AU660" i="2"/>
  <c r="AU648" i="2"/>
  <c r="AU636" i="2"/>
  <c r="AU624" i="2"/>
  <c r="AU612" i="2"/>
  <c r="AU600" i="2"/>
  <c r="AU588" i="2"/>
  <c r="AU576" i="2"/>
  <c r="AU564" i="2"/>
  <c r="AU552" i="2"/>
  <c r="AU540" i="2"/>
  <c r="AU528" i="2"/>
  <c r="AU516" i="2"/>
  <c r="AU504" i="2"/>
  <c r="AU492" i="2"/>
  <c r="AU480" i="2"/>
  <c r="AU468" i="2"/>
  <c r="AU456" i="2"/>
  <c r="AU444" i="2"/>
  <c r="AU432" i="2"/>
  <c r="AU420" i="2"/>
  <c r="AU408" i="2"/>
  <c r="AU396" i="2"/>
  <c r="AU384" i="2"/>
  <c r="AU372" i="2"/>
  <c r="AU360" i="2"/>
  <c r="AU348" i="2"/>
  <c r="AU336" i="2"/>
  <c r="AU324" i="2"/>
  <c r="AU312" i="2"/>
  <c r="AU300" i="2"/>
  <c r="AU288" i="2"/>
  <c r="AU276" i="2"/>
  <c r="AU264" i="2"/>
  <c r="AU252" i="2"/>
  <c r="AU240" i="2"/>
  <c r="AU228" i="2"/>
  <c r="AU216" i="2"/>
  <c r="AU204" i="2"/>
  <c r="AU192" i="2"/>
  <c r="AU180" i="2"/>
  <c r="AU168" i="2"/>
  <c r="AU156" i="2"/>
  <c r="AU144" i="2"/>
  <c r="AU132" i="2"/>
  <c r="AU120" i="2"/>
  <c r="AU108" i="2"/>
  <c r="AU96" i="2"/>
  <c r="AU84" i="2"/>
  <c r="AU72" i="2"/>
  <c r="AU60" i="2"/>
  <c r="AU48" i="2"/>
  <c r="AU36" i="2"/>
  <c r="AU24" i="2"/>
  <c r="AU12" i="2"/>
  <c r="AT143" i="2"/>
  <c r="AT131" i="2"/>
  <c r="AT119" i="2"/>
  <c r="AT107" i="2"/>
  <c r="AT95" i="2"/>
  <c r="AT83" i="2"/>
  <c r="AT71" i="2"/>
  <c r="AT59" i="2"/>
  <c r="AT47" i="2"/>
  <c r="AT35" i="2"/>
  <c r="AT23" i="2"/>
  <c r="AT11" i="2"/>
  <c r="AU719" i="2"/>
  <c r="AU707" i="2"/>
  <c r="AU695" i="2"/>
  <c r="AU683" i="2"/>
  <c r="AU671" i="2"/>
  <c r="AU659" i="2"/>
  <c r="AU647" i="2"/>
  <c r="AU635" i="2"/>
  <c r="AU623" i="2"/>
  <c r="AU611" i="2"/>
  <c r="AU599" i="2"/>
  <c r="AU587" i="2"/>
  <c r="AU575" i="2"/>
  <c r="AU563" i="2"/>
  <c r="AU551" i="2"/>
  <c r="AU539" i="2"/>
  <c r="AU527" i="2"/>
  <c r="AU515" i="2"/>
  <c r="AU503" i="2"/>
  <c r="AU491" i="2"/>
  <c r="AU479" i="2"/>
  <c r="AU467" i="2"/>
  <c r="AU455" i="2"/>
  <c r="AU443" i="2"/>
  <c r="AU431" i="2"/>
  <c r="AU419" i="2"/>
  <c r="AU407" i="2"/>
  <c r="AU395" i="2"/>
  <c r="AU383" i="2"/>
  <c r="AU371" i="2"/>
  <c r="AU359" i="2"/>
  <c r="AU347" i="2"/>
  <c r="AU335" i="2"/>
  <c r="AU323" i="2"/>
  <c r="AU311" i="2"/>
  <c r="AU299" i="2"/>
  <c r="AU287" i="2"/>
  <c r="AU275" i="2"/>
  <c r="AU263" i="2"/>
  <c r="AU251" i="2"/>
  <c r="AU239" i="2"/>
  <c r="AU227" i="2"/>
  <c r="AU215" i="2"/>
  <c r="AU203" i="2"/>
  <c r="AU191" i="2"/>
  <c r="AU179" i="2"/>
  <c r="AU167" i="2"/>
  <c r="AU155" i="2"/>
  <c r="AU143" i="2"/>
  <c r="AU131" i="2"/>
  <c r="AU119" i="2"/>
  <c r="AU107" i="2"/>
  <c r="AU95" i="2"/>
  <c r="AU83" i="2"/>
  <c r="AU71" i="2"/>
  <c r="AU59" i="2"/>
  <c r="AU47" i="2"/>
  <c r="AU35" i="2"/>
  <c r="AU23" i="2"/>
  <c r="AU11" i="2"/>
  <c r="AT202" i="2"/>
  <c r="AT190" i="2"/>
  <c r="AT178" i="2"/>
  <c r="AT166" i="2"/>
  <c r="AT154" i="2"/>
  <c r="AT142" i="2"/>
  <c r="AT130" i="2"/>
  <c r="AT118" i="2"/>
  <c r="AT106" i="2"/>
  <c r="AT94" i="2"/>
  <c r="AT82" i="2"/>
  <c r="AT70" i="2"/>
  <c r="AT58" i="2"/>
  <c r="AT46" i="2"/>
  <c r="AT34" i="2"/>
  <c r="AT22" i="2"/>
  <c r="AT10" i="2"/>
  <c r="AU718" i="2"/>
  <c r="AU706" i="2"/>
  <c r="AU694" i="2"/>
  <c r="AU682" i="2"/>
  <c r="AU670" i="2"/>
  <c r="AU658" i="2"/>
  <c r="AU646" i="2"/>
  <c r="AU634" i="2"/>
  <c r="AU622" i="2"/>
  <c r="AU610" i="2"/>
  <c r="AU598" i="2"/>
  <c r="AU586" i="2"/>
  <c r="AU574" i="2"/>
  <c r="AU562" i="2"/>
  <c r="AU550" i="2"/>
  <c r="AU538" i="2"/>
  <c r="AU526" i="2"/>
  <c r="AU514" i="2"/>
  <c r="AU502" i="2"/>
  <c r="AU490" i="2"/>
  <c r="AU478" i="2"/>
  <c r="AU466" i="2"/>
  <c r="AU454" i="2"/>
  <c r="AU442" i="2"/>
  <c r="AU430" i="2"/>
  <c r="AU418" i="2"/>
  <c r="AU406" i="2"/>
  <c r="AU394" i="2"/>
  <c r="AU382" i="2"/>
  <c r="AU370" i="2"/>
  <c r="AU358" i="2"/>
  <c r="AU346" i="2"/>
  <c r="AU334" i="2"/>
  <c r="AU322" i="2"/>
  <c r="AU310" i="2"/>
  <c r="AU298" i="2"/>
  <c r="AU286" i="2"/>
  <c r="AU274" i="2"/>
  <c r="AU262" i="2"/>
  <c r="AU250" i="2"/>
  <c r="AU238" i="2"/>
  <c r="AU226" i="2"/>
  <c r="AU214" i="2"/>
  <c r="AU202" i="2"/>
  <c r="AU190" i="2"/>
  <c r="AU178" i="2"/>
  <c r="AU166" i="2"/>
  <c r="AU154" i="2"/>
  <c r="AU142" i="2"/>
  <c r="AU130" i="2"/>
  <c r="AU118" i="2"/>
  <c r="AU106" i="2"/>
  <c r="AU94" i="2"/>
  <c r="AU82" i="2"/>
  <c r="AU70" i="2"/>
  <c r="AU58" i="2"/>
  <c r="AU46" i="2"/>
  <c r="AU34" i="2"/>
  <c r="AU22" i="2"/>
  <c r="AU10" i="2"/>
  <c r="AT117" i="2"/>
  <c r="AT105" i="2"/>
  <c r="AT93" i="2"/>
  <c r="AT81" i="2"/>
  <c r="AT69" i="2"/>
  <c r="AT57" i="2"/>
  <c r="AT45" i="2"/>
  <c r="AT33" i="2"/>
  <c r="AT21" i="2"/>
  <c r="AT9" i="2"/>
  <c r="AU717" i="2"/>
  <c r="AU705" i="2"/>
  <c r="AU693" i="2"/>
  <c r="AU681" i="2"/>
  <c r="AU669" i="2"/>
  <c r="AU657" i="2"/>
  <c r="AU645" i="2"/>
  <c r="AU633" i="2"/>
  <c r="AU621" i="2"/>
  <c r="AU609" i="2"/>
  <c r="AU597" i="2"/>
  <c r="AU585" i="2"/>
  <c r="AU573" i="2"/>
  <c r="AU561" i="2"/>
  <c r="AU549" i="2"/>
  <c r="AU537" i="2"/>
  <c r="AU525" i="2"/>
  <c r="AU513" i="2"/>
  <c r="AU501" i="2"/>
  <c r="AU489" i="2"/>
  <c r="AU477" i="2"/>
  <c r="AU465" i="2"/>
  <c r="AU453" i="2"/>
  <c r="AU441" i="2"/>
  <c r="AU429" i="2"/>
  <c r="AU417" i="2"/>
  <c r="AU405" i="2"/>
  <c r="AU393" i="2"/>
  <c r="AU381" i="2"/>
  <c r="AU369" i="2"/>
  <c r="AU357" i="2"/>
  <c r="AU345" i="2"/>
  <c r="AU333" i="2"/>
  <c r="AU321" i="2"/>
  <c r="AU309" i="2"/>
  <c r="AU297" i="2"/>
  <c r="AU285" i="2"/>
  <c r="AU273" i="2"/>
  <c r="AU261" i="2"/>
  <c r="AU249" i="2"/>
  <c r="AU237" i="2"/>
  <c r="AU225" i="2"/>
  <c r="AU213" i="2"/>
  <c r="AU201" i="2"/>
  <c r="AU189" i="2"/>
  <c r="AU177" i="2"/>
  <c r="AU165" i="2"/>
  <c r="AU153" i="2"/>
  <c r="AU141" i="2"/>
  <c r="AU129" i="2"/>
  <c r="AU117" i="2"/>
  <c r="AU105" i="2"/>
  <c r="AU93" i="2"/>
  <c r="AU81" i="2"/>
  <c r="AU69" i="2"/>
  <c r="AU57" i="2"/>
  <c r="AU45" i="2"/>
  <c r="AU33" i="2"/>
  <c r="AU21" i="2"/>
  <c r="AU9" i="2"/>
  <c r="AT128" i="2"/>
  <c r="AT116" i="2"/>
  <c r="AT104" i="2"/>
  <c r="AT92" i="2"/>
  <c r="AT80" i="2"/>
  <c r="AT68" i="2"/>
  <c r="AT56" i="2"/>
  <c r="AT44" i="2"/>
  <c r="AT32" i="2"/>
  <c r="AT20" i="2"/>
  <c r="AT8" i="2"/>
  <c r="AU716" i="2"/>
  <c r="AU704" i="2"/>
  <c r="AU692" i="2"/>
  <c r="AU680" i="2"/>
  <c r="AU668" i="2"/>
  <c r="AU656" i="2"/>
  <c r="AU644" i="2"/>
  <c r="AU632" i="2"/>
  <c r="AU620" i="2"/>
  <c r="AU608" i="2"/>
  <c r="AU596" i="2"/>
  <c r="AU584" i="2"/>
  <c r="AU572" i="2"/>
  <c r="AU560" i="2"/>
  <c r="AU548" i="2"/>
  <c r="AU536" i="2"/>
  <c r="AU524" i="2"/>
  <c r="AU512" i="2"/>
  <c r="AU500" i="2"/>
  <c r="AU488" i="2"/>
  <c r="AU476" i="2"/>
  <c r="AU464" i="2"/>
  <c r="AU452" i="2"/>
  <c r="AU440" i="2"/>
  <c r="AU428" i="2"/>
  <c r="AU416" i="2"/>
  <c r="AU404" i="2"/>
  <c r="AU392" i="2"/>
  <c r="AU380" i="2"/>
  <c r="AU368" i="2"/>
  <c r="AU356" i="2"/>
  <c r="AU344" i="2"/>
  <c r="AU332" i="2"/>
  <c r="AU320" i="2"/>
  <c r="AU308" i="2"/>
  <c r="AU296" i="2"/>
  <c r="AU284" i="2"/>
  <c r="AU272" i="2"/>
  <c r="AU260" i="2"/>
  <c r="AU248" i="2"/>
  <c r="AU236" i="2"/>
  <c r="AU224" i="2"/>
  <c r="AU212" i="2"/>
  <c r="AU200" i="2"/>
  <c r="AU188" i="2"/>
  <c r="AU176" i="2"/>
  <c r="AU164" i="2"/>
  <c r="AU152" i="2"/>
  <c r="AU140" i="2"/>
  <c r="AU128" i="2"/>
  <c r="AU116" i="2"/>
  <c r="AU104" i="2"/>
  <c r="AU92" i="2"/>
  <c r="AU80" i="2"/>
  <c r="AU68" i="2"/>
  <c r="AU56" i="2"/>
  <c r="AU44" i="2"/>
  <c r="AU32" i="2"/>
  <c r="AU20" i="2"/>
  <c r="AU8" i="2"/>
  <c r="AT223" i="2"/>
  <c r="AT211" i="2"/>
  <c r="AT199" i="2"/>
  <c r="AT187" i="2"/>
  <c r="AT175" i="2"/>
  <c r="AT163" i="2"/>
  <c r="AT151" i="2"/>
  <c r="AT139" i="2"/>
  <c r="AT127" i="2"/>
  <c r="AT115" i="2"/>
  <c r="AT103" i="2"/>
  <c r="AT91" i="2"/>
  <c r="AT79" i="2"/>
  <c r="AT67" i="2"/>
  <c r="AT55" i="2"/>
  <c r="AT43" i="2"/>
  <c r="AT31" i="2"/>
  <c r="AT19" i="2"/>
  <c r="AT7" i="2"/>
  <c r="AU727" i="2"/>
  <c r="AU715" i="2"/>
  <c r="AU703" i="2"/>
  <c r="AU679" i="2"/>
  <c r="AU667" i="2"/>
  <c r="AU655" i="2"/>
  <c r="AU643" i="2"/>
  <c r="AU631" i="2"/>
  <c r="AU607" i="2"/>
  <c r="AU595" i="2"/>
  <c r="AU583" i="2"/>
  <c r="AU571" i="2"/>
  <c r="AU559" i="2"/>
  <c r="AU535" i="2"/>
  <c r="AU523" i="2"/>
  <c r="AU511" i="2"/>
  <c r="AU499" i="2"/>
  <c r="AU487" i="2"/>
  <c r="AU463" i="2"/>
  <c r="AU451" i="2"/>
  <c r="AU439" i="2"/>
  <c r="AU427" i="2"/>
  <c r="AU415" i="2"/>
  <c r="AU391" i="2"/>
  <c r="AU379" i="2"/>
  <c r="AU367" i="2"/>
  <c r="AU355" i="2"/>
  <c r="AU343" i="2"/>
  <c r="AU319" i="2"/>
  <c r="AU307" i="2"/>
  <c r="AU295" i="2"/>
  <c r="AU283" i="2"/>
  <c r="AU271" i="2"/>
  <c r="AU259" i="2"/>
  <c r="AU247" i="2"/>
  <c r="AU235" i="2"/>
  <c r="AU223" i="2"/>
  <c r="AU211" i="2"/>
  <c r="AU199" i="2"/>
  <c r="AU187" i="2"/>
  <c r="AU175" i="2"/>
  <c r="AU163" i="2"/>
  <c r="AU151" i="2"/>
  <c r="AU115" i="2"/>
  <c r="AU103" i="2"/>
  <c r="AU91" i="2"/>
  <c r="AU79" i="2"/>
  <c r="AU67" i="2"/>
  <c r="AU55" i="2"/>
  <c r="AU43" i="2"/>
  <c r="AU31" i="2"/>
  <c r="AU19" i="2"/>
  <c r="AU7" i="2"/>
  <c r="AV705" i="2" l="1"/>
  <c r="AV717" i="2"/>
  <c r="AV474" i="2"/>
  <c r="AV681" i="2"/>
  <c r="AV693" i="2"/>
  <c r="AV296" i="2"/>
  <c r="AV702" i="2"/>
  <c r="AV212" i="2"/>
  <c r="AV118" i="2"/>
  <c r="AV83" i="2"/>
  <c r="AV48" i="2"/>
  <c r="AV192" i="2"/>
  <c r="AV61" i="2"/>
  <c r="AV205" i="2"/>
  <c r="AV14" i="2"/>
  <c r="AV158" i="2"/>
  <c r="AV302" i="2"/>
  <c r="AV470" i="2"/>
  <c r="AV3" i="2"/>
  <c r="AV147" i="2"/>
  <c r="AV291" i="2"/>
  <c r="AV435" i="2"/>
  <c r="AV579" i="2"/>
  <c r="AV19" i="2"/>
  <c r="AV163" i="2"/>
  <c r="AV307" i="2"/>
  <c r="AV707" i="2"/>
  <c r="AV545" i="2"/>
  <c r="AV20" i="2"/>
  <c r="AV599" i="2"/>
  <c r="AV137" i="2"/>
  <c r="AV696" i="2"/>
  <c r="AV628" i="2"/>
  <c r="AV162" i="2"/>
  <c r="AV662" i="2"/>
  <c r="AV592" i="2"/>
  <c r="AV174" i="2"/>
  <c r="AV698" i="2"/>
  <c r="AV724" i="2"/>
  <c r="AV186" i="2"/>
  <c r="AV64" i="2"/>
  <c r="AV510" i="2"/>
  <c r="AV437" i="2"/>
  <c r="AV511" i="2"/>
  <c r="AV378" i="2"/>
  <c r="AV450" i="2"/>
  <c r="AV633" i="2"/>
  <c r="AV621" i="2"/>
  <c r="AV95" i="2"/>
  <c r="AV60" i="2"/>
  <c r="AV204" i="2"/>
  <c r="AV73" i="2"/>
  <c r="AV217" i="2"/>
  <c r="AV26" i="2"/>
  <c r="AV170" i="2"/>
  <c r="AV314" i="2"/>
  <c r="AV482" i="2"/>
  <c r="AV15" i="2"/>
  <c r="AV159" i="2"/>
  <c r="AV303" i="2"/>
  <c r="AV447" i="2"/>
  <c r="AV591" i="2"/>
  <c r="AV436" i="2"/>
  <c r="AV395" i="2"/>
  <c r="AV623" i="2"/>
  <c r="AV233" i="2"/>
  <c r="AV708" i="2"/>
  <c r="AV712" i="2"/>
  <c r="AV258" i="2"/>
  <c r="AV686" i="2"/>
  <c r="AV688" i="2"/>
  <c r="AV282" i="2"/>
  <c r="AV722" i="2"/>
  <c r="AV294" i="2"/>
  <c r="AV124" i="2"/>
  <c r="AV29" i="2"/>
  <c r="AV618" i="2"/>
  <c r="AV376" i="2"/>
  <c r="AV533" i="2"/>
  <c r="AV5" i="2"/>
  <c r="AV486" i="2"/>
  <c r="AV570" i="2"/>
  <c r="AV550" i="2"/>
  <c r="AV130" i="2"/>
  <c r="AV175" i="2"/>
  <c r="AV718" i="2"/>
  <c r="AV403" i="2"/>
  <c r="AV619" i="2"/>
  <c r="AV128" i="2"/>
  <c r="AV152" i="2"/>
  <c r="AV176" i="2"/>
  <c r="AV200" i="2"/>
  <c r="AV356" i="2"/>
  <c r="AV404" i="2"/>
  <c r="AV488" i="2"/>
  <c r="AV320" i="2"/>
  <c r="AV224" i="2"/>
  <c r="AV336" i="2"/>
  <c r="AV274" i="2"/>
  <c r="AV142" i="2"/>
  <c r="AV286" i="2"/>
  <c r="AV430" i="2"/>
  <c r="AV574" i="2"/>
  <c r="AV107" i="2"/>
  <c r="AV251" i="2"/>
  <c r="AV72" i="2"/>
  <c r="AV216" i="2"/>
  <c r="AV360" i="2"/>
  <c r="AV504" i="2"/>
  <c r="AV85" i="2"/>
  <c r="AV229" i="2"/>
  <c r="AV373" i="2"/>
  <c r="AV517" i="2"/>
  <c r="AV661" i="2"/>
  <c r="AV38" i="2"/>
  <c r="AV182" i="2"/>
  <c r="AV326" i="2"/>
  <c r="AV506" i="2"/>
  <c r="AV27" i="2"/>
  <c r="AV171" i="2"/>
  <c r="AV315" i="2"/>
  <c r="AV459" i="2"/>
  <c r="AV603" i="2"/>
  <c r="AV43" i="2"/>
  <c r="AV187" i="2"/>
  <c r="AV331" i="2"/>
  <c r="AV455" i="2"/>
  <c r="AV532" i="2"/>
  <c r="AV42" i="2"/>
  <c r="AV407" i="2"/>
  <c r="AV647" i="2"/>
  <c r="AV329" i="2"/>
  <c r="AV523" i="2"/>
  <c r="AV720" i="2"/>
  <c r="AV366" i="2"/>
  <c r="AV710" i="2"/>
  <c r="AV414" i="2"/>
  <c r="AV52" i="2"/>
  <c r="AV390" i="2"/>
  <c r="AV172" i="2"/>
  <c r="AV125" i="2"/>
  <c r="AV726" i="2"/>
  <c r="AV448" i="2"/>
  <c r="AV629" i="2"/>
  <c r="AV715" i="2"/>
  <c r="AV101" i="2"/>
  <c r="AV594" i="2"/>
  <c r="AV690" i="2"/>
  <c r="AV308" i="2"/>
  <c r="AV248" i="2"/>
  <c r="AV272" i="2"/>
  <c r="AV284" i="2"/>
  <c r="AV464" i="2"/>
  <c r="AV512" i="2"/>
  <c r="AV596" i="2"/>
  <c r="AV428" i="2"/>
  <c r="AV332" i="2"/>
  <c r="AV371" i="2"/>
  <c r="AV562" i="2"/>
  <c r="AV361" i="2"/>
  <c r="AV10" i="2"/>
  <c r="AV154" i="2"/>
  <c r="AV298" i="2"/>
  <c r="AV442" i="2"/>
  <c r="AV586" i="2"/>
  <c r="AV119" i="2"/>
  <c r="AV263" i="2"/>
  <c r="AV84" i="2"/>
  <c r="AV228" i="2"/>
  <c r="AV372" i="2"/>
  <c r="AV516" i="2"/>
  <c r="AV97" i="2"/>
  <c r="AV241" i="2"/>
  <c r="AV385" i="2"/>
  <c r="AV529" i="2"/>
  <c r="AV673" i="2"/>
  <c r="AV50" i="2"/>
  <c r="AV194" i="2"/>
  <c r="AV338" i="2"/>
  <c r="AV518" i="2"/>
  <c r="AV39" i="2"/>
  <c r="AV183" i="2"/>
  <c r="AV327" i="2"/>
  <c r="AV471" i="2"/>
  <c r="AV627" i="2"/>
  <c r="AV55" i="2"/>
  <c r="AV199" i="2"/>
  <c r="AV343" i="2"/>
  <c r="AV491" i="2"/>
  <c r="AV616" i="2"/>
  <c r="AV138" i="2"/>
  <c r="AV419" i="2"/>
  <c r="AV671" i="2"/>
  <c r="AV425" i="2"/>
  <c r="AV631" i="2"/>
  <c r="AV28" i="2"/>
  <c r="AV723" i="2"/>
  <c r="AV522" i="2"/>
  <c r="AV100" i="2"/>
  <c r="AV17" i="2"/>
  <c r="AV498" i="2"/>
  <c r="AV232" i="2"/>
  <c r="AV221" i="2"/>
  <c r="AV463" i="2"/>
  <c r="AV520" i="2"/>
  <c r="AV725" i="2"/>
  <c r="AV116" i="2"/>
  <c r="AV197" i="2"/>
  <c r="AV427" i="2"/>
  <c r="AV487" i="2"/>
  <c r="AV416" i="2"/>
  <c r="AV344" i="2"/>
  <c r="AV368" i="2"/>
  <c r="AV392" i="2"/>
  <c r="AV572" i="2"/>
  <c r="AV608" i="2"/>
  <c r="AV704" i="2"/>
  <c r="AV548" i="2"/>
  <c r="AV440" i="2"/>
  <c r="AV383" i="2"/>
  <c r="AV319" i="2"/>
  <c r="AV22" i="2"/>
  <c r="AV166" i="2"/>
  <c r="AV310" i="2"/>
  <c r="AV454" i="2"/>
  <c r="AV598" i="2"/>
  <c r="AV131" i="2"/>
  <c r="AV275" i="2"/>
  <c r="AV96" i="2"/>
  <c r="AV240" i="2"/>
  <c r="AV384" i="2"/>
  <c r="AV528" i="2"/>
  <c r="AV109" i="2"/>
  <c r="AV253" i="2"/>
  <c r="AV397" i="2"/>
  <c r="AV541" i="2"/>
  <c r="AV685" i="2"/>
  <c r="AV62" i="2"/>
  <c r="AV206" i="2"/>
  <c r="AV350" i="2"/>
  <c r="AV542" i="2"/>
  <c r="AV51" i="2"/>
  <c r="AV195" i="2"/>
  <c r="AV339" i="2"/>
  <c r="AV483" i="2"/>
  <c r="AV67" i="2"/>
  <c r="AV211" i="2"/>
  <c r="AV355" i="2"/>
  <c r="AV515" i="2"/>
  <c r="AV700" i="2"/>
  <c r="AV246" i="2"/>
  <c r="AV431" i="2"/>
  <c r="AV695" i="2"/>
  <c r="AV521" i="2"/>
  <c r="AV727" i="2"/>
  <c r="AV88" i="2"/>
  <c r="AV89" i="2"/>
  <c r="AV582" i="2"/>
  <c r="AV40" i="2"/>
  <c r="AV65" i="2"/>
  <c r="AV630" i="2"/>
  <c r="AV458" i="2"/>
  <c r="AV160" i="2"/>
  <c r="AV113" i="2"/>
  <c r="AV606" i="2"/>
  <c r="AV639" i="2"/>
  <c r="AV292" i="2"/>
  <c r="AV317" i="2"/>
  <c r="AV571" i="2"/>
  <c r="AV604" i="2"/>
  <c r="AV6" i="2"/>
  <c r="AV293" i="2"/>
  <c r="AV559" i="2"/>
  <c r="AV595" i="2"/>
  <c r="AV500" i="2"/>
  <c r="AV452" i="2"/>
  <c r="AV476" i="2"/>
  <c r="AV524" i="2"/>
  <c r="AV680" i="2"/>
  <c r="AV45" i="2"/>
  <c r="AV9" i="2"/>
  <c r="AV656" i="2"/>
  <c r="AV536" i="2"/>
  <c r="AV349" i="2"/>
  <c r="AV316" i="2"/>
  <c r="AV641" i="2"/>
  <c r="AV34" i="2"/>
  <c r="AV178" i="2"/>
  <c r="AV322" i="2"/>
  <c r="AV466" i="2"/>
  <c r="AV610" i="2"/>
  <c r="AV143" i="2"/>
  <c r="AV287" i="2"/>
  <c r="AV108" i="2"/>
  <c r="AV252" i="2"/>
  <c r="AV396" i="2"/>
  <c r="AV540" i="2"/>
  <c r="AV121" i="2"/>
  <c r="AV265" i="2"/>
  <c r="AV409" i="2"/>
  <c r="AV553" i="2"/>
  <c r="AV697" i="2"/>
  <c r="AV74" i="2"/>
  <c r="AV218" i="2"/>
  <c r="AV362" i="2"/>
  <c r="AV554" i="2"/>
  <c r="AV63" i="2"/>
  <c r="AV207" i="2"/>
  <c r="AV351" i="2"/>
  <c r="AV495" i="2"/>
  <c r="AV79" i="2"/>
  <c r="AV223" i="2"/>
  <c r="AV367" i="2"/>
  <c r="AV32" i="2"/>
  <c r="AV539" i="2"/>
  <c r="AV354" i="2"/>
  <c r="AV443" i="2"/>
  <c r="AV719" i="2"/>
  <c r="AV617" i="2"/>
  <c r="AV104" i="2"/>
  <c r="AV148" i="2"/>
  <c r="AV185" i="2"/>
  <c r="AV678" i="2"/>
  <c r="AV112" i="2"/>
  <c r="AV173" i="2"/>
  <c r="AV379" i="2"/>
  <c r="AV494" i="2"/>
  <c r="AV220" i="2"/>
  <c r="AV209" i="2"/>
  <c r="AV714" i="2"/>
  <c r="AV651" i="2"/>
  <c r="AV352" i="2"/>
  <c r="AV413" i="2"/>
  <c r="AV679" i="2"/>
  <c r="AV676" i="2"/>
  <c r="AV114" i="2"/>
  <c r="AV389" i="2"/>
  <c r="AV667" i="2"/>
  <c r="AV703" i="2"/>
  <c r="AV620" i="2"/>
  <c r="AV560" i="2"/>
  <c r="AV584" i="2"/>
  <c r="AV632" i="2"/>
  <c r="AV93" i="2"/>
  <c r="AV165" i="2"/>
  <c r="AV129" i="2"/>
  <c r="AV81" i="2"/>
  <c r="AV644" i="2"/>
  <c r="AV493" i="2"/>
  <c r="AV642" i="2"/>
  <c r="AV348" i="2"/>
  <c r="AV649" i="2"/>
  <c r="AV31" i="2"/>
  <c r="AV46" i="2"/>
  <c r="AV190" i="2"/>
  <c r="AV334" i="2"/>
  <c r="AV478" i="2"/>
  <c r="AV622" i="2"/>
  <c r="AV11" i="2"/>
  <c r="AV155" i="2"/>
  <c r="AV299" i="2"/>
  <c r="AV120" i="2"/>
  <c r="AV264" i="2"/>
  <c r="AV408" i="2"/>
  <c r="AV552" i="2"/>
  <c r="AV133" i="2"/>
  <c r="AV277" i="2"/>
  <c r="AV421" i="2"/>
  <c r="AV565" i="2"/>
  <c r="AV86" i="2"/>
  <c r="AV230" i="2"/>
  <c r="AV374" i="2"/>
  <c r="AV578" i="2"/>
  <c r="AV75" i="2"/>
  <c r="AV219" i="2"/>
  <c r="AV363" i="2"/>
  <c r="AV507" i="2"/>
  <c r="AV91" i="2"/>
  <c r="AV235" i="2"/>
  <c r="AV563" i="2"/>
  <c r="AV462" i="2"/>
  <c r="AV467" i="2"/>
  <c r="AV496" i="2"/>
  <c r="AV713" i="2"/>
  <c r="AV208" i="2"/>
  <c r="AV281" i="2"/>
  <c r="AV439" i="2"/>
  <c r="AV184" i="2"/>
  <c r="AV269" i="2"/>
  <c r="AV415" i="2"/>
  <c r="AV530" i="2"/>
  <c r="AV280" i="2"/>
  <c r="AV305" i="2"/>
  <c r="AV475" i="2"/>
  <c r="AV663" i="2"/>
  <c r="AV412" i="2"/>
  <c r="AV509" i="2"/>
  <c r="AV44" i="2"/>
  <c r="AV222" i="2"/>
  <c r="AV473" i="2"/>
  <c r="AV56" i="2"/>
  <c r="AV92" i="2"/>
  <c r="AV716" i="2"/>
  <c r="AV668" i="2"/>
  <c r="AV692" i="2"/>
  <c r="AV69" i="2"/>
  <c r="AV225" i="2"/>
  <c r="AV285" i="2"/>
  <c r="AV249" i="2"/>
  <c r="AV201" i="2"/>
  <c r="AV57" i="2"/>
  <c r="AV262" i="2"/>
  <c r="AV380" i="2"/>
  <c r="AV418" i="2"/>
  <c r="AV58" i="2"/>
  <c r="AV202" i="2"/>
  <c r="AV346" i="2"/>
  <c r="AV490" i="2"/>
  <c r="AV634" i="2"/>
  <c r="AV23" i="2"/>
  <c r="AV167" i="2"/>
  <c r="AV311" i="2"/>
  <c r="AV132" i="2"/>
  <c r="AV276" i="2"/>
  <c r="AV420" i="2"/>
  <c r="AV564" i="2"/>
  <c r="AV145" i="2"/>
  <c r="AV289" i="2"/>
  <c r="AV433" i="2"/>
  <c r="AV577" i="2"/>
  <c r="AV98" i="2"/>
  <c r="AV242" i="2"/>
  <c r="AV386" i="2"/>
  <c r="AV590" i="2"/>
  <c r="AV87" i="2"/>
  <c r="AV231" i="2"/>
  <c r="AV375" i="2"/>
  <c r="AV519" i="2"/>
  <c r="AV103" i="2"/>
  <c r="AV247" i="2"/>
  <c r="AV587" i="2"/>
  <c r="AV77" i="2"/>
  <c r="AV558" i="2"/>
  <c r="AV479" i="2"/>
  <c r="AV580" i="2"/>
  <c r="AV102" i="2"/>
  <c r="AV636" i="2"/>
  <c r="AV268" i="2"/>
  <c r="AV365" i="2"/>
  <c r="AV547" i="2"/>
  <c r="AV244" i="2"/>
  <c r="AV377" i="2"/>
  <c r="AV499" i="2"/>
  <c r="AV566" i="2"/>
  <c r="AV340" i="2"/>
  <c r="AV401" i="2"/>
  <c r="AV583" i="2"/>
  <c r="AV675" i="2"/>
  <c r="AV484" i="2"/>
  <c r="AV605" i="2"/>
  <c r="AV16" i="2"/>
  <c r="AV330" i="2"/>
  <c r="AV569" i="2"/>
  <c r="AV21" i="2"/>
  <c r="AV33" i="2"/>
  <c r="AV105" i="2"/>
  <c r="AV117" i="2"/>
  <c r="AV189" i="2"/>
  <c r="AV345" i="2"/>
  <c r="AV405" i="2"/>
  <c r="AV369" i="2"/>
  <c r="AV321" i="2"/>
  <c r="AV177" i="2"/>
  <c r="AV227" i="2"/>
  <c r="AV706" i="2"/>
  <c r="AV70" i="2"/>
  <c r="AV214" i="2"/>
  <c r="AV358" i="2"/>
  <c r="AV502" i="2"/>
  <c r="AV646" i="2"/>
  <c r="AV35" i="2"/>
  <c r="AV179" i="2"/>
  <c r="AV323" i="2"/>
  <c r="AV144" i="2"/>
  <c r="AV288" i="2"/>
  <c r="AV432" i="2"/>
  <c r="AV576" i="2"/>
  <c r="AV13" i="2"/>
  <c r="AV157" i="2"/>
  <c r="AV301" i="2"/>
  <c r="AV445" i="2"/>
  <c r="AV589" i="2"/>
  <c r="AV110" i="2"/>
  <c r="AV254" i="2"/>
  <c r="AV398" i="2"/>
  <c r="AV602" i="2"/>
  <c r="AV99" i="2"/>
  <c r="AV243" i="2"/>
  <c r="AV387" i="2"/>
  <c r="AV531" i="2"/>
  <c r="AV115" i="2"/>
  <c r="AV259" i="2"/>
  <c r="AV611" i="2"/>
  <c r="AV161" i="2"/>
  <c r="AV666" i="2"/>
  <c r="AV503" i="2"/>
  <c r="AV664" i="2"/>
  <c r="AV210" i="2"/>
  <c r="AV648" i="2"/>
  <c r="AV328" i="2"/>
  <c r="AV461" i="2"/>
  <c r="AV655" i="2"/>
  <c r="AV304" i="2"/>
  <c r="AV497" i="2"/>
  <c r="AV607" i="2"/>
  <c r="AV626" i="2"/>
  <c r="AV400" i="2"/>
  <c r="AV485" i="2"/>
  <c r="AV691" i="2"/>
  <c r="AV687" i="2"/>
  <c r="AV568" i="2"/>
  <c r="AV90" i="2"/>
  <c r="AV76" i="2"/>
  <c r="AV53" i="2"/>
  <c r="AV438" i="2"/>
  <c r="AV665" i="2"/>
  <c r="AV18" i="2"/>
  <c r="AV153" i="2"/>
  <c r="AV141" i="2"/>
  <c r="AV213" i="2"/>
  <c r="AV237" i="2"/>
  <c r="AV309" i="2"/>
  <c r="AV465" i="2"/>
  <c r="AV525" i="2"/>
  <c r="AV489" i="2"/>
  <c r="AV429" i="2"/>
  <c r="AV297" i="2"/>
  <c r="AV480" i="2"/>
  <c r="AV505" i="2"/>
  <c r="AV82" i="2"/>
  <c r="AV226" i="2"/>
  <c r="AV370" i="2"/>
  <c r="AV514" i="2"/>
  <c r="AV658" i="2"/>
  <c r="AV47" i="2"/>
  <c r="AV191" i="2"/>
  <c r="AV335" i="2"/>
  <c r="AV12" i="2"/>
  <c r="AV156" i="2"/>
  <c r="AV300" i="2"/>
  <c r="AV444" i="2"/>
  <c r="AV588" i="2"/>
  <c r="AV25" i="2"/>
  <c r="AV169" i="2"/>
  <c r="AV313" i="2"/>
  <c r="AV457" i="2"/>
  <c r="AV601" i="2"/>
  <c r="AV122" i="2"/>
  <c r="AV266" i="2"/>
  <c r="AV410" i="2"/>
  <c r="AV111" i="2"/>
  <c r="AV255" i="2"/>
  <c r="AV399" i="2"/>
  <c r="AV543" i="2"/>
  <c r="AV127" i="2"/>
  <c r="AV271" i="2"/>
  <c r="AV635" i="2"/>
  <c r="AV257" i="2"/>
  <c r="AV451" i="2"/>
  <c r="AV527" i="2"/>
  <c r="AV318" i="2"/>
  <c r="AV660" i="2"/>
  <c r="AV388" i="2"/>
  <c r="AV557" i="2"/>
  <c r="AV68" i="2"/>
  <c r="AV364" i="2"/>
  <c r="AV593" i="2"/>
  <c r="AV8" i="2"/>
  <c r="AV638" i="2"/>
  <c r="AV472" i="2"/>
  <c r="AV581" i="2"/>
  <c r="AV80" i="2"/>
  <c r="AV699" i="2"/>
  <c r="AV652" i="2"/>
  <c r="AV198" i="2"/>
  <c r="AV136" i="2"/>
  <c r="AV149" i="2"/>
  <c r="AV546" i="2"/>
  <c r="AV54" i="2"/>
  <c r="AV126" i="2"/>
  <c r="AV273" i="2"/>
  <c r="AV261" i="2"/>
  <c r="AV333" i="2"/>
  <c r="AV357" i="2"/>
  <c r="AV441" i="2"/>
  <c r="AV585" i="2"/>
  <c r="AV645" i="2"/>
  <c r="AV609" i="2"/>
  <c r="AV549" i="2"/>
  <c r="AV417" i="2"/>
  <c r="AV624" i="2"/>
  <c r="AV236" i="2"/>
  <c r="AV492" i="2"/>
  <c r="AV94" i="2"/>
  <c r="AV238" i="2"/>
  <c r="AV382" i="2"/>
  <c r="AV526" i="2"/>
  <c r="AV670" i="2"/>
  <c r="AV59" i="2"/>
  <c r="AV203" i="2"/>
  <c r="AV347" i="2"/>
  <c r="AV24" i="2"/>
  <c r="AV168" i="2"/>
  <c r="AV312" i="2"/>
  <c r="AV456" i="2"/>
  <c r="AV600" i="2"/>
  <c r="AV37" i="2"/>
  <c r="AV181" i="2"/>
  <c r="AV325" i="2"/>
  <c r="AV469" i="2"/>
  <c r="AV613" i="2"/>
  <c r="AV134" i="2"/>
  <c r="AV278" i="2"/>
  <c r="AV434" i="2"/>
  <c r="AV123" i="2"/>
  <c r="AV267" i="2"/>
  <c r="AV411" i="2"/>
  <c r="AV555" i="2"/>
  <c r="AV139" i="2"/>
  <c r="AV283" i="2"/>
  <c r="AV659" i="2"/>
  <c r="AV353" i="2"/>
  <c r="AV535" i="2"/>
  <c r="AV551" i="2"/>
  <c r="AV426" i="2"/>
  <c r="AV672" i="2"/>
  <c r="AV460" i="2"/>
  <c r="AV653" i="2"/>
  <c r="AV709" i="2"/>
  <c r="AV424" i="2"/>
  <c r="AV689" i="2"/>
  <c r="AV614" i="2"/>
  <c r="AV650" i="2"/>
  <c r="AV556" i="2"/>
  <c r="AV677" i="2"/>
  <c r="AV615" i="2"/>
  <c r="AV711" i="2"/>
  <c r="AV306" i="2"/>
  <c r="AV196" i="2"/>
  <c r="AV245" i="2"/>
  <c r="AV654" i="2"/>
  <c r="AV150" i="2"/>
  <c r="AV234" i="2"/>
  <c r="AV393" i="2"/>
  <c r="AV381" i="2"/>
  <c r="AV453" i="2"/>
  <c r="AV477" i="2"/>
  <c r="AV561" i="2"/>
  <c r="AV164" i="2"/>
  <c r="AV701" i="2"/>
  <c r="AV669" i="2"/>
  <c r="AV537" i="2"/>
  <c r="AV406" i="2"/>
  <c r="AV637" i="2"/>
  <c r="AV239" i="2"/>
  <c r="AV106" i="2"/>
  <c r="AV250" i="2"/>
  <c r="AV394" i="2"/>
  <c r="AV538" i="2"/>
  <c r="AV682" i="2"/>
  <c r="AV71" i="2"/>
  <c r="AV215" i="2"/>
  <c r="AV359" i="2"/>
  <c r="AV36" i="2"/>
  <c r="AV180" i="2"/>
  <c r="AV324" i="2"/>
  <c r="AV468" i="2"/>
  <c r="AV612" i="2"/>
  <c r="AV49" i="2"/>
  <c r="AV193" i="2"/>
  <c r="AV337" i="2"/>
  <c r="AV481" i="2"/>
  <c r="AV625" i="2"/>
  <c r="AV2" i="2"/>
  <c r="AV146" i="2"/>
  <c r="AV290" i="2"/>
  <c r="AV446" i="2"/>
  <c r="AV135" i="2"/>
  <c r="AV279" i="2"/>
  <c r="AV423" i="2"/>
  <c r="AV567" i="2"/>
  <c r="AV7" i="2"/>
  <c r="AV151" i="2"/>
  <c r="AV295" i="2"/>
  <c r="AV694" i="2"/>
  <c r="AV683" i="2"/>
  <c r="AV449" i="2"/>
  <c r="AV643" i="2"/>
  <c r="AV575" i="2"/>
  <c r="AV41" i="2"/>
  <c r="AV534" i="2"/>
  <c r="AV684" i="2"/>
  <c r="AV544" i="2"/>
  <c r="AV66" i="2"/>
  <c r="AV721" i="2"/>
  <c r="AV508" i="2"/>
  <c r="AV30" i="2"/>
  <c r="AV674" i="2"/>
  <c r="AV640" i="2"/>
  <c r="AV78" i="2"/>
  <c r="AV4" i="2"/>
  <c r="AV402" i="2"/>
  <c r="AV256" i="2"/>
  <c r="AV341" i="2"/>
  <c r="AV391" i="2"/>
  <c r="AV270" i="2"/>
  <c r="AV342" i="2"/>
  <c r="AV513" i="2"/>
  <c r="AV501" i="2"/>
  <c r="AV573" i="2"/>
  <c r="AV597" i="2"/>
  <c r="AV140" i="2"/>
  <c r="AV260" i="2"/>
  <c r="AV188" i="2"/>
  <c r="AV422" i="2"/>
  <c r="AV657" i="2"/>
</calcChain>
</file>

<file path=xl/sharedStrings.xml><?xml version="1.0" encoding="utf-8"?>
<sst xmlns="http://schemas.openxmlformats.org/spreadsheetml/2006/main" count="18783" uniqueCount="10213">
  <si>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</si>
  <si>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</si>
  <si>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</si>
  <si>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</si>
  <si>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</si>
  <si>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</si>
  <si>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</si>
  <si>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</si>
  <si>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</si>
  <si>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</si>
  <si>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</si>
  <si>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</si>
  <si>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</si>
  <si>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</si>
  <si>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</si>
  <si>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</si>
  <si>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</si>
  <si>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</si>
  <si>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</si>
  <si>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</si>
  <si>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</si>
  <si>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</si>
  <si>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</si>
  <si>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</si>
  <si>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</si>
  <si>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ICICI Bank Ltd</t>
  </si>
  <si>
    <t>ICICIBANK</t>
  </si>
  <si>
    <t>Bharti Airtel Ltd</t>
  </si>
  <si>
    <t>BHARTIARTL</t>
  </si>
  <si>
    <t>Telecom Services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</si>
  <si>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</si>
  <si>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</si>
  <si>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</si>
  <si>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</si>
  <si>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</si>
  <si>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</si>
  <si>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</si>
  <si>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</si>
  <si>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</si>
  <si>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</si>
  <si>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</si>
  <si>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</si>
  <si>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</si>
  <si>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</si>
  <si>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</si>
  <si>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</si>
  <si>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</si>
  <si>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</si>
  <si>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</si>
  <si>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</si>
  <si>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</si>
  <si>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</si>
  <si>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</si>
  <si>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</si>
  <si>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</si>
  <si>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</si>
  <si>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</si>
  <si>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</si>
  <si>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</si>
  <si>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</si>
  <si>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Hindustan Aeronautics Ltd</t>
  </si>
  <si>
    <t>HAL</t>
  </si>
  <si>
    <t>Aerospace &amp; Defense Equipments</t>
  </si>
  <si>
    <t>Sun Pharmaceutical Industries Ltd</t>
  </si>
  <si>
    <t>SUNPHARMA</t>
  </si>
  <si>
    <t>Pharmaceuticals</t>
  </si>
  <si>
    <t>Kotak Mahindra Bank Ltd</t>
  </si>
  <si>
    <t>KOTAKBANK</t>
  </si>
  <si>
    <t>Tata Motors Ltd</t>
  </si>
  <si>
    <t>TATAMOTORS</t>
  </si>
  <si>
    <t>NTPC Ltd</t>
  </si>
  <si>
    <t>NTPC</t>
  </si>
  <si>
    <t>Power Generation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</si>
  <si>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</si>
  <si>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</si>
  <si>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</si>
  <si>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</si>
  <si>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</si>
  <si>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</si>
  <si>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</si>
  <si>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</si>
  <si>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</si>
  <si>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</si>
  <si>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</si>
  <si>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</si>
  <si>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</si>
  <si>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</si>
  <si>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</si>
  <si>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</si>
  <si>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</si>
  <si>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</si>
  <si>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</si>
  <si>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</si>
  <si>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Hindustan Zinc Ltd</t>
  </si>
  <si>
    <t>HINDZINC</t>
  </si>
  <si>
    <t>Mining - Diversified</t>
  </si>
  <si>
    <t>Wipro Ltd</t>
  </si>
  <si>
    <t>WIPRO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</si>
  <si>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</si>
  <si>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</si>
  <si>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</si>
  <si>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</si>
  <si>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</si>
  <si>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</si>
  <si>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</si>
  <si>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</si>
  <si>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</si>
  <si>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Siemens Ltd</t>
  </si>
  <si>
    <t>SIEMENS</t>
  </si>
  <si>
    <t>Conglomerates</t>
  </si>
  <si>
    <t>Adani Power Ltd</t>
  </si>
  <si>
    <t>ADANIPOWER</t>
  </si>
  <si>
    <t>Bajaj Auto Ltd</t>
  </si>
  <si>
    <t>BAJAJ-AUTO</t>
  </si>
  <si>
    <t>Two Wheelers</t>
  </si>
  <si>
    <t>Indian Railway Finance Corp Ltd</t>
  </si>
  <si>
    <t>IRFC</t>
  </si>
  <si>
    <t>Specialized Finance</t>
  </si>
  <si>
    <t>Nestle India Ltd</t>
  </si>
  <si>
    <t>NESTLEIND</t>
  </si>
  <si>
    <t>FMCG - Foods</t>
  </si>
  <si>
    <t>Bajaj Finserv Ltd</t>
  </si>
  <si>
    <t>BAJAJFINSV</t>
  </si>
  <si>
    <t>Bharat Electronics Ltd</t>
  </si>
  <si>
    <t>BEL</t>
  </si>
  <si>
    <t>Electronic Equipments</t>
  </si>
  <si>
    <t>Indian Oil Corporation Ltd</t>
  </si>
  <si>
    <t>IOC</t>
  </si>
  <si>
    <t>JSW Steel Ltd</t>
  </si>
  <si>
    <t>JSWSTEEL</t>
  </si>
  <si>
    <t>Iron &amp; Steel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</si>
  <si>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</si>
  <si>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</si>
  <si>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</si>
  <si>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</si>
  <si>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</si>
  <si>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</si>
  <si>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</si>
  <si>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</si>
  <si>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</si>
  <si>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</si>
  <si>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</si>
  <si>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</si>
  <si>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</si>
  <si>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</si>
  <si>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</si>
  <si>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Power Finance Corporation Ltd</t>
  </si>
  <si>
    <t>PFC</t>
  </si>
  <si>
    <t>ABB India Ltd</t>
  </si>
  <si>
    <t>ABB</t>
  </si>
  <si>
    <t>Heavy Electrical Equipments</t>
  </si>
  <si>
    <t>Zomato Ltd</t>
  </si>
  <si>
    <t>ZOMATO</t>
  </si>
  <si>
    <t>Online Services</t>
  </si>
  <si>
    <t>Vedanta Ltd</t>
  </si>
  <si>
    <t>VEDL</t>
  </si>
  <si>
    <t>Metals - Diversified</t>
  </si>
  <si>
    <t>Ambuja Cements Ltd</t>
  </si>
  <si>
    <t>AMBUJACEM</t>
  </si>
  <si>
    <t>Interglobe Aviation Ltd</t>
  </si>
  <si>
    <t>INDIGO</t>
  </si>
  <si>
    <t>Airlines</t>
  </si>
  <si>
    <t>REC Limited</t>
  </si>
  <si>
    <t>RECLTD</t>
  </si>
  <si>
    <t>LTIMindtree Ltd</t>
  </si>
  <si>
    <t>LTIM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</si>
  <si>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</si>
  <si>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</si>
  <si>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</si>
  <si>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</si>
  <si>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</si>
  <si>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</si>
  <si>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Macrotech Developers Ltd</t>
  </si>
  <si>
    <t>LODHA</t>
  </si>
  <si>
    <t>TATAMTRDVR</t>
  </si>
  <si>
    <t>SBI Life Insurance Company Ltd</t>
  </si>
  <si>
    <t>SBILIFE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</si>
  <si>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</si>
  <si>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</si>
  <si>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</si>
  <si>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</si>
  <si>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</si>
  <si>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</si>
  <si>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Tech Mahindra Ltd</t>
  </si>
  <si>
    <t>TECHM</t>
  </si>
  <si>
    <t>Tata Power Company Ltd</t>
  </si>
  <si>
    <t>TATAPOWER</t>
  </si>
  <si>
    <t>Samvardhana Motherson International Ltd</t>
  </si>
  <si>
    <t>MOTHERSON</t>
  </si>
  <si>
    <t>Auto Parts</t>
  </si>
  <si>
    <t>Bank of Baroda Ltd</t>
  </si>
  <si>
    <t>BANKBARODA</t>
  </si>
  <si>
    <t>Britannia Industries Ltd</t>
  </si>
  <si>
    <t>BRITANNIA</t>
  </si>
  <si>
    <t>Punjab National Bank</t>
  </si>
  <si>
    <t>PNB</t>
  </si>
  <si>
    <t>HDFC Life Insurance Company Ltd</t>
  </si>
  <si>
    <t>HDFCLIFE</t>
  </si>
  <si>
    <t>Eicher Motors Ltd</t>
  </si>
  <si>
    <t>EICHERMOT</t>
  </si>
  <si>
    <t>Trucks &amp; Buses</t>
  </si>
  <si>
    <t>Bharat Petroleum Corporation Ltd</t>
  </si>
  <si>
    <t>BPCL</t>
  </si>
  <si>
    <t>JSW Energy Ltd</t>
  </si>
  <si>
    <t>JSWENERGY</t>
  </si>
  <si>
    <t>Cipla Ltd</t>
  </si>
  <si>
    <t>CIPLA</t>
  </si>
  <si>
    <t>Cholamandalam Investment and Finance Company Ltd</t>
  </si>
  <si>
    <t>CHOLAFIN</t>
  </si>
  <si>
    <t>Divi's Laboratories Ltd</t>
  </si>
  <si>
    <t>DIVISLAB</t>
  </si>
  <si>
    <t>Labs &amp; Life Sciences Services</t>
  </si>
  <si>
    <t>Havells India Ltd</t>
  </si>
  <si>
    <t>HAVELLS</t>
  </si>
  <si>
    <t>Electrical Components &amp; Equipments</t>
  </si>
  <si>
    <t>Rail Vikas Nigam Ltd</t>
  </si>
  <si>
    <t>RVNL</t>
  </si>
  <si>
    <t>CG Power and Industrial Solutions Ltd</t>
  </si>
  <si>
    <t>CGPOWER</t>
  </si>
  <si>
    <t>Indian Overseas Bank</t>
  </si>
  <si>
    <t>IOB</t>
  </si>
  <si>
    <t>Zydus Lifesciences Ltd</t>
  </si>
  <si>
    <t>ZYDUSLIFE</t>
  </si>
  <si>
    <t>Bharat Heavy Electricals Ltd</t>
  </si>
  <si>
    <t>BHEL</t>
  </si>
  <si>
    <t>TVS Motor Company Ltd</t>
  </si>
  <si>
    <t>TVSMOTOR</t>
  </si>
  <si>
    <t>Mazagon Dock Shipbuilders Ltd</t>
  </si>
  <si>
    <t>MAZDOCK</t>
  </si>
  <si>
    <t>Shipbuilding</t>
  </si>
  <si>
    <t>Vodafone Idea Ltd</t>
  </si>
  <si>
    <t>IDEA</t>
  </si>
  <si>
    <t>Indusind Bank Ltd</t>
  </si>
  <si>
    <t>INDUSINDBK</t>
  </si>
  <si>
    <t>Adani Energy Solutions Ltd</t>
  </si>
  <si>
    <t>ADANIENSOL</t>
  </si>
  <si>
    <t>Power Infrastructure</t>
  </si>
  <si>
    <t>Cummins India Ltd</t>
  </si>
  <si>
    <t>CUMMINSIND</t>
  </si>
  <si>
    <t>Industrial Machinery</t>
  </si>
  <si>
    <t>Solar Industries India Ltd</t>
  </si>
  <si>
    <t>SOLARINDS</t>
  </si>
  <si>
    <t>Commodity Chemicals</t>
  </si>
  <si>
    <t>Dabur India Ltd</t>
  </si>
  <si>
    <t>DABUR</t>
  </si>
  <si>
    <t>Bajaj Holdings and Investment Ltd</t>
  </si>
  <si>
    <t>BAJAJHLDNG</t>
  </si>
  <si>
    <t>Asset Management</t>
  </si>
  <si>
    <t>Hero MotoCorp Ltd</t>
  </si>
  <si>
    <t>HEROMOTOCO</t>
  </si>
  <si>
    <t>Tata Consumer Products Ltd</t>
  </si>
  <si>
    <t>TATACONSUM</t>
  </si>
  <si>
    <t>Tea &amp; Coffee</t>
  </si>
  <si>
    <t>Dr Reddy's Laboratories Ltd</t>
  </si>
  <si>
    <t>DRREDDY</t>
  </si>
  <si>
    <t>Shriram Finance Ltd</t>
  </si>
  <si>
    <t>SHRIRAMFIN</t>
  </si>
  <si>
    <t>Canara Bank Ltd</t>
  </si>
  <si>
    <t>CANBK</t>
  </si>
  <si>
    <t>NHPC Ltd</t>
  </si>
  <si>
    <t>NHPC</t>
  </si>
  <si>
    <t>Indus Towers Ltd</t>
  </si>
  <si>
    <t>INDUSTOWER</t>
  </si>
  <si>
    <t>Telecom Infrastructure</t>
  </si>
  <si>
    <t>Jindal Steel And Power Ltd</t>
  </si>
  <si>
    <t>JINDALSTEL</t>
  </si>
  <si>
    <t>Union Bank of India Ltd</t>
  </si>
  <si>
    <t>UNIONBANK</t>
  </si>
  <si>
    <t>Bosch Ltd</t>
  </si>
  <si>
    <t>BOSCHLTD</t>
  </si>
  <si>
    <t>Polycab India Ltd</t>
  </si>
  <si>
    <t>POLYCAB</t>
  </si>
  <si>
    <t>Shree Cement Ltd</t>
  </si>
  <si>
    <t>SHREECEM</t>
  </si>
  <si>
    <t>Torrent Pharmaceuticals Ltd</t>
  </si>
  <si>
    <t>TORNTPHARM</t>
  </si>
  <si>
    <t>Adani Total Gas Ltd</t>
  </si>
  <si>
    <t>ATGL</t>
  </si>
  <si>
    <t>United Spirits Ltd</t>
  </si>
  <si>
    <t>UNITDSPR</t>
  </si>
  <si>
    <t>Alcoholic Beverages</t>
  </si>
  <si>
    <t>Godrej Properties Ltd</t>
  </si>
  <si>
    <t>GODREJPROP</t>
  </si>
  <si>
    <t>ICICI Prudential Life Insurance Company Ltd</t>
  </si>
  <si>
    <t>ICICIPRULI</t>
  </si>
  <si>
    <t>Apollo Hospitals Enterprise Ltd</t>
  </si>
  <si>
    <t>APOLLOHOSP</t>
  </si>
  <si>
    <t>Hospitals &amp; Diagnostic Centres</t>
  </si>
  <si>
    <t>ICICI Lombard General Insurance Company Ltd</t>
  </si>
  <si>
    <t>ICICIGI</t>
  </si>
  <si>
    <t>IDBI Bank Ltd</t>
  </si>
  <si>
    <t>IDBI</t>
  </si>
  <si>
    <t>Private Bank</t>
  </si>
  <si>
    <t>Max Healthcare Institute Ltd</t>
  </si>
  <si>
    <t>MAXHEALTH</t>
  </si>
  <si>
    <t>Oracle Financial Services Software Ltd</t>
  </si>
  <si>
    <t>OFSS</t>
  </si>
  <si>
    <t>Software Services</t>
  </si>
  <si>
    <t>HDFC Asset Management Company Ltd</t>
  </si>
  <si>
    <t>HDFCAMC</t>
  </si>
  <si>
    <t>Info Edge (India) Ltd</t>
  </si>
  <si>
    <t>NAUKRI</t>
  </si>
  <si>
    <t>Indian Hotels Company Ltd</t>
  </si>
  <si>
    <t>INDHOTEL</t>
  </si>
  <si>
    <t>Hotels, Resorts &amp; Cruise Lines</t>
  </si>
  <si>
    <t>Tube Investments of India Ltd</t>
  </si>
  <si>
    <t>TIINDIA</t>
  </si>
  <si>
    <t>Cycles</t>
  </si>
  <si>
    <t>Indian Railway Catering and Tourism Corporation Ltd</t>
  </si>
  <si>
    <t>IRCTC</t>
  </si>
  <si>
    <t>Marico Ltd</t>
  </si>
  <si>
    <t>MARICO</t>
  </si>
  <si>
    <t>Mankind Pharma Ltd</t>
  </si>
  <si>
    <t>MANKIND</t>
  </si>
  <si>
    <t>Oil India Ltd</t>
  </si>
  <si>
    <t>OIL</t>
  </si>
  <si>
    <t>Lupin Ltd</t>
  </si>
  <si>
    <t>LUPIN</t>
  </si>
  <si>
    <t>Yes Bank Ltd</t>
  </si>
  <si>
    <t>YESBANK</t>
  </si>
  <si>
    <t>Colgate-Palmolive (India) Ltd</t>
  </si>
  <si>
    <t>COLPAL</t>
  </si>
  <si>
    <t>Linde India Ltd</t>
  </si>
  <si>
    <t>LINDEINDIA</t>
  </si>
  <si>
    <t>Bharat Forge Ltd</t>
  </si>
  <si>
    <t>BHARATFORG</t>
  </si>
  <si>
    <t>Aurobindo Pharma Ltd</t>
  </si>
  <si>
    <t>AUROPHARMA</t>
  </si>
  <si>
    <t>Suzlon Energy Ltd</t>
  </si>
  <si>
    <t>SUZLON</t>
  </si>
  <si>
    <t>Renewable Energy Equipment &amp; Services</t>
  </si>
  <si>
    <t>Dixon Technologies (India) Ltd</t>
  </si>
  <si>
    <t>DIXON</t>
  </si>
  <si>
    <t>Home Electronics &amp; Appliances</t>
  </si>
  <si>
    <t>Supreme Industries Ltd</t>
  </si>
  <si>
    <t>SUPREMEIND</t>
  </si>
  <si>
    <t>Plastic Products</t>
  </si>
  <si>
    <t>Cochin Shipyard Ltd</t>
  </si>
  <si>
    <t>COCHINSHIP</t>
  </si>
  <si>
    <t>NMDC Ltd</t>
  </si>
  <si>
    <t>NMDC</t>
  </si>
  <si>
    <t>Mining - Iron Ore</t>
  </si>
  <si>
    <t>General Insurance Corporation of India</t>
  </si>
  <si>
    <t>GICRE</t>
  </si>
  <si>
    <t>Fertilisers And Chemicals Travancore Ltd</t>
  </si>
  <si>
    <t>FACT</t>
  </si>
  <si>
    <t>Fertilizers &amp; Agro Chemicals</t>
  </si>
  <si>
    <t>JSW Infrastructure Ltd</t>
  </si>
  <si>
    <t>JSWINFRA</t>
  </si>
  <si>
    <t>Muthoot Finance Ltd</t>
  </si>
  <si>
    <t>MUTHOOTFIN</t>
  </si>
  <si>
    <t>Prestige Estates Projects Ltd</t>
  </si>
  <si>
    <t>PRESTIGE</t>
  </si>
  <si>
    <t>Indian Bank</t>
  </si>
  <si>
    <t>INDIANB</t>
  </si>
  <si>
    <t>Torrent Power Ltd</t>
  </si>
  <si>
    <t>TORNTPOWER</t>
  </si>
  <si>
    <t>SRF Ltd</t>
  </si>
  <si>
    <t>SRF</t>
  </si>
  <si>
    <t>Schaeffler India Ltd</t>
  </si>
  <si>
    <t>SCHAEFFLER</t>
  </si>
  <si>
    <t>SBI Cards and Payment Services Ltd</t>
  </si>
  <si>
    <t>SBICARD</t>
  </si>
  <si>
    <t>Payment Infrastructure</t>
  </si>
  <si>
    <t>Persistent Systems Ltd</t>
  </si>
  <si>
    <t>PERSISTENT</t>
  </si>
  <si>
    <t>Hindustan Petroleum Corp Ltd</t>
  </si>
  <si>
    <t>HINDPETRO</t>
  </si>
  <si>
    <t>Jindal Stainless Ltd</t>
  </si>
  <si>
    <t>JSL</t>
  </si>
  <si>
    <t>Phoenix Mills Ltd</t>
  </si>
  <si>
    <t>PHOENIXLTD</t>
  </si>
  <si>
    <t>Housing and Urban Development Corporation Ltd</t>
  </si>
  <si>
    <t>HUDCO</t>
  </si>
  <si>
    <t>Ashok Leyland Ltd</t>
  </si>
  <si>
    <t>ASHOKLEY</t>
  </si>
  <si>
    <t>Indian Renewable Energy Development Agency Ltd</t>
  </si>
  <si>
    <t>IREDA</t>
  </si>
  <si>
    <t>UCO Bank</t>
  </si>
  <si>
    <t>UCOBANK</t>
  </si>
  <si>
    <t>Steel Authority of India Ltd</t>
  </si>
  <si>
    <t>SAIL</t>
  </si>
  <si>
    <t>UNO Minda Ltd</t>
  </si>
  <si>
    <t>UNOMINDA</t>
  </si>
  <si>
    <t>Thermax Limited</t>
  </si>
  <si>
    <t>THERMAX</t>
  </si>
  <si>
    <t>Container Corporation of India Ltd</t>
  </si>
  <si>
    <t>CONCOR</t>
  </si>
  <si>
    <t>Logistics</t>
  </si>
  <si>
    <t>Oberoi Realty Ltd</t>
  </si>
  <si>
    <t>OBEROIRLTY</t>
  </si>
  <si>
    <t>Astral Ltd</t>
  </si>
  <si>
    <t>ASTRAL</t>
  </si>
  <si>
    <t>Building Products - Pipes</t>
  </si>
  <si>
    <t>Alkem Laboratories Ltd</t>
  </si>
  <si>
    <t>ALKEM</t>
  </si>
  <si>
    <t>Bharat Dynamics Ltd</t>
  </si>
  <si>
    <t>BDL</t>
  </si>
  <si>
    <t>Balkrishna Industries Ltd</t>
  </si>
  <si>
    <t>BALKRISIND</t>
  </si>
  <si>
    <t>Tires &amp; Rubber</t>
  </si>
  <si>
    <t>Aditya Birla Capital Ltd</t>
  </si>
  <si>
    <t>ABCAPITAL</t>
  </si>
  <si>
    <t>Diversified Financials</t>
  </si>
  <si>
    <t>GMR Airports Infrastructure Ltd</t>
  </si>
  <si>
    <t>GMRINFRA</t>
  </si>
  <si>
    <t>IDFC First Bank Ltd</t>
  </si>
  <si>
    <t>IDFCFIRSTB</t>
  </si>
  <si>
    <t>Berger Paints India Ltd</t>
  </si>
  <si>
    <t>BERGEPAINT</t>
  </si>
  <si>
    <t>Abbott India Ltd</t>
  </si>
  <si>
    <t>ABBOTINDIA</t>
  </si>
  <si>
    <t>Patanjali Foods Ltd</t>
  </si>
  <si>
    <t>PATANJALI</t>
  </si>
  <si>
    <t>Packaged Foods &amp; Meats</t>
  </si>
  <si>
    <t>Hitachi Energy India Ltd</t>
  </si>
  <si>
    <t>POWERINDIA</t>
  </si>
  <si>
    <t>PI Industries Ltd</t>
  </si>
  <si>
    <t>PIIND</t>
  </si>
  <si>
    <t>SJVN Ltd</t>
  </si>
  <si>
    <t>SJVN</t>
  </si>
  <si>
    <t>United Breweries Ltd</t>
  </si>
  <si>
    <t>UBL</t>
  </si>
  <si>
    <t>Bank of India Ltd</t>
  </si>
  <si>
    <t>BANKINDIA</t>
  </si>
  <si>
    <t>Procter &amp; Gamble Hygiene and Health Care Ltd</t>
  </si>
  <si>
    <t>PGHH</t>
  </si>
  <si>
    <t>MRF Ltd</t>
  </si>
  <si>
    <t>MRF</t>
  </si>
  <si>
    <t>L&amp;T Technology Services Ltd</t>
  </si>
  <si>
    <t>LTTS</t>
  </si>
  <si>
    <t>Bharti Hexacom Ltd</t>
  </si>
  <si>
    <t>BHARTIHEXA</t>
  </si>
  <si>
    <t>Central Bank of India Ltd</t>
  </si>
  <si>
    <t>CENTRALBK</t>
  </si>
  <si>
    <t>Tata Communications Ltd</t>
  </si>
  <si>
    <t>TATACOMM</t>
  </si>
  <si>
    <t>Kalyan Jewellers India Ltd</t>
  </si>
  <si>
    <t>KALYANKJIL</t>
  </si>
  <si>
    <t>Sundaram Finance Ltd</t>
  </si>
  <si>
    <t>SUNDARMFIN</t>
  </si>
  <si>
    <t>Honeywell Automation India Ltd</t>
  </si>
  <si>
    <t>HONAUT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</si>
  <si>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</si>
  <si>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</si>
  <si>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</si>
  <si>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</si>
  <si>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</si>
  <si>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</si>
  <si>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ACC Ltd</t>
  </si>
  <si>
    <t>ACC</t>
  </si>
  <si>
    <t>Mphasis Ltd</t>
  </si>
  <si>
    <t>MPHASIS</t>
  </si>
  <si>
    <t>Exide Industries Ltd</t>
  </si>
  <si>
    <t>EXIDEIND</t>
  </si>
  <si>
    <t>Batteries</t>
  </si>
  <si>
    <t>Voltas Ltd</t>
  </si>
  <si>
    <t>VOLTAS</t>
  </si>
  <si>
    <t>AU Small Finance Bank Ltd</t>
  </si>
  <si>
    <t>AUBANK</t>
  </si>
  <si>
    <t>Coromandel International Ltd</t>
  </si>
  <si>
    <t>COROMANDEL</t>
  </si>
  <si>
    <t>L&amp;T Finance Ltd</t>
  </si>
  <si>
    <t>LTF</t>
  </si>
  <si>
    <t>Federal Bank Ltd</t>
  </si>
  <si>
    <t>FEDERALBNK</t>
  </si>
  <si>
    <t>KPIT Technologies Ltd</t>
  </si>
  <si>
    <t>KPITTECH</t>
  </si>
  <si>
    <t>New India Assurance Company Ltd</t>
  </si>
  <si>
    <t>NIACL</t>
  </si>
  <si>
    <t>Gujarat Gas Ltd</t>
  </si>
  <si>
    <t>GUJGASLTD</t>
  </si>
  <si>
    <t>Bank of Maharashtra Ltd</t>
  </si>
  <si>
    <t>MAHABANK</t>
  </si>
  <si>
    <t>Escorts Kubota Ltd</t>
  </si>
  <si>
    <t>ESCORTS</t>
  </si>
  <si>
    <t>Tractors</t>
  </si>
  <si>
    <t>3M India Ltd</t>
  </si>
  <si>
    <t>3MINDIA</t>
  </si>
  <si>
    <t>Stationery</t>
  </si>
  <si>
    <t>Adani Wilmar Ltd</t>
  </si>
  <si>
    <t>AWL</t>
  </si>
  <si>
    <t>Page Industries Ltd</t>
  </si>
  <si>
    <t>PAGEIND</t>
  </si>
  <si>
    <t>Apparel &amp; Accessories</t>
  </si>
  <si>
    <t>Biocon Ltd</t>
  </si>
  <si>
    <t>BIOCON</t>
  </si>
  <si>
    <t>Biotechnology</t>
  </si>
  <si>
    <t>Tata Elxsi Ltd</t>
  </si>
  <si>
    <t>TATAELXSI</t>
  </si>
  <si>
    <t>Ge T&amp;D India Ltd</t>
  </si>
  <si>
    <t>GET&amp;D</t>
  </si>
  <si>
    <t>LIC Housing Finance Ltd</t>
  </si>
  <si>
    <t>LICHSGFIN</t>
  </si>
  <si>
    <t>Home Financing</t>
  </si>
  <si>
    <t>APL Apollo Tubes Ltd</t>
  </si>
  <si>
    <t>APLAPOLLO</t>
  </si>
  <si>
    <t>GlaxoSmithKline Pharmaceuticals Ltd</t>
  </si>
  <si>
    <t>GLAXO</t>
  </si>
  <si>
    <t>UPL Ltd</t>
  </si>
  <si>
    <t>UPL</t>
  </si>
  <si>
    <t>Nippon Life India Asset Management Ltd</t>
  </si>
  <si>
    <t>NAM-INDIA</t>
  </si>
  <si>
    <t>KEI Industries Ltd</t>
  </si>
  <si>
    <t>KEI</t>
  </si>
  <si>
    <t>Cables</t>
  </si>
  <si>
    <t>Tata Technologies Ltd</t>
  </si>
  <si>
    <t>TATATECH</t>
  </si>
  <si>
    <t>IRB Infrastructure Developers Ltd</t>
  </si>
  <si>
    <t>IRB</t>
  </si>
  <si>
    <t>Punjab &amp; Sind Bank</t>
  </si>
  <si>
    <t>PSB</t>
  </si>
  <si>
    <t>AIA Engineering Ltd</t>
  </si>
  <si>
    <t>AIAENG</t>
  </si>
  <si>
    <t>Sona BLW Precision Forgings Ltd</t>
  </si>
  <si>
    <t>SONACOMS</t>
  </si>
  <si>
    <t>Coforge Ltd</t>
  </si>
  <si>
    <t>COFORGE</t>
  </si>
  <si>
    <t>Mangalore Refinery and Petrochemicals Ltd</t>
  </si>
  <si>
    <t>MRPL</t>
  </si>
  <si>
    <t>Glenmark Pharmaceuticals Ltd</t>
  </si>
  <si>
    <t>GLENMARK</t>
  </si>
  <si>
    <t>National Aluminium Co Ltd</t>
  </si>
  <si>
    <t>NATIONALUM</t>
  </si>
  <si>
    <t>Jubilant Foodworks Ltd</t>
  </si>
  <si>
    <t>JUBLFOOD</t>
  </si>
  <si>
    <t>Restaurants &amp; Cafes</t>
  </si>
  <si>
    <t>Endurance Technologies Ltd</t>
  </si>
  <si>
    <t>ENDURANCE</t>
  </si>
  <si>
    <t>Mahindra and Mahindra Financial Services Ltd</t>
  </si>
  <si>
    <t>M&amp;MFIN</t>
  </si>
  <si>
    <t>NLC India Ltd</t>
  </si>
  <si>
    <t>NLCINDIA</t>
  </si>
  <si>
    <t>Indraprastha Gas Ltd</t>
  </si>
  <si>
    <t>IGL</t>
  </si>
  <si>
    <t>Deepak Nitrite Ltd</t>
  </si>
  <si>
    <t>DEEPAKNTR</t>
  </si>
  <si>
    <t>360 One Wam Ltd</t>
  </si>
  <si>
    <t>360ONE</t>
  </si>
  <si>
    <t>Investment Banking &amp; Brokerage</t>
  </si>
  <si>
    <t>Gujarat Fluorochemicals Ltd</t>
  </si>
  <si>
    <t>FLUOROCHEM</t>
  </si>
  <si>
    <t>Specialty Chemicals</t>
  </si>
  <si>
    <t>Apar Industries Ltd</t>
  </si>
  <si>
    <t>APARINDS</t>
  </si>
  <si>
    <t>Metro Brands Ltd</t>
  </si>
  <si>
    <t>METROBRAND</t>
  </si>
  <si>
    <t>Footwear</t>
  </si>
  <si>
    <t>Dalmia Bharat Ltd</t>
  </si>
  <si>
    <t>DALBHARAT</t>
  </si>
  <si>
    <t>Lloyds Metals And Energy Ltd</t>
  </si>
  <si>
    <t>LLOYDSME</t>
  </si>
  <si>
    <t>Fortis Healthcare Ltd</t>
  </si>
  <si>
    <t>FORTIS</t>
  </si>
  <si>
    <t>NBCC (India) Ltd</t>
  </si>
  <si>
    <t>NBCC</t>
  </si>
  <si>
    <t>Max Financial Services Ltd</t>
  </si>
  <si>
    <t>MFSL</t>
  </si>
  <si>
    <t>Blue Star Ltd</t>
  </si>
  <si>
    <t>BLUESTARCO</t>
  </si>
  <si>
    <t>Star Health and Allied Insurance Company Ltd</t>
  </si>
  <si>
    <t>STARHEALTH</t>
  </si>
  <si>
    <t>Global Health Ltd</t>
  </si>
  <si>
    <t>MEDANTA</t>
  </si>
  <si>
    <t>Apollo Tyres Ltd</t>
  </si>
  <si>
    <t>APOLLOTYRE</t>
  </si>
  <si>
    <t>Hindustan Copper Ltd</t>
  </si>
  <si>
    <t>HINDCOPPER</t>
  </si>
  <si>
    <t>Mining - Copper</t>
  </si>
  <si>
    <t>Bandhan Bank Ltd</t>
  </si>
  <si>
    <t>BANDHANBNK</t>
  </si>
  <si>
    <t>Tata Investment Corporation Ltd</t>
  </si>
  <si>
    <t>TATAINVEST</t>
  </si>
  <si>
    <t>Motilal Oswal Financial Services Ltd</t>
  </si>
  <si>
    <t>MOTILALOFS</t>
  </si>
  <si>
    <t>Emami Ltd</t>
  </si>
  <si>
    <t>EMAMILTD</t>
  </si>
  <si>
    <t>Aditya Birla Fashion and Retail Ltd</t>
  </si>
  <si>
    <t>ABFRL</t>
  </si>
  <si>
    <t>Poonawalla Fincorp Ltd</t>
  </si>
  <si>
    <t>POONAWALLA</t>
  </si>
  <si>
    <t>J K Cement Ltd</t>
  </si>
  <si>
    <t>JKCEMENT</t>
  </si>
  <si>
    <t>Aegis Logistics Ltd</t>
  </si>
  <si>
    <t>AEGISLOG</t>
  </si>
  <si>
    <t>Timken India Ltd</t>
  </si>
  <si>
    <t>TIMKEN</t>
  </si>
  <si>
    <t>Carborundum Universal Ltd</t>
  </si>
  <si>
    <t>CARBORUNIV</t>
  </si>
  <si>
    <t>BSE Ltd</t>
  </si>
  <si>
    <t>BSE</t>
  </si>
  <si>
    <t>Stock Exchanges &amp; Ratings</t>
  </si>
  <si>
    <t>Embassy Office Parks REIT</t>
  </si>
  <si>
    <t>EMBASSY</t>
  </si>
  <si>
    <t>Go Digit General Insurance Ltd</t>
  </si>
  <si>
    <t>GODIGIT</t>
  </si>
  <si>
    <t>Motherson Sumi Wiring India Ltd</t>
  </si>
  <si>
    <t>MSUMI</t>
  </si>
  <si>
    <t>Grindwell Norton Ltd</t>
  </si>
  <si>
    <t>GRINDWELL</t>
  </si>
  <si>
    <t>SKF India Ltd</t>
  </si>
  <si>
    <t>SKFINDIA</t>
  </si>
  <si>
    <t>CRISIL Ltd</t>
  </si>
  <si>
    <t>CRISIL</t>
  </si>
  <si>
    <t>Gland Pharma Ltd</t>
  </si>
  <si>
    <t>GLAND</t>
  </si>
  <si>
    <t>TVS Holdings Ltd</t>
  </si>
  <si>
    <t>TVSHLTD</t>
  </si>
  <si>
    <t>Sun Tv Network Ltd</t>
  </si>
  <si>
    <t>SUNTV</t>
  </si>
  <si>
    <t>TV Channels &amp; Broadcasters</t>
  </si>
  <si>
    <t>Amara Raja Energy &amp; Mobility Ltd</t>
  </si>
  <si>
    <t>ARE&amp;M</t>
  </si>
  <si>
    <t>Ircon International Ltd</t>
  </si>
  <si>
    <t>IRCON</t>
  </si>
  <si>
    <t>Godrej Industries Ltd</t>
  </si>
  <si>
    <t>GODREJIND</t>
  </si>
  <si>
    <t>IPCA Laboratories Ltd</t>
  </si>
  <si>
    <t>IPCALAB</t>
  </si>
  <si>
    <t>ITI Ltd</t>
  </si>
  <si>
    <t>ITI</t>
  </si>
  <si>
    <t>Telecom Equipments</t>
  </si>
  <si>
    <t>One 97 Communications Ltd</t>
  </si>
  <si>
    <t>PAYTM</t>
  </si>
  <si>
    <t>Business Support Services</t>
  </si>
  <si>
    <t>Brigade Enterprises Ltd</t>
  </si>
  <si>
    <t>BRIGADE</t>
  </si>
  <si>
    <t>KPR Mill Ltd</t>
  </si>
  <si>
    <t>KPRMILL</t>
  </si>
  <si>
    <t>Textiles</t>
  </si>
  <si>
    <t>Bayer Cropscience Ltd</t>
  </si>
  <si>
    <t>BAYERCROP</t>
  </si>
  <si>
    <t>ZF Commercial Vehicle Control Systems India Ltd</t>
  </si>
  <si>
    <t>ZFCVINDIA</t>
  </si>
  <si>
    <t>Jupiter Wagons Ltd</t>
  </si>
  <si>
    <t>JWL</t>
  </si>
  <si>
    <t>Rail</t>
  </si>
  <si>
    <t>Garden Reach Shipbuilders &amp; Engineers Ltd</t>
  </si>
  <si>
    <t>GRSE</t>
  </si>
  <si>
    <t>Sundram Fasteners Ltd</t>
  </si>
  <si>
    <t>SUNDRMFAST</t>
  </si>
  <si>
    <t>KIOCL Ltd</t>
  </si>
  <si>
    <t>KIOCL</t>
  </si>
  <si>
    <t>Syngene International Ltd</t>
  </si>
  <si>
    <t>SYNGENE</t>
  </si>
  <si>
    <t>Delhivery Ltd</t>
  </si>
  <si>
    <t>DELHIVERY</t>
  </si>
  <si>
    <t>Ajanta Pharma Ltd</t>
  </si>
  <si>
    <t>AJANTPHARM</t>
  </si>
  <si>
    <t>Jyoti CNC Automation Ltd</t>
  </si>
  <si>
    <t>JYOTICNC</t>
  </si>
  <si>
    <t>Computer Hardware</t>
  </si>
  <si>
    <t>Kaynes Technology India Ltd</t>
  </si>
  <si>
    <t>KAYNES</t>
  </si>
  <si>
    <t>PB Fintech Ltd</t>
  </si>
  <si>
    <t>POLICYBZR</t>
  </si>
  <si>
    <t>Tata Chemicals Ltd</t>
  </si>
  <si>
    <t>TATACHEM</t>
  </si>
  <si>
    <t>Cholamandalam Financial Holdings Ltd</t>
  </si>
  <si>
    <t>CHOLAHLDNG</t>
  </si>
  <si>
    <t>Crompton Greaves Consumer Electricals Ltd</t>
  </si>
  <si>
    <t>CROMPTON</t>
  </si>
  <si>
    <t>EIH Ltd</t>
  </si>
  <si>
    <t>EIHOTEL</t>
  </si>
  <si>
    <t>J B Chemicals and Pharmaceuticals Ltd</t>
  </si>
  <si>
    <t>JBCHEPHARM</t>
  </si>
  <si>
    <t>JBM Auto Ltd</t>
  </si>
  <si>
    <t>JBMA</t>
  </si>
  <si>
    <t>Vedant Fashions Ltd</t>
  </si>
  <si>
    <t>MANYAVAR</t>
  </si>
  <si>
    <t>Aarti Industries Ltd</t>
  </si>
  <si>
    <t>AARTIIND</t>
  </si>
  <si>
    <t>Laurus Labs Ltd</t>
  </si>
  <si>
    <t>LAURUSLABS</t>
  </si>
  <si>
    <t>Ratnamani Metals and Tubes Ltd</t>
  </si>
  <si>
    <t>RATNAMANI</t>
  </si>
  <si>
    <t>Whirlpool of India Ltd</t>
  </si>
  <si>
    <t>WHIRLPOOL</t>
  </si>
  <si>
    <t>ICICI Securities Ltd</t>
  </si>
  <si>
    <t>ISEC</t>
  </si>
  <si>
    <t>Narayana Hrudayalaya Ltd</t>
  </si>
  <si>
    <t>NH</t>
  </si>
  <si>
    <t>Finolex Cables Ltd</t>
  </si>
  <si>
    <t>FINCABLES</t>
  </si>
  <si>
    <t>Sumitomo Chemical India Ltd</t>
  </si>
  <si>
    <t>SUMICHEM</t>
  </si>
  <si>
    <t>Castrol India Ltd</t>
  </si>
  <si>
    <t>CASTROLIND</t>
  </si>
  <si>
    <t>Hatsun Agro Product Ltd</t>
  </si>
  <si>
    <t>HATSUN</t>
  </si>
  <si>
    <t>Century Textiles and Industries Ltd</t>
  </si>
  <si>
    <t>CENTURYTEX</t>
  </si>
  <si>
    <t>Paper Products</t>
  </si>
  <si>
    <t>Titagarh Rail Systems Ltd</t>
  </si>
  <si>
    <t>TITAGARH</t>
  </si>
  <si>
    <t>Tejas Networks Ltd</t>
  </si>
  <si>
    <t>TEJASNET</t>
  </si>
  <si>
    <t>BASF India Ltd</t>
  </si>
  <si>
    <t>BASF</t>
  </si>
  <si>
    <t>Dr. Lal PathLabs Ltd</t>
  </si>
  <si>
    <t>LALPATHLAB</t>
  </si>
  <si>
    <t>Central Depository Services (India) Ltd</t>
  </si>
  <si>
    <t>CDSL</t>
  </si>
  <si>
    <t>Gillette India Ltd</t>
  </si>
  <si>
    <t>GILLETTE</t>
  </si>
  <si>
    <t>Elgi Equipments Ltd</t>
  </si>
  <si>
    <t>ELGIEQUIP</t>
  </si>
  <si>
    <t>CIE Automotive India Ltd</t>
  </si>
  <si>
    <t>CIEINDIA</t>
  </si>
  <si>
    <t>KEC International Ltd</t>
  </si>
  <si>
    <t>KEC</t>
  </si>
  <si>
    <t>CPSE ETF</t>
  </si>
  <si>
    <t>CPSEETF</t>
  </si>
  <si>
    <t>Equity</t>
  </si>
  <si>
    <t>Kajaria Ceramics Ltd</t>
  </si>
  <si>
    <t>KAJARIACER</t>
  </si>
  <si>
    <t>Building Products - Ceramics</t>
  </si>
  <si>
    <t>Five-Star Business Finance Ltd</t>
  </si>
  <si>
    <t>FIVESTAR</t>
  </si>
  <si>
    <t>CESC Ltd</t>
  </si>
  <si>
    <t>CESC</t>
  </si>
  <si>
    <t>Radico Khaitan Ltd</t>
  </si>
  <si>
    <t>RADICO</t>
  </si>
  <si>
    <t>Godfrey Phillips India Ltd</t>
  </si>
  <si>
    <t>GODFRYPHLP</t>
  </si>
  <si>
    <t>Kansai Nerolac Paints Ltd</t>
  </si>
  <si>
    <t>KANSAINER</t>
  </si>
  <si>
    <t>Signatureglobal (India) Ltd</t>
  </si>
  <si>
    <t>SIGNATURE</t>
  </si>
  <si>
    <t>Swan Energy Ltd</t>
  </si>
  <si>
    <t>SWANENERGY</t>
  </si>
  <si>
    <t>IIFL Finance Ltd</t>
  </si>
  <si>
    <t>IIFL</t>
  </si>
  <si>
    <t>BEML Ltd</t>
  </si>
  <si>
    <t>BEML</t>
  </si>
  <si>
    <t>Sobha Ltd</t>
  </si>
  <si>
    <t>SOBHA</t>
  </si>
  <si>
    <t>Natco Pharma Ltd</t>
  </si>
  <si>
    <t>NATCOPHARM</t>
  </si>
  <si>
    <t>Chambal Fertilisers and Chemicals Ltd</t>
  </si>
  <si>
    <t>CHAMBLFERT</t>
  </si>
  <si>
    <t>PTC Industries Ltd</t>
  </si>
  <si>
    <t>PTCIL</t>
  </si>
  <si>
    <t>Raymond Ltd</t>
  </si>
  <si>
    <t>RAYMOND</t>
  </si>
  <si>
    <t>NCC Ltd</t>
  </si>
  <si>
    <t>NCC</t>
  </si>
  <si>
    <t>Schneider Electric Infrastructure Ltd</t>
  </si>
  <si>
    <t>SCHNEIDER</t>
  </si>
  <si>
    <t>Waaree Renewable Technologies Ltd</t>
  </si>
  <si>
    <t>WAAREERTL</t>
  </si>
  <si>
    <t>Pfizer Ltd</t>
  </si>
  <si>
    <t>PFIZER</t>
  </si>
  <si>
    <t>Angel One Ltd</t>
  </si>
  <si>
    <t>ANGELONE</t>
  </si>
  <si>
    <t>CreditAccess Grameen Ltd</t>
  </si>
  <si>
    <t>CREDITACC</t>
  </si>
  <si>
    <t>Piramal Enterprises Ltd</t>
  </si>
  <si>
    <t>PEL</t>
  </si>
  <si>
    <t>Relaxo Footwears Ltd</t>
  </si>
  <si>
    <t>RELAXO</t>
  </si>
  <si>
    <t>Kalpataru Projects International Ltd</t>
  </si>
  <si>
    <t>KPIL</t>
  </si>
  <si>
    <t>R R Kabel Ltd</t>
  </si>
  <si>
    <t>RRKABEL</t>
  </si>
  <si>
    <t>Inox Wind Ltd</t>
  </si>
  <si>
    <t>INOXWIND</t>
  </si>
  <si>
    <t>PNB Housing Finance Ltd</t>
  </si>
  <si>
    <t>PNBHOUSING</t>
  </si>
  <si>
    <t>Kirloskar Brothers Ltd</t>
  </si>
  <si>
    <t>KIRLOSBROS</t>
  </si>
  <si>
    <t>Cello World Ltd</t>
  </si>
  <si>
    <t>CELLO</t>
  </si>
  <si>
    <t>Piramal Pharma Ltd</t>
  </si>
  <si>
    <t>PPLPHARMA</t>
  </si>
  <si>
    <t>Poly Medicure Ltd</t>
  </si>
  <si>
    <t>POLYMED</t>
  </si>
  <si>
    <t>Health Care Equipment &amp; Supplies</t>
  </si>
  <si>
    <t>V Guard Industries Ltd</t>
  </si>
  <si>
    <t>VGUARD</t>
  </si>
  <si>
    <t>Suven Pharmaceuticals Ltd</t>
  </si>
  <si>
    <t>SUVENPHAR</t>
  </si>
  <si>
    <t>Nexus Select Trust</t>
  </si>
  <si>
    <t>NXST</t>
  </si>
  <si>
    <t>Mindspace Business Parks REIT</t>
  </si>
  <si>
    <t>MINDSPACE</t>
  </si>
  <si>
    <t>Kirloskar Oil Engines Ltd</t>
  </si>
  <si>
    <t>KIRLOSENG</t>
  </si>
  <si>
    <t>Atul Ltd</t>
  </si>
  <si>
    <t>ATUL</t>
  </si>
  <si>
    <t>Multi Commodity Exchange of India Ltd</t>
  </si>
  <si>
    <t>MCX</t>
  </si>
  <si>
    <t>Triveni Turbine Ltd</t>
  </si>
  <si>
    <t>TRITURBINE</t>
  </si>
  <si>
    <t>Himadri Speciality Chemical Ltd</t>
  </si>
  <si>
    <t>HSCL</t>
  </si>
  <si>
    <t>Blue Dart Express Ltd</t>
  </si>
  <si>
    <t>BLUEDART</t>
  </si>
  <si>
    <t>Vinati Organics Ltd</t>
  </si>
  <si>
    <t>VINATIORGA</t>
  </si>
  <si>
    <t>Devyani International Ltd</t>
  </si>
  <si>
    <t>DEVYANI</t>
  </si>
  <si>
    <t>Shyam Metalics and Energy Ltd</t>
  </si>
  <si>
    <t>SHYAMMETL</t>
  </si>
  <si>
    <t>Tbo Tek Ltd</t>
  </si>
  <si>
    <t>TBOTEK</t>
  </si>
  <si>
    <t>Tour &amp; Travel Services</t>
  </si>
  <si>
    <t>Cyient Ltd</t>
  </si>
  <si>
    <t>CYIENT</t>
  </si>
  <si>
    <t>Bata India Ltd</t>
  </si>
  <si>
    <t>BATAINDIA</t>
  </si>
  <si>
    <t>Finolex Industries Ltd</t>
  </si>
  <si>
    <t>FINPIPE</t>
  </si>
  <si>
    <t>Birlasoft Ltd</t>
  </si>
  <si>
    <t>BSOFT</t>
  </si>
  <si>
    <t>Alembic Pharmaceuticals Ltd</t>
  </si>
  <si>
    <t>APLLTD</t>
  </si>
  <si>
    <t>Great Eastern Shipping Company Ltd</t>
  </si>
  <si>
    <t>GESHIP</t>
  </si>
  <si>
    <t>Affle (India) Ltd</t>
  </si>
  <si>
    <t>AFFLE</t>
  </si>
  <si>
    <t>Advertising</t>
  </si>
  <si>
    <t>Authum Investment &amp; Infrastructure Ltd</t>
  </si>
  <si>
    <t>AIIL</t>
  </si>
  <si>
    <t>Trident Ltd</t>
  </si>
  <si>
    <t>TRIDENT</t>
  </si>
  <si>
    <t>IDFC Ltd</t>
  </si>
  <si>
    <t>IDFC</t>
  </si>
  <si>
    <t>Aditya Birla Sun Life Amc Ltd</t>
  </si>
  <si>
    <t>ABSLAMC</t>
  </si>
  <si>
    <t>HFCL Ltd</t>
  </si>
  <si>
    <t>HFCL</t>
  </si>
  <si>
    <t>Ramco Cements Limited</t>
  </si>
  <si>
    <t>RAMCOCEM</t>
  </si>
  <si>
    <t>Data Patterns (India) Ltd</t>
  </si>
  <si>
    <t>DATAPATTNS</t>
  </si>
  <si>
    <t>RITES Ltd</t>
  </si>
  <si>
    <t>RITES</t>
  </si>
  <si>
    <t>Anant Raj Ltd</t>
  </si>
  <si>
    <t>ANANTRAJ</t>
  </si>
  <si>
    <t>Computer Age Management Services Ltd</t>
  </si>
  <si>
    <t>CAMS</t>
  </si>
  <si>
    <t>Chalet Hotels Ltd</t>
  </si>
  <si>
    <t>CHALET</t>
  </si>
  <si>
    <t>Aadhar Housing Finance Ltd</t>
  </si>
  <si>
    <t>AADHARHFC</t>
  </si>
  <si>
    <t>Navin Fluorine International Ltd</t>
  </si>
  <si>
    <t>NAVINFLUOR</t>
  </si>
  <si>
    <t>Jindal SAW Ltd</t>
  </si>
  <si>
    <t>JINDALSAW</t>
  </si>
  <si>
    <t>Jyothy Labs Ltd</t>
  </si>
  <si>
    <t>JYOTHYLAB</t>
  </si>
  <si>
    <t>Concord Biotech Ltd</t>
  </si>
  <si>
    <t>CONCORDBIO</t>
  </si>
  <si>
    <t>Gujarat State Petronet Ltd</t>
  </si>
  <si>
    <t>GSPL</t>
  </si>
  <si>
    <t>Sonata Software Ltd</t>
  </si>
  <si>
    <t>SONATSOFTW</t>
  </si>
  <si>
    <t>Manappuram Finance Ltd</t>
  </si>
  <si>
    <t>MANAPPURAM</t>
  </si>
  <si>
    <t>Bikaji Foods International Ltd</t>
  </si>
  <si>
    <t>BIKAJI</t>
  </si>
  <si>
    <t>Capri Global Capital Ltd</t>
  </si>
  <si>
    <t>CGCL</t>
  </si>
  <si>
    <t>Action Construction Equipment Ltd</t>
  </si>
  <si>
    <t>ACE</t>
  </si>
  <si>
    <t>Heavy Machinery</t>
  </si>
  <si>
    <t>Lakshmi Machine Works Ltd</t>
  </si>
  <si>
    <t>LAXMIMACH</t>
  </si>
  <si>
    <t>Ramkrishna Forgings Ltd</t>
  </si>
  <si>
    <t>RKFORGE</t>
  </si>
  <si>
    <t>Firstsource Solutions Ltd</t>
  </si>
  <si>
    <t>FSL</t>
  </si>
  <si>
    <t>Outsourced services</t>
  </si>
  <si>
    <t>Railtel Corporation of India Ltd</t>
  </si>
  <si>
    <t>RAILTEL</t>
  </si>
  <si>
    <t>Communication &amp; Networking</t>
  </si>
  <si>
    <t>G R Infraprojects Ltd</t>
  </si>
  <si>
    <t>GRINFRA</t>
  </si>
  <si>
    <t>Anand Rathi Wealth Ltd</t>
  </si>
  <si>
    <t>ANANDRATHI</t>
  </si>
  <si>
    <t>Aster DM Healthcare Ltd</t>
  </si>
  <si>
    <t>ASTERDM</t>
  </si>
  <si>
    <t>KSB Ltd</t>
  </si>
  <si>
    <t>KSB</t>
  </si>
  <si>
    <t>NMDC Steel Ltd</t>
  </si>
  <si>
    <t>NSLNISP</t>
  </si>
  <si>
    <t>IFCI Ltd</t>
  </si>
  <si>
    <t>IFCI</t>
  </si>
  <si>
    <t>Astrazeneca Pharma India Ltd</t>
  </si>
  <si>
    <t>ASTRAZEN</t>
  </si>
  <si>
    <t>Krishna Institute of Medical Sciences Ltd</t>
  </si>
  <si>
    <t>KIMS</t>
  </si>
  <si>
    <t>Aptus Value Housing Finance India Ltd</t>
  </si>
  <si>
    <t>APTUS</t>
  </si>
  <si>
    <t>Nuvama Wealth Management Ltd</t>
  </si>
  <si>
    <t>NUVAMA</t>
  </si>
  <si>
    <t>Zensar Technologies Ltd</t>
  </si>
  <si>
    <t>ZENSARTECH</t>
  </si>
  <si>
    <t>HBL Power Systems Ltd</t>
  </si>
  <si>
    <t>HBLPOWER</t>
  </si>
  <si>
    <t>Mahanagar Gas Ltd</t>
  </si>
  <si>
    <t>MGL</t>
  </si>
  <si>
    <t>Redington Ltd</t>
  </si>
  <si>
    <t>REDINGTON</t>
  </si>
  <si>
    <t>Technology Hardware</t>
  </si>
  <si>
    <t>Asahi India Glass Ltd</t>
  </si>
  <si>
    <t>ASAHIINDIA</t>
  </si>
  <si>
    <t>Fine Organic Industries Ltd</t>
  </si>
  <si>
    <t>FINEORG</t>
  </si>
  <si>
    <t>Supreme Petrochem Ltd</t>
  </si>
  <si>
    <t>SPLPETRO</t>
  </si>
  <si>
    <t>Jai Balaji Industries Ltd</t>
  </si>
  <si>
    <t>JAIBALAJI</t>
  </si>
  <si>
    <t>Century Plyboards (India) Ltd</t>
  </si>
  <si>
    <t>CENTURYPLY</t>
  </si>
  <si>
    <t>Wood Products</t>
  </si>
  <si>
    <t>Indian Energy Exchange Ltd</t>
  </si>
  <si>
    <t>IEX</t>
  </si>
  <si>
    <t>Power Trading &amp; Consultancy</t>
  </si>
  <si>
    <t>Karur Vysya Bank Ltd</t>
  </si>
  <si>
    <t>KARURVYSYA</t>
  </si>
  <si>
    <t>Techno Electric &amp; Engineering Company Ltd</t>
  </si>
  <si>
    <t>TECHNOE</t>
  </si>
  <si>
    <t>Clean Science and Technology Ltd</t>
  </si>
  <si>
    <t>CLEAN</t>
  </si>
  <si>
    <t>Welspun Corp Ltd</t>
  </si>
  <si>
    <t>WELCORP</t>
  </si>
  <si>
    <t>Sterling and Wilson Renewable Energy Ltd</t>
  </si>
  <si>
    <t>SWSOLAR</t>
  </si>
  <si>
    <t>Indiamart Intermesh Ltd</t>
  </si>
  <si>
    <t>INDIAMART</t>
  </si>
  <si>
    <t>Godrej Agrovet Ltd</t>
  </si>
  <si>
    <t>GODREJAGRO</t>
  </si>
  <si>
    <t>Agro Products</t>
  </si>
  <si>
    <t>Olectra Greentech Ltd</t>
  </si>
  <si>
    <t>OLECTRA</t>
  </si>
  <si>
    <t>UTI S&amp;P BSE Sensex ETF</t>
  </si>
  <si>
    <t>UTISENSETF</t>
  </si>
  <si>
    <t>RBL Bank Ltd</t>
  </si>
  <si>
    <t>RBLBANK</t>
  </si>
  <si>
    <t>Engineers India Ltd</t>
  </si>
  <si>
    <t>ENGINERSIN</t>
  </si>
  <si>
    <t>DCM Shriram Ltd</t>
  </si>
  <si>
    <t>DCMSHRIRAM</t>
  </si>
  <si>
    <t>Bls International Services Ltd</t>
  </si>
  <si>
    <t>BLS</t>
  </si>
  <si>
    <t>Amber Enterprises India Ltd</t>
  </si>
  <si>
    <t>AMBER</t>
  </si>
  <si>
    <t>Netweb Technologies India Ltd</t>
  </si>
  <si>
    <t>NETWEB</t>
  </si>
  <si>
    <t>Honasa Consumer Ltd</t>
  </si>
  <si>
    <t>HONASA</t>
  </si>
  <si>
    <t>Sanofi India Ltd</t>
  </si>
  <si>
    <t>SANOFI</t>
  </si>
  <si>
    <t>Vardhman Textiles Ltd</t>
  </si>
  <si>
    <t>VTL</t>
  </si>
  <si>
    <t>Intellect Design Arena Ltd</t>
  </si>
  <si>
    <t>INTELLECT</t>
  </si>
  <si>
    <t>Godawari Power and Ispat Ltd</t>
  </si>
  <si>
    <t>GPIL</t>
  </si>
  <si>
    <t>Tata Teleservices (Maharashtra) Ltd</t>
  </si>
  <si>
    <t>TTML</t>
  </si>
  <si>
    <t>Welspun Living Ltd</t>
  </si>
  <si>
    <t>WELSPUNLIV</t>
  </si>
  <si>
    <t>Elecon Engineering Company Ltd</t>
  </si>
  <si>
    <t>ELECON</t>
  </si>
  <si>
    <t>Zee Entertainment Enterprises Ltd</t>
  </si>
  <si>
    <t>ZEEL</t>
  </si>
  <si>
    <t>Chennai Petroleum Corporation Ltd</t>
  </si>
  <si>
    <t>CHENNPETRO</t>
  </si>
  <si>
    <t>PVR INOX Ltd</t>
  </si>
  <si>
    <t>PVRINOX</t>
  </si>
  <si>
    <t>Theatres</t>
  </si>
  <si>
    <t>Aavas Financiers Ltd</t>
  </si>
  <si>
    <t>AAVAS</t>
  </si>
  <si>
    <t>Ingersoll-Rand (India) Ltd</t>
  </si>
  <si>
    <t>INGERRAND</t>
  </si>
  <si>
    <t>Eris Lifesciences Ltd</t>
  </si>
  <si>
    <t>ERIS</t>
  </si>
  <si>
    <t>Bombay Burmah Trading Corporation Ltd</t>
  </si>
  <si>
    <t>BBTC</t>
  </si>
  <si>
    <t>Alok Industries Ltd</t>
  </si>
  <si>
    <t>ALOKINDS</t>
  </si>
  <si>
    <t>E I D-Parry (India) Ltd</t>
  </si>
  <si>
    <t>EIDPARRY</t>
  </si>
  <si>
    <t>Sugar</t>
  </si>
  <si>
    <t>Doms Industries Ltd</t>
  </si>
  <si>
    <t>DOMS</t>
  </si>
  <si>
    <t>Office Supplies</t>
  </si>
  <si>
    <t>Wockhardt Ltd</t>
  </si>
  <si>
    <t>WOCKPHARMA</t>
  </si>
  <si>
    <t>Gujarat Mineral Development Corporation Ltd</t>
  </si>
  <si>
    <t>GMDCLTD</t>
  </si>
  <si>
    <t>UTI Asset Management Company Ltd</t>
  </si>
  <si>
    <t>UTIAMC</t>
  </si>
  <si>
    <t>Inox India Ltd</t>
  </si>
  <si>
    <t>INOXINDIA</t>
  </si>
  <si>
    <t>Sea-Borne Tankers</t>
  </si>
  <si>
    <t>Indegene Ltd</t>
  </si>
  <si>
    <t>INDGN</t>
  </si>
  <si>
    <t>Praj Industries Ltd</t>
  </si>
  <si>
    <t>PRAJIND</t>
  </si>
  <si>
    <t>Newgen Software Technologies Ltd</t>
  </si>
  <si>
    <t>NEWGEN</t>
  </si>
  <si>
    <t>Craftsman Automation Ltd</t>
  </si>
  <si>
    <t>CRAFTSMAN</t>
  </si>
  <si>
    <t>Zydus Wellness Ltd</t>
  </si>
  <si>
    <t>ZYDUSWELL</t>
  </si>
  <si>
    <t>Akzo Nobel India Ltd</t>
  </si>
  <si>
    <t>AKZOINDIA</t>
  </si>
  <si>
    <t>Westlife Foodworld Ltd</t>
  </si>
  <si>
    <t>WESTLIFE</t>
  </si>
  <si>
    <t>Rainbow Children's Medicare Ltd</t>
  </si>
  <si>
    <t>RAINBOW</t>
  </si>
  <si>
    <t>CE Info Systems Ltd</t>
  </si>
  <si>
    <t>MAPMYINDIA</t>
  </si>
  <si>
    <t>PNC Infratech Ltd</t>
  </si>
  <si>
    <t>PNCINFRA</t>
  </si>
  <si>
    <t>Nuvoco Vistas Corporation Ltd</t>
  </si>
  <si>
    <t>NUVOCO</t>
  </si>
  <si>
    <t>Voltamp Transformers Ltd</t>
  </si>
  <si>
    <t>VOLTAMP</t>
  </si>
  <si>
    <t>Cube Highways Trust</t>
  </si>
  <si>
    <t>CUBEINVIT</t>
  </si>
  <si>
    <t>Roads</t>
  </si>
  <si>
    <t>Kfin Technologies Ltd</t>
  </si>
  <si>
    <t>KFINTECH</t>
  </si>
  <si>
    <t>Jaiprakash Power Ventures Ltd</t>
  </si>
  <si>
    <t>JPPOWER</t>
  </si>
  <si>
    <t>Tanla Platforms Ltd</t>
  </si>
  <si>
    <t>TANLA</t>
  </si>
  <si>
    <t>RHI Magnesita India Ltd</t>
  </si>
  <si>
    <t>RHIM</t>
  </si>
  <si>
    <t>Bajaj Electricals Ltd</t>
  </si>
  <si>
    <t>BAJAJELEC</t>
  </si>
  <si>
    <t>shipping corporation of India Ltd</t>
  </si>
  <si>
    <t>SCI</t>
  </si>
  <si>
    <t>Rashtriya Chemicals and Fertilizers Ltd</t>
  </si>
  <si>
    <t>RCF</t>
  </si>
  <si>
    <t>Granules India Ltd</t>
  </si>
  <si>
    <t>GRANULES</t>
  </si>
  <si>
    <t>MMTC Ltd</t>
  </si>
  <si>
    <t>MMTC</t>
  </si>
  <si>
    <t>Usha Martin Ltd</t>
  </si>
  <si>
    <t>USHAMART</t>
  </si>
  <si>
    <t>Happiest Minds Technologies Ltd</t>
  </si>
  <si>
    <t>HAPPSTMNDS</t>
  </si>
  <si>
    <t>Birla Corporation Ltd</t>
  </si>
  <si>
    <t>BIRLACORPN</t>
  </si>
  <si>
    <t>TTK Prestige Ltd</t>
  </si>
  <si>
    <t>TTKPRESTIG</t>
  </si>
  <si>
    <t>City Union Bank Ltd</t>
  </si>
  <si>
    <t>CUB</t>
  </si>
  <si>
    <t>Valor Estate Ltd</t>
  </si>
  <si>
    <t>DBREALTY</t>
  </si>
  <si>
    <t>Eclerx Services Ltd</t>
  </si>
  <si>
    <t>ECLERX</t>
  </si>
  <si>
    <t>Aether Industries Ltd</t>
  </si>
  <si>
    <t>AETHER</t>
  </si>
  <si>
    <t>Happy Forgings Ltd</t>
  </si>
  <si>
    <t>HAPPYFORGE</t>
  </si>
  <si>
    <t>Auto, Truck &amp; Motorcycle Parts</t>
  </si>
  <si>
    <t>Puravankara Ltd</t>
  </si>
  <si>
    <t>PURVA</t>
  </si>
  <si>
    <t>JK Tyre &amp; Industries Ltd</t>
  </si>
  <si>
    <t>JKTYRE</t>
  </si>
  <si>
    <t>Jubilant Pharmova Ltd</t>
  </si>
  <si>
    <t>JUBLPHARMA</t>
  </si>
  <si>
    <t>Can Fin Homes Ltd</t>
  </si>
  <si>
    <t>CANFINHOME</t>
  </si>
  <si>
    <t>Thomas Cook (India) Ltd</t>
  </si>
  <si>
    <t>THOMASCOOK</t>
  </si>
  <si>
    <t>Transformers and Rectifiers (India) Ltd</t>
  </si>
  <si>
    <t>TRIL</t>
  </si>
  <si>
    <t>Cera Sanitaryware Ltd</t>
  </si>
  <si>
    <t>CERA</t>
  </si>
  <si>
    <t>Jammu and Kashmir Bank Ltd</t>
  </si>
  <si>
    <t>J&amp;KBANK</t>
  </si>
  <si>
    <t>Lemon Tree Hotels Ltd</t>
  </si>
  <si>
    <t>LEMONTREE</t>
  </si>
  <si>
    <t>Zen Technologies Ltd</t>
  </si>
  <si>
    <t>ZENTEC</t>
  </si>
  <si>
    <t>Powergrid Infrastructure Investment Trust</t>
  </si>
  <si>
    <t>PGINVIT</t>
  </si>
  <si>
    <t>Minda Corporation Ltd</t>
  </si>
  <si>
    <t>MINDACORP</t>
  </si>
  <si>
    <t>Electrosteel Castings Ltd</t>
  </si>
  <si>
    <t>ELECTCAST</t>
  </si>
  <si>
    <t>Reliance Power Ltd</t>
  </si>
  <si>
    <t>RPOWER</t>
  </si>
  <si>
    <t>Sheela Foam Ltd</t>
  </si>
  <si>
    <t>SFL</t>
  </si>
  <si>
    <t>Home Furnishing</t>
  </si>
  <si>
    <t>Tega Industries Ltd</t>
  </si>
  <si>
    <t>TEGA</t>
  </si>
  <si>
    <t>Moil Ltd</t>
  </si>
  <si>
    <t>MOIL</t>
  </si>
  <si>
    <t>Mining - Manganese</t>
  </si>
  <si>
    <t>Route Mobile Ltd</t>
  </si>
  <si>
    <t>ROUTE</t>
  </si>
  <si>
    <t>KPI Green Energy Ltd</t>
  </si>
  <si>
    <t>KPIGREEN</t>
  </si>
  <si>
    <t>Rattanindia Enterprises Ltd</t>
  </si>
  <si>
    <t>RTNINDIA</t>
  </si>
  <si>
    <t>Vesuvius India Ltd</t>
  </si>
  <si>
    <t>VESUVIUS</t>
  </si>
  <si>
    <t>Force Motors Ltd</t>
  </si>
  <si>
    <t>FORCEMOT</t>
  </si>
  <si>
    <t>HG Infra Engineering Ltd</t>
  </si>
  <si>
    <t>HGINFRA</t>
  </si>
  <si>
    <t>Graphite India Ltd</t>
  </si>
  <si>
    <t>GRAPHITE</t>
  </si>
  <si>
    <t>Kirloskar Ferrous Industries Ltd</t>
  </si>
  <si>
    <t>KIRLFER</t>
  </si>
  <si>
    <t>Glenmark Life Sciences Ltd</t>
  </si>
  <si>
    <t>GLS</t>
  </si>
  <si>
    <t>Caplin Point Laboratories Ltd</t>
  </si>
  <si>
    <t>CAPLIPOINT</t>
  </si>
  <si>
    <t>Genus Power Infrastructures Ltd</t>
  </si>
  <si>
    <t>GENUSPOWER</t>
  </si>
  <si>
    <t>Nava Limited</t>
  </si>
  <si>
    <t>NAVA</t>
  </si>
  <si>
    <t>Gujarat Pipavav Port Ltd</t>
  </si>
  <si>
    <t>GPPL</t>
  </si>
  <si>
    <t>Bharat 22 ETF</t>
  </si>
  <si>
    <t>ICICIB22</t>
  </si>
  <si>
    <t>Galaxy Surfactants Ltd</t>
  </si>
  <si>
    <t>GALAXYSURF</t>
  </si>
  <si>
    <t>Alkyl Amines Chemicals Ltd</t>
  </si>
  <si>
    <t>ALKYLAMINE</t>
  </si>
  <si>
    <t>CEAT Ltd</t>
  </si>
  <si>
    <t>CEATLTD</t>
  </si>
  <si>
    <t>Nippon India ETF Nifty Bank BeES</t>
  </si>
  <si>
    <t>BANKBEES</t>
  </si>
  <si>
    <t>Azad Engineering Ltd</t>
  </si>
  <si>
    <t>AZAD</t>
  </si>
  <si>
    <t>Maharashtra Scooters Ltd</t>
  </si>
  <si>
    <t>MAHSCOOTER</t>
  </si>
  <si>
    <t>Safari Industries (India) Ltd</t>
  </si>
  <si>
    <t>SAFARI</t>
  </si>
  <si>
    <t>Latent View Analytics Ltd</t>
  </si>
  <si>
    <t>LATENTVIEW</t>
  </si>
  <si>
    <t>Gujarat Narmada Valley Fertilizers &amp; Chemicals Ltd</t>
  </si>
  <si>
    <t>GNFC</t>
  </si>
  <si>
    <t>Metropolis Healthcare Ltd</t>
  </si>
  <si>
    <t>METROPOLIS</t>
  </si>
  <si>
    <t>Equitas Small Finance Bank Ltd</t>
  </si>
  <si>
    <t>EQUITASBNK</t>
  </si>
  <si>
    <t>Saregama India Ltd</t>
  </si>
  <si>
    <t>SAREGAMA</t>
  </si>
  <si>
    <t>Movies &amp; TV Serials</t>
  </si>
  <si>
    <t>Juniper Hotels Ltd</t>
  </si>
  <si>
    <t>JUNIPER</t>
  </si>
  <si>
    <t>Varroc Engineering Ltd</t>
  </si>
  <si>
    <t>VARROC</t>
  </si>
  <si>
    <t>Shree Renuka Sugars Ltd</t>
  </si>
  <si>
    <t>RENUKA</t>
  </si>
  <si>
    <t>Gujarat State Fertilizers &amp; Chemicals Ltd</t>
  </si>
  <si>
    <t>GSFC</t>
  </si>
  <si>
    <t>Arvind Ltd</t>
  </si>
  <si>
    <t>ARVIND</t>
  </si>
  <si>
    <t>PCBL Ltd</t>
  </si>
  <si>
    <t>PCBL</t>
  </si>
  <si>
    <t>Isgec Heavy Engineering Ltd</t>
  </si>
  <si>
    <t>ISGEC</t>
  </si>
  <si>
    <t>RedTape</t>
  </si>
  <si>
    <t>REDTAPE</t>
  </si>
  <si>
    <t>JK Lakshmi Cement Ltd</t>
  </si>
  <si>
    <t>JKLAKSHMI</t>
  </si>
  <si>
    <t>KNR Constructions Ltd</t>
  </si>
  <si>
    <t>KNRCON</t>
  </si>
  <si>
    <t>Ahluwalia Contracts (India) Ltd</t>
  </si>
  <si>
    <t>AHLUCONT</t>
  </si>
  <si>
    <t>Sapphire Foods India Ltd</t>
  </si>
  <si>
    <t>SAPPHIRE</t>
  </si>
  <si>
    <t>Bengal &amp; Assam Company Ltd</t>
  </si>
  <si>
    <t>BENGALASM</t>
  </si>
  <si>
    <t>Sammaan Capital Ltd</t>
  </si>
  <si>
    <t>IBULHSGFIN</t>
  </si>
  <si>
    <t>Neuland Laboratories Ltd</t>
  </si>
  <si>
    <t>NEULANDLAB</t>
  </si>
  <si>
    <t>Mishra Dhatu Nigam Ltd</t>
  </si>
  <si>
    <t>MIDHANI</t>
  </si>
  <si>
    <t>Deepak Fertilisers and Petrochemicals Corp Ltd</t>
  </si>
  <si>
    <t>DEEPAKFERT</t>
  </si>
  <si>
    <t>Brookfield India Real Estate Trust</t>
  </si>
  <si>
    <t>BIRET</t>
  </si>
  <si>
    <t>PG Electroplast Ltd</t>
  </si>
  <si>
    <t>PGEL</t>
  </si>
  <si>
    <t>JK Paper Ltd</t>
  </si>
  <si>
    <t>JKPAPER</t>
  </si>
  <si>
    <t>India Grid Trust</t>
  </si>
  <si>
    <t>INDIGRID</t>
  </si>
  <si>
    <t>Allied Blenders and Distillers Ltd</t>
  </si>
  <si>
    <t>ABDL</t>
  </si>
  <si>
    <t>Mahindra Lifespace Developers Ltd</t>
  </si>
  <si>
    <t>MAHLIFE</t>
  </si>
  <si>
    <t>Gravita India Ltd</t>
  </si>
  <si>
    <t>GRAVITA</t>
  </si>
  <si>
    <t>Metals - Lead</t>
  </si>
  <si>
    <t>Eureka Forbes Ltd</t>
  </si>
  <si>
    <t>EUREKAFORBE</t>
  </si>
  <si>
    <t>National Standard (India) Ltd</t>
  </si>
  <si>
    <t>NATIONSTD</t>
  </si>
  <si>
    <t>ESAB India Ltd</t>
  </si>
  <si>
    <t>ESABINDIA</t>
  </si>
  <si>
    <t>Equinox India Developments Ltd</t>
  </si>
  <si>
    <t>EMBDL</t>
  </si>
  <si>
    <t>Home First Finance Company India Ltd</t>
  </si>
  <si>
    <t>HOMEFIRST</t>
  </si>
  <si>
    <t>Electronics Mart India Ltd</t>
  </si>
  <si>
    <t>EMIL</t>
  </si>
  <si>
    <t>Quess Corp Ltd</t>
  </si>
  <si>
    <t>QUESS</t>
  </si>
  <si>
    <t>Employment Services</t>
  </si>
  <si>
    <t>Rategain Travel Technologies Ltd</t>
  </si>
  <si>
    <t>RATEGAIN</t>
  </si>
  <si>
    <t>Inox Wind Energy Ltd</t>
  </si>
  <si>
    <t>IWEL</t>
  </si>
  <si>
    <t>Kama Holdings Ltd</t>
  </si>
  <si>
    <t>KAMAHOLD</t>
  </si>
  <si>
    <t>JM Financial Ltd</t>
  </si>
  <si>
    <t>JMFINANCIL</t>
  </si>
  <si>
    <t>Texmaco Rail &amp; Engineering Ltd</t>
  </si>
  <si>
    <t>TEXRAIL</t>
  </si>
  <si>
    <t>Ganesh Housing Corp Ltd</t>
  </si>
  <si>
    <t>GANESHHOUC</t>
  </si>
  <si>
    <t>SBFC Finance Ltd</t>
  </si>
  <si>
    <t>SBFC</t>
  </si>
  <si>
    <t>Sandur Manganese and Iron Ores Ltd</t>
  </si>
  <si>
    <t>SANDUMA</t>
  </si>
  <si>
    <t>LT Foods Ltd</t>
  </si>
  <si>
    <t>LTFOODS</t>
  </si>
  <si>
    <t>Lloyds Engineering Works Ltd</t>
  </si>
  <si>
    <t>LLOYDSENGG</t>
  </si>
  <si>
    <t>Astra Microwave Products Ltd</t>
  </si>
  <si>
    <t>ASTRAMICRO</t>
  </si>
  <si>
    <t>Archean Chemical Industries Ltd</t>
  </si>
  <si>
    <t>ACI</t>
  </si>
  <si>
    <t>Mahindra Holidays and Resorts India Ltd</t>
  </si>
  <si>
    <t>MHRIL</t>
  </si>
  <si>
    <t>Network18 Media &amp; Investments Ltd</t>
  </si>
  <si>
    <t>NETWORK18</t>
  </si>
  <si>
    <t>Mastek Ltd</t>
  </si>
  <si>
    <t>MASTEK</t>
  </si>
  <si>
    <t>Triveni Engineering and Industries Ltd</t>
  </si>
  <si>
    <t>TRIVENI</t>
  </si>
  <si>
    <t>Syrma SGS Technology Ltd</t>
  </si>
  <si>
    <t>SYRMA</t>
  </si>
  <si>
    <t>RattanIndia Power Ltd</t>
  </si>
  <si>
    <t>RTNPOWER</t>
  </si>
  <si>
    <t>HMT Ltd</t>
  </si>
  <si>
    <t>HMT</t>
  </si>
  <si>
    <t>Campus Activewear Ltd</t>
  </si>
  <si>
    <t>CAMPUS</t>
  </si>
  <si>
    <t>Sarda Energy &amp; Minerals Ltd</t>
  </si>
  <si>
    <t>SARDAEN</t>
  </si>
  <si>
    <t>Ujjivan Small Finance Bank Ltd</t>
  </si>
  <si>
    <t>UJJIVANSFB</t>
  </si>
  <si>
    <t>Aurionpro Solutions Ltd</t>
  </si>
  <si>
    <t>AURIONPRO</t>
  </si>
  <si>
    <t>ELANTAS Beck India Ltd</t>
  </si>
  <si>
    <t>ELANTAS</t>
  </si>
  <si>
    <t>Kotak Nifty Bank ETF</t>
  </si>
  <si>
    <t>BANKNIFTY1</t>
  </si>
  <si>
    <t>Chemplast Sanmar Ltd</t>
  </si>
  <si>
    <t>CHEMPLASTS</t>
  </si>
  <si>
    <t>Shakti Pumps (India) Ltd</t>
  </si>
  <si>
    <t>SHAKTIPUMP</t>
  </si>
  <si>
    <t>India Cements Ltd</t>
  </si>
  <si>
    <t>INDIACEM</t>
  </si>
  <si>
    <t>Strides Pharma Science Ltd</t>
  </si>
  <si>
    <t>STAR</t>
  </si>
  <si>
    <t>Marksans Pharma Ltd</t>
  </si>
  <si>
    <t>MARKSANS</t>
  </si>
  <si>
    <t>Star Cement Ltd</t>
  </si>
  <si>
    <t>STARCEMENT</t>
  </si>
  <si>
    <t>Jupiter Life Line Hospitals Ltd</t>
  </si>
  <si>
    <t>JLHL</t>
  </si>
  <si>
    <t>Maharashtra Seamless Ltd</t>
  </si>
  <si>
    <t>MAHSEAMLES</t>
  </si>
  <si>
    <t>Balrampur Chini Mills Ltd</t>
  </si>
  <si>
    <t>BALRAMCHIN</t>
  </si>
  <si>
    <t>Shriram Pistons &amp; Rings Ltd</t>
  </si>
  <si>
    <t>SHRIPISTON</t>
  </si>
  <si>
    <t>Just Dial Ltd</t>
  </si>
  <si>
    <t>JUSTDIAL</t>
  </si>
  <si>
    <t>HEG Ltd</t>
  </si>
  <si>
    <t>HEG</t>
  </si>
  <si>
    <t>Procter &amp; Gamble Health Ltd</t>
  </si>
  <si>
    <t>PGHL</t>
  </si>
  <si>
    <t>Kirloskar Pneumatic Company Ltd</t>
  </si>
  <si>
    <t>KIRLPNU</t>
  </si>
  <si>
    <t>Keystone Realtors Ltd</t>
  </si>
  <si>
    <t>RUSTOMJEE</t>
  </si>
  <si>
    <t>Shoppers Stop Ltd</t>
  </si>
  <si>
    <t>SHOPERSTOP</t>
  </si>
  <si>
    <t>Rajesh Exports Ltd</t>
  </si>
  <si>
    <t>RAJESHEXPO</t>
  </si>
  <si>
    <t>TVS Supply Chain Solutions Ltd</t>
  </si>
  <si>
    <t>TVSSCS</t>
  </si>
  <si>
    <t>Jubilant Ingrevia Ltd</t>
  </si>
  <si>
    <t>JUBLINGREA</t>
  </si>
  <si>
    <t>SBI Nifty 50 ETF</t>
  </si>
  <si>
    <t>SETFNIF50</t>
  </si>
  <si>
    <t>BHARAT Bond ETF-April 2023-Growth</t>
  </si>
  <si>
    <t>EBBETF0423</t>
  </si>
  <si>
    <t>Debt</t>
  </si>
  <si>
    <t>CMS Info Systems Ltd</t>
  </si>
  <si>
    <t>CMSINFO</t>
  </si>
  <si>
    <t>Karnataka Bank Ltd</t>
  </si>
  <si>
    <t>KTKBANK</t>
  </si>
  <si>
    <t>Mrs. Bectors Food Specialities Ltd</t>
  </si>
  <si>
    <t>BECTORFOOD</t>
  </si>
  <si>
    <t>Anupam Rasayan India Ltd</t>
  </si>
  <si>
    <t>ANURAS</t>
  </si>
  <si>
    <t>Prism Johnson Ltd</t>
  </si>
  <si>
    <t>PRSMJOHNSN</t>
  </si>
  <si>
    <t>Infibeam Avenues Ltd</t>
  </si>
  <si>
    <t>INFIBEAM</t>
  </si>
  <si>
    <t>F D C Ltd</t>
  </si>
  <si>
    <t>FDC</t>
  </si>
  <si>
    <t>Senco Gold Ltd</t>
  </si>
  <si>
    <t>SENCO</t>
  </si>
  <si>
    <t>Avanti Feeds Ltd</t>
  </si>
  <si>
    <t>AVANTIFEED</t>
  </si>
  <si>
    <t>Va Tech Wabag Ltd</t>
  </si>
  <si>
    <t>WABAG</t>
  </si>
  <si>
    <t>Water Management</t>
  </si>
  <si>
    <t>Hindustan Construction Company Ltd</t>
  </si>
  <si>
    <t>HCC</t>
  </si>
  <si>
    <t>Gallantt Ispat Ltd</t>
  </si>
  <si>
    <t>GALLANTT</t>
  </si>
  <si>
    <t>Sunteck Realty Ltd</t>
  </si>
  <si>
    <t>SUNTECK</t>
  </si>
  <si>
    <t>Indo Count Industries Ltd</t>
  </si>
  <si>
    <t>ICIL</t>
  </si>
  <si>
    <t>Dhanuka Agritech Ltd</t>
  </si>
  <si>
    <t>DHANUKA</t>
  </si>
  <si>
    <t>Prudent Corporate Advisory Services Ltd</t>
  </si>
  <si>
    <t>PRUDENT</t>
  </si>
  <si>
    <t>Responsive Industries Ltd</t>
  </si>
  <si>
    <t>RESPONIND</t>
  </si>
  <si>
    <t>Building Products - Granite</t>
  </si>
  <si>
    <t>Vijaya Diagnostic Centre Ltd</t>
  </si>
  <si>
    <t>VIJAYA</t>
  </si>
  <si>
    <t>MedPlus Health Services Ltd</t>
  </si>
  <si>
    <t>MEDPLUS</t>
  </si>
  <si>
    <t>Religare Enterprises Ltd</t>
  </si>
  <si>
    <t>RELIGARE</t>
  </si>
  <si>
    <t>JSW Holdings Ltd</t>
  </si>
  <si>
    <t>JSWHL</t>
  </si>
  <si>
    <t>Sun Pharma Advanced Research Co Ltd</t>
  </si>
  <si>
    <t>SPARC</t>
  </si>
  <si>
    <t>Garware Technical Fibres Ltd</t>
  </si>
  <si>
    <t>GARFIBRES</t>
  </si>
  <si>
    <t>Ion Exchange (India) Ltd</t>
  </si>
  <si>
    <t>IONEXCHANG</t>
  </si>
  <si>
    <t>Environmental Services</t>
  </si>
  <si>
    <t>Reliance Infrastructure Ltd</t>
  </si>
  <si>
    <t>RELINFRA</t>
  </si>
  <si>
    <t>Magellanic Cloud Ltd</t>
  </si>
  <si>
    <t>MCLOUD</t>
  </si>
  <si>
    <t>CCL Products (India) Ltd</t>
  </si>
  <si>
    <t>CCL</t>
  </si>
  <si>
    <t>ASK Automotive Ltd</t>
  </si>
  <si>
    <t>ASKAUTOLTD</t>
  </si>
  <si>
    <t>ITD Cementation India Ltd</t>
  </si>
  <si>
    <t>ITDCEM</t>
  </si>
  <si>
    <t>India Shelter Finance Corporation Ltd</t>
  </si>
  <si>
    <t>INDIASHLTR</t>
  </si>
  <si>
    <t>Dilip Buildcon Ltd</t>
  </si>
  <si>
    <t>DBL</t>
  </si>
  <si>
    <t>Symphony Ltd</t>
  </si>
  <si>
    <t>SYMPHONY</t>
  </si>
  <si>
    <t>Choice International Ltd</t>
  </si>
  <si>
    <t>CHOICEIN</t>
  </si>
  <si>
    <t>Kennametal India Ltd</t>
  </si>
  <si>
    <t>KENNAMET</t>
  </si>
  <si>
    <t>Power Mech Projects Ltd</t>
  </si>
  <si>
    <t>POWERMECH</t>
  </si>
  <si>
    <t>Tamilnad Mercantile Bank Ltd</t>
  </si>
  <si>
    <t>TMB</t>
  </si>
  <si>
    <t>Laxmi Organic Industries Ltd</t>
  </si>
  <si>
    <t>LXCHEM</t>
  </si>
  <si>
    <t>TV18 Broadcast Ltd</t>
  </si>
  <si>
    <t>TV18BRDCST</t>
  </si>
  <si>
    <t>Balaji Amines Ltd</t>
  </si>
  <si>
    <t>BALAMINES</t>
  </si>
  <si>
    <t>Prince Pipes and Fittings Ltd</t>
  </si>
  <si>
    <t>PRINCEPIPE</t>
  </si>
  <si>
    <t>Blue Jet Healthcare Ltd</t>
  </si>
  <si>
    <t>BLUEJET</t>
  </si>
  <si>
    <t>Greenlam Industries Ltd</t>
  </si>
  <si>
    <t>GREENLAM</t>
  </si>
  <si>
    <t>Building Products - Laminates</t>
  </si>
  <si>
    <t>India Tourism Development Corp Ltd</t>
  </si>
  <si>
    <t>ITDC</t>
  </si>
  <si>
    <t>Transport Corporation of India Ltd</t>
  </si>
  <si>
    <t>TCI</t>
  </si>
  <si>
    <t>Paradeep Phosphates Ltd</t>
  </si>
  <si>
    <t>PARADEEP</t>
  </si>
  <si>
    <t>Sansera Engineering Ltd</t>
  </si>
  <si>
    <t>SANSERA</t>
  </si>
  <si>
    <t>EPL Ltd</t>
  </si>
  <si>
    <t>EPL</t>
  </si>
  <si>
    <t>Packaging</t>
  </si>
  <si>
    <t>eMudhra Ltd</t>
  </si>
  <si>
    <t>EMUDHRA</t>
  </si>
  <si>
    <t>Easy Trip Planners Ltd</t>
  </si>
  <si>
    <t>EASEMYTRIP</t>
  </si>
  <si>
    <t>Suprajit Engineering Ltd</t>
  </si>
  <si>
    <t>SUPRAJIT</t>
  </si>
  <si>
    <t>National Fertilizers Ltd</t>
  </si>
  <si>
    <t>NFL</t>
  </si>
  <si>
    <t>Max Estates Ltd</t>
  </si>
  <si>
    <t>MAXESTATES</t>
  </si>
  <si>
    <t>Time Technoplast Ltd</t>
  </si>
  <si>
    <t>TIMETECHNO</t>
  </si>
  <si>
    <t>Man Infraconstruction Ltd</t>
  </si>
  <si>
    <t>MANINFRA</t>
  </si>
  <si>
    <t>Gabriel India Ltd</t>
  </si>
  <si>
    <t>GABRIEL</t>
  </si>
  <si>
    <t>Nazara Technologies Ltd</t>
  </si>
  <si>
    <t>NAZARA</t>
  </si>
  <si>
    <t>Theme Parks &amp; Gaming</t>
  </si>
  <si>
    <t>Piccadily Agro Industries Ltd</t>
  </si>
  <si>
    <t>PICCADIL</t>
  </si>
  <si>
    <t>Jai Corp Ltd</t>
  </si>
  <si>
    <t>JAICORPLTD</t>
  </si>
  <si>
    <t>Surya Roshni Ltd</t>
  </si>
  <si>
    <t>SURYAROSNI</t>
  </si>
  <si>
    <t>KRBL Ltd</t>
  </si>
  <si>
    <t>KRBL</t>
  </si>
  <si>
    <t>PDS Limited</t>
  </si>
  <si>
    <t>PDSL</t>
  </si>
  <si>
    <t>Sharda Motor Industries Ltd</t>
  </si>
  <si>
    <t>SHARDAMOTR</t>
  </si>
  <si>
    <t>Jana Small Finance Bank Ltd</t>
  </si>
  <si>
    <t>JSFB</t>
  </si>
  <si>
    <t>Arvind Fashions Ltd</t>
  </si>
  <si>
    <t>ARVINDFASN</t>
  </si>
  <si>
    <t>South Indian Bank Ltd</t>
  </si>
  <si>
    <t>SOUTHBANK</t>
  </si>
  <si>
    <t>Tarc Ltd</t>
  </si>
  <si>
    <t>TARC</t>
  </si>
  <si>
    <t>Jindal Worldwide Ltd</t>
  </si>
  <si>
    <t>JINDWORLD</t>
  </si>
  <si>
    <t>Borosil Renewables Ltd</t>
  </si>
  <si>
    <t>BORORENEW</t>
  </si>
  <si>
    <t>Housewares</t>
  </si>
  <si>
    <t>Sterlite Technologies Ltd</t>
  </si>
  <si>
    <t>STLTECH</t>
  </si>
  <si>
    <t>Technocraft Industries (India) Ltd</t>
  </si>
  <si>
    <t>TIIL</t>
  </si>
  <si>
    <t>Gokaldas Exports Ltd</t>
  </si>
  <si>
    <t>GOKEX</t>
  </si>
  <si>
    <t>V I P Industries Ltd</t>
  </si>
  <si>
    <t>VIPIND</t>
  </si>
  <si>
    <t>National Highways Infra Trust</t>
  </si>
  <si>
    <t>NHIT</t>
  </si>
  <si>
    <t>IFB Industries Ltd</t>
  </si>
  <si>
    <t>IFBIND</t>
  </si>
  <si>
    <t>Dodla Dairy Ltd</t>
  </si>
  <si>
    <t>DODLA</t>
  </si>
  <si>
    <t>Black Box Ltd</t>
  </si>
  <si>
    <t>BBOX</t>
  </si>
  <si>
    <t>Rolex Rings Ltd</t>
  </si>
  <si>
    <t>ROLEXRINGS</t>
  </si>
  <si>
    <t>Diamond Power Infrastructure Ltd</t>
  </si>
  <si>
    <t>DIACABS</t>
  </si>
  <si>
    <t>DB Corp Ltd</t>
  </si>
  <si>
    <t>DBCORP</t>
  </si>
  <si>
    <t>Publishing</t>
  </si>
  <si>
    <t>Ethos Ltd</t>
  </si>
  <si>
    <t>ETHOSLTD</t>
  </si>
  <si>
    <t>J Kumar Infraprojects Ltd</t>
  </si>
  <si>
    <t>JKIL</t>
  </si>
  <si>
    <t>Le Travenues Technology Ltd</t>
  </si>
  <si>
    <t>IXIGO</t>
  </si>
  <si>
    <t>BHARAT Bond ETF-April 2030-Growth</t>
  </si>
  <si>
    <t>EBBETF0430</t>
  </si>
  <si>
    <t>Indigo Paints Ltd</t>
  </si>
  <si>
    <t>INDIGOPNTS</t>
  </si>
  <si>
    <t>Welspun Enterprises Ltd</t>
  </si>
  <si>
    <t>WELENT</t>
  </si>
  <si>
    <t>Kesoram Industries Ltd</t>
  </si>
  <si>
    <t>KESORAMIND</t>
  </si>
  <si>
    <t>Insolation Energy Ltd</t>
  </si>
  <si>
    <t>INA</t>
  </si>
  <si>
    <t>Shilpa Medicare Ltd</t>
  </si>
  <si>
    <t>SHILPAMED</t>
  </si>
  <si>
    <t>Rallis India Ltd</t>
  </si>
  <si>
    <t>RALLIS</t>
  </si>
  <si>
    <t>PTC India Ltd</t>
  </si>
  <si>
    <t>PTC</t>
  </si>
  <si>
    <t>V-mart Retail Ltd</t>
  </si>
  <si>
    <t>VMART</t>
  </si>
  <si>
    <t>BHARAT Bond ETF-April 2032</t>
  </si>
  <si>
    <t>BBETF0432</t>
  </si>
  <si>
    <t>Nesco Ltd</t>
  </si>
  <si>
    <t>NESCO</t>
  </si>
  <si>
    <t>SIS Ltd</t>
  </si>
  <si>
    <t>SIS</t>
  </si>
  <si>
    <t>Ashoka Buildcon Ltd</t>
  </si>
  <si>
    <t>ASHOKA</t>
  </si>
  <si>
    <t>Orient Cement Ltd</t>
  </si>
  <si>
    <t>ORIENTCEM</t>
  </si>
  <si>
    <t>Paisalo Digital Ltd</t>
  </si>
  <si>
    <t>PAISALO</t>
  </si>
  <si>
    <t>Privi Speciality Chemicals Ltd</t>
  </si>
  <si>
    <t>PRIVISCL</t>
  </si>
  <si>
    <t>India Infrastructure Trust</t>
  </si>
  <si>
    <t>INFRATRUST</t>
  </si>
  <si>
    <t>Gujarat Ambuja Exports Ltd</t>
  </si>
  <si>
    <t>GAEL</t>
  </si>
  <si>
    <t>Epigral Ltd</t>
  </si>
  <si>
    <t>EPIGRAL</t>
  </si>
  <si>
    <t>Hindustan Foods Ltd</t>
  </si>
  <si>
    <t>HNDFDS</t>
  </si>
  <si>
    <t>Allcargo Logistics Ltd</t>
  </si>
  <si>
    <t>ALLCARGO</t>
  </si>
  <si>
    <t>TD Power Systems Ltd</t>
  </si>
  <si>
    <t>TDPOWERSYS</t>
  </si>
  <si>
    <t>GMM Pfaudler Ltd</t>
  </si>
  <si>
    <t>GMMPFAUDLR</t>
  </si>
  <si>
    <t>Indinfravit Trust</t>
  </si>
  <si>
    <t>INDINFR</t>
  </si>
  <si>
    <t>Gulf Oil Lubricants India Ltd</t>
  </si>
  <si>
    <t>GULFOILLUB</t>
  </si>
  <si>
    <t>VST Industries Ltd</t>
  </si>
  <si>
    <t>VSTIND</t>
  </si>
  <si>
    <t>Niit Learning Systems Ltd</t>
  </si>
  <si>
    <t>NIITMTS</t>
  </si>
  <si>
    <t>Education Services</t>
  </si>
  <si>
    <t>Sudarshan Chemical Industries Ltd</t>
  </si>
  <si>
    <t>SUDARSCHEM</t>
  </si>
  <si>
    <t>CSB Bank Ltd</t>
  </si>
  <si>
    <t>CSBBANK</t>
  </si>
  <si>
    <t>Kirloskar Industries Ltd</t>
  </si>
  <si>
    <t>KIRLOSIND</t>
  </si>
  <si>
    <t>MSTC Ltd</t>
  </si>
  <si>
    <t>MSTCLTD</t>
  </si>
  <si>
    <t>Cyient DLM Ltd</t>
  </si>
  <si>
    <t>CYIENTDLM</t>
  </si>
  <si>
    <t>MTAR Technologies Ltd</t>
  </si>
  <si>
    <t>MTARTECH</t>
  </si>
  <si>
    <t>Bharat Bijlee Ltd</t>
  </si>
  <si>
    <t>BBL</t>
  </si>
  <si>
    <t>Pricol Ltd</t>
  </si>
  <si>
    <t>PRICOLLTD</t>
  </si>
  <si>
    <t>Edelweiss Financial Services Ltd</t>
  </si>
  <si>
    <t>EDELWEISS</t>
  </si>
  <si>
    <t>R Systems International Ltd</t>
  </si>
  <si>
    <t>RSYSTEMS</t>
  </si>
  <si>
    <t>Share India Securities Ltd</t>
  </si>
  <si>
    <t>SHAREINDIA</t>
  </si>
  <si>
    <t>Bondada Engineering Ltd</t>
  </si>
  <si>
    <t>BONDADA</t>
  </si>
  <si>
    <t>Protean eGov Technologies Ltd</t>
  </si>
  <si>
    <t>PROTEAN</t>
  </si>
  <si>
    <t>Orchid Pharma Ltd</t>
  </si>
  <si>
    <t>ORCHPHARMA</t>
  </si>
  <si>
    <t>Tips Industries Ltd</t>
  </si>
  <si>
    <t>TIPSINDLTD</t>
  </si>
  <si>
    <t>IIFL Securities Ltd</t>
  </si>
  <si>
    <t>IIFLSEC</t>
  </si>
  <si>
    <t>Sundaram Finance Holdings Ltd</t>
  </si>
  <si>
    <t>SUNDARMHLD</t>
  </si>
  <si>
    <t>Hemisphere Properties India Ltd</t>
  </si>
  <si>
    <t>HEMIPROP</t>
  </si>
  <si>
    <t>Ami Organics Ltd</t>
  </si>
  <si>
    <t>AMIORG</t>
  </si>
  <si>
    <t>Aditya Vision Ltd</t>
  </si>
  <si>
    <t>AVL</t>
  </si>
  <si>
    <t>Retail - Speciality</t>
  </si>
  <si>
    <t>Gujarat Alkalies And Chemicals Ltd</t>
  </si>
  <si>
    <t>GUJALKALI</t>
  </si>
  <si>
    <t>Restaurant Brands Asia Ltd</t>
  </si>
  <si>
    <t>RBA</t>
  </si>
  <si>
    <t>AGI Greenpac Ltd</t>
  </si>
  <si>
    <t>AGI</t>
  </si>
  <si>
    <t>GMR Power and Urban Infra Ltd</t>
  </si>
  <si>
    <t>GMRP&amp;UI</t>
  </si>
  <si>
    <t>Aarti Pharmalabs Ltd</t>
  </si>
  <si>
    <t>AARTIPHARM</t>
  </si>
  <si>
    <t>Paras Defence and Space Technologies Ltd</t>
  </si>
  <si>
    <t>PARAS</t>
  </si>
  <si>
    <t>Orient Electric Ltd</t>
  </si>
  <si>
    <t>ORIENTELEC</t>
  </si>
  <si>
    <t>Garware Hi-Tech Films Ltd</t>
  </si>
  <si>
    <t>GRWRHITECH</t>
  </si>
  <si>
    <t>ICRA Ltd</t>
  </si>
  <si>
    <t>ICRA</t>
  </si>
  <si>
    <t>Go Fashion (India) Ltd</t>
  </si>
  <si>
    <t>GOCOLORS</t>
  </si>
  <si>
    <t>JTEKT India Ltd</t>
  </si>
  <si>
    <t>JTEKTINDIA</t>
  </si>
  <si>
    <t>Utkarsh Small Finance Bank Ltd</t>
  </si>
  <si>
    <t>UTKARSHBNK</t>
  </si>
  <si>
    <t>Moschip Technologies Ltd</t>
  </si>
  <si>
    <t>MOSCHIP</t>
  </si>
  <si>
    <t>Exicom Tele-Systems Ltd</t>
  </si>
  <si>
    <t>EXICOM</t>
  </si>
  <si>
    <t>Pilani Investment And Industries Corporation Ltd</t>
  </si>
  <si>
    <t>PILANIINVS</t>
  </si>
  <si>
    <t>Rain Industries Ltd</t>
  </si>
  <si>
    <t>RAIN</t>
  </si>
  <si>
    <t>MAS Financial Services Ltd</t>
  </si>
  <si>
    <t>MASFIN</t>
  </si>
  <si>
    <t>GHCL Ltd</t>
  </si>
  <si>
    <t>GHCL</t>
  </si>
  <si>
    <t>Vaibhav Global Ltd</t>
  </si>
  <si>
    <t>VAIBHAVGBL</t>
  </si>
  <si>
    <t>Wonderla Holidays Ltd</t>
  </si>
  <si>
    <t>WONDERLA</t>
  </si>
  <si>
    <t>Harsha Engineers International Ltd</t>
  </si>
  <si>
    <t>HARSHA</t>
  </si>
  <si>
    <t>Gateway Distriparks Ltd</t>
  </si>
  <si>
    <t>GATEWAY</t>
  </si>
  <si>
    <t>Spandana Sphoorty Financial Ltd</t>
  </si>
  <si>
    <t>SPANDANA</t>
  </si>
  <si>
    <t>Healthcare Global Enterprises Ltd</t>
  </si>
  <si>
    <t>HCG</t>
  </si>
  <si>
    <t>Johnson Controls-Hitachi Air Conditioning India Ltd</t>
  </si>
  <si>
    <t>JCHAC</t>
  </si>
  <si>
    <t>Bajaj Hindusthan Sugar Ltd</t>
  </si>
  <si>
    <t>BAJAJHIND</t>
  </si>
  <si>
    <t>Nippon India ETF Gold BeES</t>
  </si>
  <si>
    <t>GOLDBEES</t>
  </si>
  <si>
    <t>Gold</t>
  </si>
  <si>
    <t>Heidelbergcement India Ltd</t>
  </si>
  <si>
    <t>HEIDELBERG</t>
  </si>
  <si>
    <t>VRL Logistics Ltd</t>
  </si>
  <si>
    <t>VRLLOG</t>
  </si>
  <si>
    <t>Aarti Drugs Ltd</t>
  </si>
  <si>
    <t>AARTIDRUGS</t>
  </si>
  <si>
    <t>Shanthi Gears Ltd</t>
  </si>
  <si>
    <t>SHANTIGEAR</t>
  </si>
  <si>
    <t>Nocil Ltd</t>
  </si>
  <si>
    <t>NOCIL</t>
  </si>
  <si>
    <t>Jamna Auto Industries Ltd</t>
  </si>
  <si>
    <t>JAMNAAUTO</t>
  </si>
  <si>
    <t>GTL Infrastructure Ltd</t>
  </si>
  <si>
    <t>GTLINFRA</t>
  </si>
  <si>
    <t>Avantel Ltd</t>
  </si>
  <si>
    <t>AVANTEL</t>
  </si>
  <si>
    <t>Patel Engineering Ltd</t>
  </si>
  <si>
    <t>PATELENG</t>
  </si>
  <si>
    <t>Balmer Lawrie and Company Ltd</t>
  </si>
  <si>
    <t>BALMLAWRIE</t>
  </si>
  <si>
    <t>Kaveri Seed Company Ltd</t>
  </si>
  <si>
    <t>KSCL</t>
  </si>
  <si>
    <t>Seeds</t>
  </si>
  <si>
    <t>TeamLease Services Ltd</t>
  </si>
  <si>
    <t>TEAMLEASE</t>
  </si>
  <si>
    <t>Inox Green Energy Services Ltd</t>
  </si>
  <si>
    <t>INOXGREEN</t>
  </si>
  <si>
    <t>Sanghvi Movers Ltd</t>
  </si>
  <si>
    <t>SANGHVIMOV</t>
  </si>
  <si>
    <t>Entero Healthcare Solutions Ltd</t>
  </si>
  <si>
    <t>ENTERO</t>
  </si>
  <si>
    <t>Bharat Rasayan Ltd</t>
  </si>
  <si>
    <t>BHARATRAS</t>
  </si>
  <si>
    <t>Banco Products (India) Ltd</t>
  </si>
  <si>
    <t>BANCOINDIA</t>
  </si>
  <si>
    <t>Dynamatic Technologies Ltd</t>
  </si>
  <si>
    <t>DYNAMATECH</t>
  </si>
  <si>
    <t>Lux Industries Ltd</t>
  </si>
  <si>
    <t>LUXIND</t>
  </si>
  <si>
    <t>Heritage Foods Ltd</t>
  </si>
  <si>
    <t>HERITGFOOD</t>
  </si>
  <si>
    <t>Jain Irrigation Systems Ltd</t>
  </si>
  <si>
    <t>JISLJALEQS</t>
  </si>
  <si>
    <t>Agricultural &amp; Farm Machinery</t>
  </si>
  <si>
    <t>Kovai Medical Center and Hospital Ltd</t>
  </si>
  <si>
    <t>KOVAI</t>
  </si>
  <si>
    <t>Fedbank Financial Services Ltd</t>
  </si>
  <si>
    <t>FEDFINA</t>
  </si>
  <si>
    <t>Sunflag Iron and Steel Co Ltd</t>
  </si>
  <si>
    <t>SUNFLAG</t>
  </si>
  <si>
    <t>SG Mart Ltd</t>
  </si>
  <si>
    <t>SGMART</t>
  </si>
  <si>
    <t>DCX Systems Ltd</t>
  </si>
  <si>
    <t>DCXINDIA</t>
  </si>
  <si>
    <t>Thangamayil Jewellery Ltd</t>
  </si>
  <si>
    <t>THANGAMAYL</t>
  </si>
  <si>
    <t>Lloyds Enterprises Ltd</t>
  </si>
  <si>
    <t>LLOYDSENT</t>
  </si>
  <si>
    <t>Blue Cloud Softech Solutions Ltd</t>
  </si>
  <si>
    <t>BLUECLOUDS</t>
  </si>
  <si>
    <t>Oriana Power Ltd</t>
  </si>
  <si>
    <t>ORIANA</t>
  </si>
  <si>
    <t>TCI Express Ltd</t>
  </si>
  <si>
    <t>TCIEXP</t>
  </si>
  <si>
    <t>Sharda Cropchem Ltd</t>
  </si>
  <si>
    <t>SHARDACROP</t>
  </si>
  <si>
    <t>JNK India Ltd</t>
  </si>
  <si>
    <t>JNKINDIA</t>
  </si>
  <si>
    <t>Shilchar Technologies Ltd</t>
  </si>
  <si>
    <t>SHILCTECH</t>
  </si>
  <si>
    <t>Tilaknagar Industries Ltd</t>
  </si>
  <si>
    <t>TI</t>
  </si>
  <si>
    <t>Jayaswal Neco Industries Ltd</t>
  </si>
  <si>
    <t>JAYNECOIND</t>
  </si>
  <si>
    <t>West Coast Paper Mills Ltd</t>
  </si>
  <si>
    <t>WSTCSTPAPR</t>
  </si>
  <si>
    <t>Subros Ltd</t>
  </si>
  <si>
    <t>SUBROS</t>
  </si>
  <si>
    <t>WPIL Ltd</t>
  </si>
  <si>
    <t>WPIL</t>
  </si>
  <si>
    <t>Tinplate Company of India Ltd</t>
  </si>
  <si>
    <t>TINPLATE</t>
  </si>
  <si>
    <t>Fusion Micro Finance Ltd</t>
  </si>
  <si>
    <t>FUSION</t>
  </si>
  <si>
    <t>Borosil Ltd</t>
  </si>
  <si>
    <t>BOROLTD</t>
  </si>
  <si>
    <t>LG Balakrishnan &amp; Bros Ltd</t>
  </si>
  <si>
    <t>LGBBROSLTD</t>
  </si>
  <si>
    <t>Rossari Biotech Ltd</t>
  </si>
  <si>
    <t>ROSSARI</t>
  </si>
  <si>
    <t>Hikal Ltd</t>
  </si>
  <si>
    <t>HIKAL</t>
  </si>
  <si>
    <t>Nippon India ETF Nifty 50 BeES</t>
  </si>
  <si>
    <t>NIFTYBEES</t>
  </si>
  <si>
    <t>Spicejet Ltd</t>
  </si>
  <si>
    <t>SPICEJET</t>
  </si>
  <si>
    <t>Prime Focus Ltd</t>
  </si>
  <si>
    <t>PFOCUS</t>
  </si>
  <si>
    <t>Animation</t>
  </si>
  <si>
    <t>Kalyani Steels Ltd</t>
  </si>
  <si>
    <t>KSL</t>
  </si>
  <si>
    <t>Advanced Enzyme Technologies Ltd</t>
  </si>
  <si>
    <t>ADVENZYMES</t>
  </si>
  <si>
    <t>Orissa Minerals Development Company Ltd</t>
  </si>
  <si>
    <t>ORISSAMINE</t>
  </si>
  <si>
    <t>Bombay Dyeing and Mfg Co Ltd</t>
  </si>
  <si>
    <t>BOMDYEING</t>
  </si>
  <si>
    <t>Savita Oil Technologies Ltd</t>
  </si>
  <si>
    <t>SOTL</t>
  </si>
  <si>
    <t>Neogen Chemicals Ltd</t>
  </si>
  <si>
    <t>NEOGEN</t>
  </si>
  <si>
    <t>Fineotex Chemical Ltd</t>
  </si>
  <si>
    <t>FCL</t>
  </si>
  <si>
    <t>Hinduja Global Solutions Ltd</t>
  </si>
  <si>
    <t>HGS</t>
  </si>
  <si>
    <t>Kewal Kiran Clothing Ltd</t>
  </si>
  <si>
    <t>KKCL</t>
  </si>
  <si>
    <t>Apeejay Surrendra Park Hotels Ltd</t>
  </si>
  <si>
    <t>PARKHOTELS</t>
  </si>
  <si>
    <t>Skipper Ltd</t>
  </si>
  <si>
    <t>SKIPPER</t>
  </si>
  <si>
    <t>Greenply Industries Ltd</t>
  </si>
  <si>
    <t>GREENPLY</t>
  </si>
  <si>
    <t>Venus Pipes and Tubes Ltd</t>
  </si>
  <si>
    <t>VENUSPIPES</t>
  </si>
  <si>
    <t>Ramky Infrastructure Ltd</t>
  </si>
  <si>
    <t>RAMKY</t>
  </si>
  <si>
    <t>Sula Vineyards Ltd</t>
  </si>
  <si>
    <t>SULA</t>
  </si>
  <si>
    <t>DCB Bank Ltd</t>
  </si>
  <si>
    <t>DCBBANK</t>
  </si>
  <si>
    <t>Honda India Power Products Ltd</t>
  </si>
  <si>
    <t>HONDAPOWER</t>
  </si>
  <si>
    <t>Samhi Hotels Ltd</t>
  </si>
  <si>
    <t>SAMHI</t>
  </si>
  <si>
    <t>Hawkins Cookers Ltd</t>
  </si>
  <si>
    <t>HAWKINCOOK</t>
  </si>
  <si>
    <t>Shipping Corporation of India Land and Assets Ltd</t>
  </si>
  <si>
    <t>SCILAL</t>
  </si>
  <si>
    <t>KDDL Ltd</t>
  </si>
  <si>
    <t>KDDL</t>
  </si>
  <si>
    <t>Shaily Engineering Plastics Ltd</t>
  </si>
  <si>
    <t>SHAILY</t>
  </si>
  <si>
    <t>Styrenix Performance Materials Ltd</t>
  </si>
  <si>
    <t>STYRENIX</t>
  </si>
  <si>
    <t>Uflex Ltd</t>
  </si>
  <si>
    <t>UFLEX</t>
  </si>
  <si>
    <t>Muthoot Microfin Ltd</t>
  </si>
  <si>
    <t>MUTHOOTMF</t>
  </si>
  <si>
    <t>Microfinancing</t>
  </si>
  <si>
    <t>Imagicaaworld Entertainment Ltd</t>
  </si>
  <si>
    <t>IMAGICAA</t>
  </si>
  <si>
    <t>Tide Water Oil Co India Ltd</t>
  </si>
  <si>
    <t>TIDEWATER</t>
  </si>
  <si>
    <t>Hathway Cable and Datacom Ltd</t>
  </si>
  <si>
    <t>HATHWAY</t>
  </si>
  <si>
    <t>Cable &amp; D2H</t>
  </si>
  <si>
    <t>Ashiana Housing Ltd</t>
  </si>
  <si>
    <t>ASHIANA</t>
  </si>
  <si>
    <t>Shrem InvIT</t>
  </si>
  <si>
    <t>SHREMINVIT</t>
  </si>
  <si>
    <t>ISMT Ltd</t>
  </si>
  <si>
    <t>ISMTLTD</t>
  </si>
  <si>
    <t>Gopal Snacks Ltd</t>
  </si>
  <si>
    <t>GOPAL</t>
  </si>
  <si>
    <t>Ddev Plastiks Industries Ltd</t>
  </si>
  <si>
    <t>DDEVPLASTIK</t>
  </si>
  <si>
    <t>Premier Explosives Ltd</t>
  </si>
  <si>
    <t>PREMEXPLN</t>
  </si>
  <si>
    <t>Greenpanel Industries Ltd</t>
  </si>
  <si>
    <t>GREENPANEL</t>
  </si>
  <si>
    <t>Awfis Space Solutions Ltd</t>
  </si>
  <si>
    <t>AWFIS</t>
  </si>
  <si>
    <t>Indian Metals and Ferro Alloys Ltd</t>
  </si>
  <si>
    <t>IMFA</t>
  </si>
  <si>
    <t>Cartrade Tech Ltd</t>
  </si>
  <si>
    <t>CARTRADE</t>
  </si>
  <si>
    <t>Ashapura Minechem Ltd</t>
  </si>
  <si>
    <t>ASHAPURMIN</t>
  </si>
  <si>
    <t>JTL Industries Ltd</t>
  </si>
  <si>
    <t>JTLIND</t>
  </si>
  <si>
    <t>Datamatics Global Services Ltd</t>
  </si>
  <si>
    <t>DATAMATICS</t>
  </si>
  <si>
    <t>Bannari Amman Sugars Ltd</t>
  </si>
  <si>
    <t>BANARISUG</t>
  </si>
  <si>
    <t>Manorama Industries Ltd</t>
  </si>
  <si>
    <t>MANORAMA</t>
  </si>
  <si>
    <t>Delta Corp Ltd</t>
  </si>
  <si>
    <t>DELTACORP</t>
  </si>
  <si>
    <t>Bajaj Consumer Care Ltd</t>
  </si>
  <si>
    <t>BAJAJCON</t>
  </si>
  <si>
    <t>Dredging Corporation of India Ltd</t>
  </si>
  <si>
    <t>DREDGECORP</t>
  </si>
  <si>
    <t>Dredging</t>
  </si>
  <si>
    <t>Lumax AutoTechnologies Ltd</t>
  </si>
  <si>
    <t>LUMAXTECH</t>
  </si>
  <si>
    <t>Bhansali Engg Polymers Ltd</t>
  </si>
  <si>
    <t>BEPL</t>
  </si>
  <si>
    <t>Greaves Cotton Ltd</t>
  </si>
  <si>
    <t>GREAVESCOT</t>
  </si>
  <si>
    <t>Grauer And Weil (India) Ltd</t>
  </si>
  <si>
    <t>GRAUWEIL</t>
  </si>
  <si>
    <t>Gensol Engineering Ltd</t>
  </si>
  <si>
    <t>GENSOL</t>
  </si>
  <si>
    <t>Nirlon Ltd</t>
  </si>
  <si>
    <t>NIRLON</t>
  </si>
  <si>
    <t>Seamec Ltd</t>
  </si>
  <si>
    <t>SEAMECLTD</t>
  </si>
  <si>
    <t>Oil &amp; Gas - Equipment &amp; Services</t>
  </si>
  <si>
    <t>EMS Ltd</t>
  </si>
  <si>
    <t>EMSLIMITED</t>
  </si>
  <si>
    <t>Mahindra Logistics Ltd</t>
  </si>
  <si>
    <t>MAHLOG</t>
  </si>
  <si>
    <t>Gujarat Industries Power Company Ltd</t>
  </si>
  <si>
    <t>GIPCL</t>
  </si>
  <si>
    <t>Steel Strips Wheels Ltd</t>
  </si>
  <si>
    <t>SSWL</t>
  </si>
  <si>
    <t>Medi Assist Healthcare Services Ltd</t>
  </si>
  <si>
    <t>MEDIASSIST</t>
  </si>
  <si>
    <t>La Opala R G Ltd</t>
  </si>
  <si>
    <t>LAOPALA</t>
  </si>
  <si>
    <t>Yatharth Hospital &amp; Trauma Care Services Ltd</t>
  </si>
  <si>
    <t>YATHARTH</t>
  </si>
  <si>
    <t>Cigniti Technologies Ltd</t>
  </si>
  <si>
    <t>CIGNITITEC</t>
  </si>
  <si>
    <t>Gujarat Themis Biosyn Ltd</t>
  </si>
  <si>
    <t>GUJTHEM</t>
  </si>
  <si>
    <t>IRB InvIT Fund</t>
  </si>
  <si>
    <t>IRBINVIT</t>
  </si>
  <si>
    <t>Prakash Industries Ltd</t>
  </si>
  <si>
    <t>PRAKASH</t>
  </si>
  <si>
    <t>Motilal Oswal NASDAQ 100 ETF</t>
  </si>
  <si>
    <t>MON100</t>
  </si>
  <si>
    <t>Nucleus Software Exports Ltd</t>
  </si>
  <si>
    <t>NUCLEUS</t>
  </si>
  <si>
    <t>Balu Forge Industries Ltd</t>
  </si>
  <si>
    <t>BALUFORGE</t>
  </si>
  <si>
    <t>Unichem Laboratories Ltd</t>
  </si>
  <si>
    <t>UNICHEMLAB</t>
  </si>
  <si>
    <t>Pitti Engineering Ltd</t>
  </si>
  <si>
    <t>PITTIENG</t>
  </si>
  <si>
    <t>Swaraj Engines Ltd</t>
  </si>
  <si>
    <t>SWARAJENG</t>
  </si>
  <si>
    <t>Gufic Biosciences Ltd</t>
  </si>
  <si>
    <t>GUFICBIO</t>
  </si>
  <si>
    <t>Maithan Alloys Ltd</t>
  </si>
  <si>
    <t>MAITHANALL</t>
  </si>
  <si>
    <t>Bajel Projects Ltd</t>
  </si>
  <si>
    <t>BAJEL</t>
  </si>
  <si>
    <t>Electric Utilities</t>
  </si>
  <si>
    <t>Thejo Engineering Ltd</t>
  </si>
  <si>
    <t>THEJO</t>
  </si>
  <si>
    <t>VST Tillers Tractors Ltd</t>
  </si>
  <si>
    <t>VSTTILLERS</t>
  </si>
  <si>
    <t>Zaggle Prepaid Ocean Services Ltd</t>
  </si>
  <si>
    <t>ZAGGLE</t>
  </si>
  <si>
    <t>Ganesha Ecosphere Ltd</t>
  </si>
  <si>
    <t>GANECOS</t>
  </si>
  <si>
    <t>Sundaram Clayton Ltd</t>
  </si>
  <si>
    <t>SUNCLAY</t>
  </si>
  <si>
    <t>Fiem Industries Ltd</t>
  </si>
  <si>
    <t>FIEMIND</t>
  </si>
  <si>
    <t>ideaForge Technology Ltd</t>
  </si>
  <si>
    <t>IDEAFORGE</t>
  </si>
  <si>
    <t>Spectrum Electrical Industries Ltd</t>
  </si>
  <si>
    <t>SPECTRUM</t>
  </si>
  <si>
    <t>Repco Home Finance Ltd</t>
  </si>
  <si>
    <t>REPCOHOME</t>
  </si>
  <si>
    <t>Avalon Technologies Ltd</t>
  </si>
  <si>
    <t>AVALON</t>
  </si>
  <si>
    <t>Anup Engineering Ltd</t>
  </si>
  <si>
    <t>ANUP</t>
  </si>
  <si>
    <t>Navneet Education Ltd</t>
  </si>
  <si>
    <t>NAVNETEDUL</t>
  </si>
  <si>
    <t>Jindal Poly Films Ltd</t>
  </si>
  <si>
    <t>JINDALPOLY</t>
  </si>
  <si>
    <t>MPS Ltd</t>
  </si>
  <si>
    <t>MPSLTD</t>
  </si>
  <si>
    <t>Stylam Industries Ltd</t>
  </si>
  <si>
    <t>STYLAMIND</t>
  </si>
  <si>
    <t>Sindhu Trade Links Ltd</t>
  </si>
  <si>
    <t>SINDHUTRAD</t>
  </si>
  <si>
    <t>Ge Power India Ltd</t>
  </si>
  <si>
    <t>GEPIL</t>
  </si>
  <si>
    <t>Network People Services Technologies Ltd</t>
  </si>
  <si>
    <t>NPST</t>
  </si>
  <si>
    <t>Shivalik Bimetal Controls Ltd</t>
  </si>
  <si>
    <t>SBCL</t>
  </si>
  <si>
    <t>Flair Writing Industries Ltd</t>
  </si>
  <si>
    <t>FLAIR</t>
  </si>
  <si>
    <t>Somany Ceramics Ltd</t>
  </si>
  <si>
    <t>SOMANYCERA</t>
  </si>
  <si>
    <t>TVS Srichakra Ltd</t>
  </si>
  <si>
    <t>TVSSRICHAK</t>
  </si>
  <si>
    <t>Thyrocare Technologies Ltd</t>
  </si>
  <si>
    <t>THYROCARE</t>
  </si>
  <si>
    <t>IndoStar Capital Finance Ltd</t>
  </si>
  <si>
    <t>INDOSTAR</t>
  </si>
  <si>
    <t>Alembic Ltd</t>
  </si>
  <si>
    <t>ALEMBICLTD</t>
  </si>
  <si>
    <t>Sandhar Technologies Ltd</t>
  </si>
  <si>
    <t>SANDHAR</t>
  </si>
  <si>
    <t>HLE Glascoat Ltd</t>
  </si>
  <si>
    <t>HLEGLAS</t>
  </si>
  <si>
    <t>TCNS Clothing Co Ltd</t>
  </si>
  <si>
    <t>TCNSBRANDS</t>
  </si>
  <si>
    <t>Supriya Lifescience Ltd</t>
  </si>
  <si>
    <t>SUPRIYA</t>
  </si>
  <si>
    <t>Hindware Home Innovation Ltd</t>
  </si>
  <si>
    <t>HINDWAREAP</t>
  </si>
  <si>
    <t>Thirumalai Chemicals Ltd</t>
  </si>
  <si>
    <t>TIRUMALCHM</t>
  </si>
  <si>
    <t>KCP Ltd</t>
  </si>
  <si>
    <t>KCP</t>
  </si>
  <si>
    <t>Polyplex Corp Ltd</t>
  </si>
  <si>
    <t>POLYPLEX</t>
  </si>
  <si>
    <t>Apollo Micro Systems Ltd</t>
  </si>
  <si>
    <t>APOLLO</t>
  </si>
  <si>
    <t>Salasar Techno Engineering Ltd</t>
  </si>
  <si>
    <t>SALASAR</t>
  </si>
  <si>
    <t>Sagar Cements Ltd</t>
  </si>
  <si>
    <t>SAGCEM</t>
  </si>
  <si>
    <t>Marathon Nextgen Realty Ltd</t>
  </si>
  <si>
    <t>MARATHON</t>
  </si>
  <si>
    <t>Pearl Global Industries Ltd</t>
  </si>
  <si>
    <t>PGIL</t>
  </si>
  <si>
    <t>Dalmia Bharat Sugar and Industries Ltd</t>
  </si>
  <si>
    <t>DALMIASUG</t>
  </si>
  <si>
    <t>NRB Bearings Ltd</t>
  </si>
  <si>
    <t>NRBBEARING</t>
  </si>
  <si>
    <t>Fischer Medical Ventures Ltd</t>
  </si>
  <si>
    <t>FISCHER</t>
  </si>
  <si>
    <t>PTC India Financial Services Ltd</t>
  </si>
  <si>
    <t>PFS</t>
  </si>
  <si>
    <t>Kolte-Patil Developers Ltd</t>
  </si>
  <si>
    <t>KOLTEPATIL</t>
  </si>
  <si>
    <t>Vertoz Advertising Ltd</t>
  </si>
  <si>
    <t>VERTOZ</t>
  </si>
  <si>
    <t>SeQuent Scientific Ltd</t>
  </si>
  <si>
    <t>SEQUENT</t>
  </si>
  <si>
    <t>CARE Ratings Ltd</t>
  </si>
  <si>
    <t>CARERATING</t>
  </si>
  <si>
    <t>Optiemus Infracom Ltd</t>
  </si>
  <si>
    <t>OPTIEMUS</t>
  </si>
  <si>
    <t>BF Utilities Ltd</t>
  </si>
  <si>
    <t>BFUTILITIE</t>
  </si>
  <si>
    <t>Automotive Axles Ltd</t>
  </si>
  <si>
    <t>AUTOAXLES</t>
  </si>
  <si>
    <t>Bhagiradha Chemicals and Industries Ltd</t>
  </si>
  <si>
    <t>BHAGCHEM</t>
  </si>
  <si>
    <t>Veritas (India) Ltd</t>
  </si>
  <si>
    <t>VERITAS</t>
  </si>
  <si>
    <t>Dhani Services Ltd</t>
  </si>
  <si>
    <t>DHANI</t>
  </si>
  <si>
    <t>Indoco Remedies Ltd</t>
  </si>
  <si>
    <t>INDOCO</t>
  </si>
  <si>
    <t>Shalby Ltd</t>
  </si>
  <si>
    <t>SHALBY</t>
  </si>
  <si>
    <t>Max Ventures and Industries Ltd</t>
  </si>
  <si>
    <t>MAXVIL</t>
  </si>
  <si>
    <t>Goodluck India Ltd</t>
  </si>
  <si>
    <t>GOODLUCK</t>
  </si>
  <si>
    <t>Arvind Smartspaces Ltd</t>
  </si>
  <si>
    <t>ARVSMART</t>
  </si>
  <si>
    <t>Wendt (India) Limited</t>
  </si>
  <si>
    <t>WENDT</t>
  </si>
  <si>
    <t>Vadilal Industries Ltd</t>
  </si>
  <si>
    <t>VADILALIND</t>
  </si>
  <si>
    <t>Rajratan Global Wire Ltd</t>
  </si>
  <si>
    <t>RAJRATAN</t>
  </si>
  <si>
    <t>HPL Electric &amp; Power Ltd</t>
  </si>
  <si>
    <t>HPL</t>
  </si>
  <si>
    <t>Man Industries (India) Ltd</t>
  </si>
  <si>
    <t>MANINDS</t>
  </si>
  <si>
    <t>MM Forgings Ltd</t>
  </si>
  <si>
    <t>MMFL</t>
  </si>
  <si>
    <t>Unitech Ltd</t>
  </si>
  <si>
    <t>UNITECH</t>
  </si>
  <si>
    <t>Tinna Rubber and Infrastructure Ltd</t>
  </si>
  <si>
    <t>TINNARUBR</t>
  </si>
  <si>
    <t>Stanley Lifestyles Ltd</t>
  </si>
  <si>
    <t>STANLEY</t>
  </si>
  <si>
    <t>Morepen Laboratories Ltd</t>
  </si>
  <si>
    <t>MOREPENLAB</t>
  </si>
  <si>
    <t>Suven Life Sciences Ltd</t>
  </si>
  <si>
    <t>SUVEN</t>
  </si>
  <si>
    <t>Dollar Industries Ltd</t>
  </si>
  <si>
    <t>DOLLAR</t>
  </si>
  <si>
    <t>Vindhya Telelinks Ltd</t>
  </si>
  <si>
    <t>VINDHYATEL</t>
  </si>
  <si>
    <t>Spright Agro Ltd</t>
  </si>
  <si>
    <t>SPRIGHT</t>
  </si>
  <si>
    <t>John Cockerill India Ltd</t>
  </si>
  <si>
    <t>COCKERILL</t>
  </si>
  <si>
    <t>Suraj Estate Developers Ltd</t>
  </si>
  <si>
    <t>SURAJEST</t>
  </si>
  <si>
    <t>Real Estate Rental, Development &amp; Operations</t>
  </si>
  <si>
    <t>Kingfa Science and Technology (India) Ltd</t>
  </si>
  <si>
    <t>KINGFA</t>
  </si>
  <si>
    <t>D P Abhushan Ltd</t>
  </si>
  <si>
    <t>DPABHUSHAN</t>
  </si>
  <si>
    <t>SML Isuzu Ltd</t>
  </si>
  <si>
    <t>SMLISUZU</t>
  </si>
  <si>
    <t>Vishnu Chemicals Ltd</t>
  </si>
  <si>
    <t>VISHNU</t>
  </si>
  <si>
    <t>K.P. Energy Ltd</t>
  </si>
  <si>
    <t>KPEL</t>
  </si>
  <si>
    <t>Huhtamaki India Ltd</t>
  </si>
  <si>
    <t>HUHTAMAKI</t>
  </si>
  <si>
    <t>Innova Captab Ltd</t>
  </si>
  <si>
    <t>INNOVACAP</t>
  </si>
  <si>
    <t>Eveready Industries India Ltd</t>
  </si>
  <si>
    <t>EVEREADY</t>
  </si>
  <si>
    <t>Precision Wires India Ltd</t>
  </si>
  <si>
    <t>PRECWIRE</t>
  </si>
  <si>
    <t>Ujaas Energy Ltd</t>
  </si>
  <si>
    <t>UEL</t>
  </si>
  <si>
    <t>NIBE Ltd</t>
  </si>
  <si>
    <t>NIBE</t>
  </si>
  <si>
    <t>KP Green Engineering Ltd</t>
  </si>
  <si>
    <t>KPGEL</t>
  </si>
  <si>
    <t>EIH Associated Hotels Ltd</t>
  </si>
  <si>
    <t>EIHAHOTELS</t>
  </si>
  <si>
    <t>Nilkamal Ltd</t>
  </si>
  <si>
    <t>NILKAMAL</t>
  </si>
  <si>
    <t>SEPC Ltd</t>
  </si>
  <si>
    <t>SEPC</t>
  </si>
  <si>
    <t>Mayur Uniquoters Ltd</t>
  </si>
  <si>
    <t>MAYURUNIQ</t>
  </si>
  <si>
    <t>India Glycols Ltd</t>
  </si>
  <si>
    <t>INDIAGLYCO</t>
  </si>
  <si>
    <t>Hindustan Oil Exploration Company Ltd</t>
  </si>
  <si>
    <t>HINDOILEXP</t>
  </si>
  <si>
    <t>Landmark Cars Ltd</t>
  </si>
  <si>
    <t>LANDMARK</t>
  </si>
  <si>
    <t>EFC (I) Ltd</t>
  </si>
  <si>
    <t>EFCIL</t>
  </si>
  <si>
    <t>Novartis India Ltd</t>
  </si>
  <si>
    <t>NOVARTIND</t>
  </si>
  <si>
    <t>Saksoft Ltd</t>
  </si>
  <si>
    <t>SAKSOFT</t>
  </si>
  <si>
    <t>Kalyani Investment Company Ltd</t>
  </si>
  <si>
    <t>KICL</t>
  </si>
  <si>
    <t>Dish TV India Ltd</t>
  </si>
  <si>
    <t>DISHTV</t>
  </si>
  <si>
    <t>Astec Lifesciences Ltd</t>
  </si>
  <si>
    <t>ASTEC</t>
  </si>
  <si>
    <t>Quick Heal Technologies Ltd</t>
  </si>
  <si>
    <t>QUICKHEAL</t>
  </si>
  <si>
    <t>PSP Projects Ltd</t>
  </si>
  <si>
    <t>PSPPROJECT</t>
  </si>
  <si>
    <t>Lumax Industries Ltd</t>
  </si>
  <si>
    <t>LUMAXIND</t>
  </si>
  <si>
    <t>Accelya Solutions India Ltd</t>
  </si>
  <si>
    <t>ACCELYA</t>
  </si>
  <si>
    <t>Foseco India Ltd</t>
  </si>
  <si>
    <t>FOSECOIND</t>
  </si>
  <si>
    <t>Venky's (India) Ltd</t>
  </si>
  <si>
    <t>VENKEYS</t>
  </si>
  <si>
    <t>Goodyear India Ltd</t>
  </si>
  <si>
    <t>GOODYEAR</t>
  </si>
  <si>
    <t>Jeena Sikho Lifecare Ltd</t>
  </si>
  <si>
    <t>JSLL</t>
  </si>
  <si>
    <t>Tatva Chintan Pharma Chem Ltd</t>
  </si>
  <si>
    <t>TATVA</t>
  </si>
  <si>
    <t>RPG Life Sciences Limited</t>
  </si>
  <si>
    <t>RPGLIFE</t>
  </si>
  <si>
    <t>Dishman Carbogen Amcis Ltd</t>
  </si>
  <si>
    <t>DCAL</t>
  </si>
  <si>
    <t>Universal Cables Ltd</t>
  </si>
  <si>
    <t>UNIVCABLES</t>
  </si>
  <si>
    <t>Dolphin Offshore Enterprises (India) Ltd</t>
  </si>
  <si>
    <t>DOLPHIN</t>
  </si>
  <si>
    <t>Confidence Petroleum India Ltd</t>
  </si>
  <si>
    <t>CONFIPET</t>
  </si>
  <si>
    <t>Mahanagar Telephone Nigam Ltd</t>
  </si>
  <si>
    <t>MTNL</t>
  </si>
  <si>
    <t>HMA Agro Industries Ltd</t>
  </si>
  <si>
    <t>HMAAGRO</t>
  </si>
  <si>
    <t>Sasken Technologies Ltd</t>
  </si>
  <si>
    <t>SASKEN</t>
  </si>
  <si>
    <t>ESAF Small Finance Bank Limited</t>
  </si>
  <si>
    <t>ESAFSFB</t>
  </si>
  <si>
    <t>Ajmera Realty &amp; Infra India Ltd</t>
  </si>
  <si>
    <t>AJMERA</t>
  </si>
  <si>
    <t>SBI Gold ETF</t>
  </si>
  <si>
    <t>SETFGOLD</t>
  </si>
  <si>
    <t>Sky Gold Ltd</t>
  </si>
  <si>
    <t>SKYGOLD</t>
  </si>
  <si>
    <t>Tasty Bite Eatables Ltd</t>
  </si>
  <si>
    <t>TASTYBITE</t>
  </si>
  <si>
    <t>S H Kelkar and Company Ltd</t>
  </si>
  <si>
    <t>SHK</t>
  </si>
  <si>
    <t>DEN Networks Ltd</t>
  </si>
  <si>
    <t>DEN</t>
  </si>
  <si>
    <t>Tarsons Products Ltd</t>
  </si>
  <si>
    <t>TARSONS</t>
  </si>
  <si>
    <t>Mold-Tek Packaging Ltd</t>
  </si>
  <si>
    <t>MOLDTKPAC</t>
  </si>
  <si>
    <t>Marine Electricals (India) Ltd</t>
  </si>
  <si>
    <t>MARINE</t>
  </si>
  <si>
    <t>PC Jeweller Ltd</t>
  </si>
  <si>
    <t>PCJEWELLER</t>
  </si>
  <si>
    <t>Kody Technolab Ltd</t>
  </si>
  <si>
    <t>KODYTECH</t>
  </si>
  <si>
    <t>Jash Engineering Ltd</t>
  </si>
  <si>
    <t>JASH</t>
  </si>
  <si>
    <t>Apollo Pipes Ltd</t>
  </si>
  <si>
    <t>APOLLOPIPE</t>
  </si>
  <si>
    <t>Gokul Agro Resources Ltd</t>
  </si>
  <si>
    <t>GOKULAGRO</t>
  </si>
  <si>
    <t>Axiscades Technologies Ltd</t>
  </si>
  <si>
    <t>AXISCADES</t>
  </si>
  <si>
    <t>Nippon India ETF Nifty 1D Rate Liquid BeES</t>
  </si>
  <si>
    <t>LIQUIDBEES</t>
  </si>
  <si>
    <t>IOL Chemicals and Pharmaceuticals Ltd</t>
  </si>
  <si>
    <t>IOLCP</t>
  </si>
  <si>
    <t>Rashi Peripherals Ltd</t>
  </si>
  <si>
    <t>RPTECH</t>
  </si>
  <si>
    <t>V2 Retail Ltd</t>
  </si>
  <si>
    <t>V2RETAIL</t>
  </si>
  <si>
    <t>Vardhman Special Steels Ltd</t>
  </si>
  <si>
    <t>VSSL</t>
  </si>
  <si>
    <t>Dreamfolks Services Ltd</t>
  </si>
  <si>
    <t>DREAMFOLKS</t>
  </si>
  <si>
    <t>DEE Development Engineers Ltd</t>
  </si>
  <si>
    <t>DEEDEV</t>
  </si>
  <si>
    <t>Solara Active Pharma Sciences Ltd</t>
  </si>
  <si>
    <t>SOLARA</t>
  </si>
  <si>
    <t>Artemis Medicare Services Ltd</t>
  </si>
  <si>
    <t>ARTEMISMED</t>
  </si>
  <si>
    <t>Fino Payments Bank Ltd</t>
  </si>
  <si>
    <t>FINOPB</t>
  </si>
  <si>
    <t>Vishnu Prakash R Punglia Ltd</t>
  </si>
  <si>
    <t>VPRPL</t>
  </si>
  <si>
    <t>Sai Silks (Kalamandir) Ltd</t>
  </si>
  <si>
    <t>KALAMANDIR</t>
  </si>
  <si>
    <t>Abans Holdings Ltd</t>
  </si>
  <si>
    <t>AHL</t>
  </si>
  <si>
    <t>Owais Metal and Mineral Processing Ltd</t>
  </si>
  <si>
    <t>OWAIS</t>
  </si>
  <si>
    <t>BF Investment Ltd</t>
  </si>
  <si>
    <t>BFINVEST</t>
  </si>
  <si>
    <t>E2E Networks Ltd</t>
  </si>
  <si>
    <t>E2E</t>
  </si>
  <si>
    <t>Oriental Hotels Ltd</t>
  </si>
  <si>
    <t>ORIENTHOT</t>
  </si>
  <si>
    <t>ADF Foods Ltd</t>
  </si>
  <si>
    <t>ADFFOODS</t>
  </si>
  <si>
    <t>Rane Holdings Ltd</t>
  </si>
  <si>
    <t>RANEHOLDIN</t>
  </si>
  <si>
    <t>RPSG Ventures Ltd</t>
  </si>
  <si>
    <t>RPSGVENT</t>
  </si>
  <si>
    <t>Sanghi Industries Ltd</t>
  </si>
  <si>
    <t>SANGHIIND</t>
  </si>
  <si>
    <t>SJS Enterprises Ltd</t>
  </si>
  <si>
    <t>SJS</t>
  </si>
  <si>
    <t>Ugro Capital Ltd</t>
  </si>
  <si>
    <t>UGROCAP</t>
  </si>
  <si>
    <t>Genesys International Corporation Ltd</t>
  </si>
  <si>
    <t>GENESYS</t>
  </si>
  <si>
    <t>Capacite Infraprojects Ltd</t>
  </si>
  <si>
    <t>CAPACITE</t>
  </si>
  <si>
    <t>India Pesticides Ltd</t>
  </si>
  <si>
    <t>IPL</t>
  </si>
  <si>
    <t>Paramount Communications Ltd</t>
  </si>
  <si>
    <t>PARACABLES</t>
  </si>
  <si>
    <t>Mangalam Cement Ltd</t>
  </si>
  <si>
    <t>MANGLMCEM</t>
  </si>
  <si>
    <t>Mukand Ltd</t>
  </si>
  <si>
    <t>MUKANDLTD</t>
  </si>
  <si>
    <t>Epack Durable Ltd</t>
  </si>
  <si>
    <t>EPACK</t>
  </si>
  <si>
    <t>IFGL Refractories Ltd</t>
  </si>
  <si>
    <t>IFGLEXPOR</t>
  </si>
  <si>
    <t>Tanfac Industries Ltd</t>
  </si>
  <si>
    <t>TANFACIND</t>
  </si>
  <si>
    <t>DISA India Ltd</t>
  </si>
  <si>
    <t>DISAQ</t>
  </si>
  <si>
    <t>Globus Spirits Ltd</t>
  </si>
  <si>
    <t>GLOBUSSPR</t>
  </si>
  <si>
    <t>Vakrangee Limited</t>
  </si>
  <si>
    <t>VAKRANGEE</t>
  </si>
  <si>
    <t>Panama Petrochem Ltd</t>
  </si>
  <si>
    <t>PANAMAPET</t>
  </si>
  <si>
    <t>Federal-Mogul Goetze (India) Ltd</t>
  </si>
  <si>
    <t>FMGOETZE</t>
  </si>
  <si>
    <t>Jubilant Industries Ltd</t>
  </si>
  <si>
    <t>JUBLINDS</t>
  </si>
  <si>
    <t>Siyaram Silk Mills Ltd</t>
  </si>
  <si>
    <t>SIYSIL</t>
  </si>
  <si>
    <t>IKIO Lighting Ltd</t>
  </si>
  <si>
    <t>IKIO</t>
  </si>
  <si>
    <t>Andhra Paper Ltd</t>
  </si>
  <si>
    <t>ANDHRAPAP</t>
  </si>
  <si>
    <t>Refex Industries Ltd</t>
  </si>
  <si>
    <t>REFEX</t>
  </si>
  <si>
    <t>Omaxe Ltd</t>
  </si>
  <si>
    <t>OMAXE</t>
  </si>
  <si>
    <t>Websol Energy System Ltd</t>
  </si>
  <si>
    <t>WEBELSOLAR</t>
  </si>
  <si>
    <t>Satin Creditcare Network Ltd</t>
  </si>
  <si>
    <t>SATIN</t>
  </si>
  <si>
    <t>Geojit Financial Services Ltd</t>
  </si>
  <si>
    <t>GEOJITFSL</t>
  </si>
  <si>
    <t>Alpex Solar Ltd</t>
  </si>
  <si>
    <t>ALPEXSOLAR</t>
  </si>
  <si>
    <t>Cupid Ltd</t>
  </si>
  <si>
    <t>CUPID</t>
  </si>
  <si>
    <t>Pennar Industries Ltd</t>
  </si>
  <si>
    <t>PENIND</t>
  </si>
  <si>
    <t>Welspun Specialty Solutions Ltd</t>
  </si>
  <si>
    <t>WELSPLSOL</t>
  </si>
  <si>
    <t>Dolat Algotech Ltd</t>
  </si>
  <si>
    <t>DOLATALGO</t>
  </si>
  <si>
    <t>B L Kashyap and Sons Ltd</t>
  </si>
  <si>
    <t>BLKASHYAP</t>
  </si>
  <si>
    <t>Nalwa Sons Investments Ltd</t>
  </si>
  <si>
    <t>NSIL</t>
  </si>
  <si>
    <t>Cosmo First Ltd</t>
  </si>
  <si>
    <t>COSMOFIRST</t>
  </si>
  <si>
    <t>Uniparts India Ltd</t>
  </si>
  <si>
    <t>UNIPARTS</t>
  </si>
  <si>
    <t>Pnb Gilts Ltd</t>
  </si>
  <si>
    <t>PNBGILTS</t>
  </si>
  <si>
    <t>TCPL Packaging Ltd</t>
  </si>
  <si>
    <t>TCPLPACK</t>
  </si>
  <si>
    <t>Divgi TorqTransfer Systems Ltd</t>
  </si>
  <si>
    <t>DIVGIITTS</t>
  </si>
  <si>
    <t>Xpro India Ltd</t>
  </si>
  <si>
    <t>XPROINDIA</t>
  </si>
  <si>
    <t>Rupa &amp; Company Ltd</t>
  </si>
  <si>
    <t>RUPA</t>
  </si>
  <si>
    <t>Gocl Corporation Ltd</t>
  </si>
  <si>
    <t>GOCLCORP</t>
  </si>
  <si>
    <t>Amrutanjan Health Care Ltd</t>
  </si>
  <si>
    <t>AMRUTANJAN</t>
  </si>
  <si>
    <t>Apcotex Industries Ltd</t>
  </si>
  <si>
    <t>APCOTEXIND</t>
  </si>
  <si>
    <t>Pokarna Ltd</t>
  </si>
  <si>
    <t>POKARNA</t>
  </si>
  <si>
    <t>Ramco Industries Ltd</t>
  </si>
  <si>
    <t>RAMCOIND</t>
  </si>
  <si>
    <t>Som Distilleries and Breweries Ltd</t>
  </si>
  <si>
    <t>SDBL</t>
  </si>
  <si>
    <t>Suratwwala Business Group Ltd</t>
  </si>
  <si>
    <t>SBGLP</t>
  </si>
  <si>
    <t>Hester Biosciences Ltd</t>
  </si>
  <si>
    <t>HESTERBIO</t>
  </si>
  <si>
    <t>Seshasayee Paper and Boards Ltd</t>
  </si>
  <si>
    <t>SESHAPAPER</t>
  </si>
  <si>
    <t>Yasho Industries Ltd</t>
  </si>
  <si>
    <t>YASHO</t>
  </si>
  <si>
    <t>Indraprastha Medical Corporation Ltd</t>
  </si>
  <si>
    <t>INDRAMEDCO</t>
  </si>
  <si>
    <t>Barbeque-Nation Hospitality Ltd</t>
  </si>
  <si>
    <t>BARBEQUE</t>
  </si>
  <si>
    <t>Jyoti Structures Ltd</t>
  </si>
  <si>
    <t>JYOTISTRUC</t>
  </si>
  <si>
    <t>Carysil Ltd</t>
  </si>
  <si>
    <t>CARYSIL</t>
  </si>
  <si>
    <t>Bombay Super Hybrid Seeds Ltd</t>
  </si>
  <si>
    <t>BSHSL</t>
  </si>
  <si>
    <t>Wheels India Ltd</t>
  </si>
  <si>
    <t>WHEELS</t>
  </si>
  <si>
    <t>Indian Hume Pipe Company Ltd</t>
  </si>
  <si>
    <t>INDIANHUME</t>
  </si>
  <si>
    <t>Orient Green Power Company Ltd</t>
  </si>
  <si>
    <t>GREENPOWER</t>
  </si>
  <si>
    <t>BLS E-Services Ltd</t>
  </si>
  <si>
    <t>BLSE</t>
  </si>
  <si>
    <t>Atul Auto Ltd</t>
  </si>
  <si>
    <t>ATULAUTO</t>
  </si>
  <si>
    <t>Three Wheelers</t>
  </si>
  <si>
    <t>Arman Financial Services Ltd</t>
  </si>
  <si>
    <t>ARMANFIN</t>
  </si>
  <si>
    <t>ICICI Prudential Nifty 50 ETF</t>
  </si>
  <si>
    <t>NIFTYIETF</t>
  </si>
  <si>
    <t>Krsnaa Diagnostics Ltd</t>
  </si>
  <si>
    <t>KRSNAA</t>
  </si>
  <si>
    <t>Centum Electronics Ltd</t>
  </si>
  <si>
    <t>CENTUM</t>
  </si>
  <si>
    <t>TIL Ltd</t>
  </si>
  <si>
    <t>TIL</t>
  </si>
  <si>
    <t>Vidhi Specialty Food Ingredients Ltd</t>
  </si>
  <si>
    <t>VIDHIING</t>
  </si>
  <si>
    <t>HIL Ltd</t>
  </si>
  <si>
    <t>HIL</t>
  </si>
  <si>
    <t>Servotech Power Systems Ltd</t>
  </si>
  <si>
    <t>SERVOTECH</t>
  </si>
  <si>
    <t>Cantabil Retail India Ltd</t>
  </si>
  <si>
    <t>CANTABIL</t>
  </si>
  <si>
    <t>Udaipur Cement Works Ltd</t>
  </si>
  <si>
    <t>UDAICEMENT</t>
  </si>
  <si>
    <t>Rossell India Ltd</t>
  </si>
  <si>
    <t>ROSSELLIND</t>
  </si>
  <si>
    <t>Peninsula Land Ltd</t>
  </si>
  <si>
    <t>PENINLAND</t>
  </si>
  <si>
    <t>MIC Electronics Ltd</t>
  </si>
  <si>
    <t>MICEL</t>
  </si>
  <si>
    <t>Andrew Yule &amp; Co Ltd</t>
  </si>
  <si>
    <t>ANDREWYU</t>
  </si>
  <si>
    <t>Insecticides (India) Ltd</t>
  </si>
  <si>
    <t>INSECTICID</t>
  </si>
  <si>
    <t>SMS Pharmaceuticals Ltd</t>
  </si>
  <si>
    <t>SMSPHARMA</t>
  </si>
  <si>
    <t>JITF Infralogistics Ltd</t>
  </si>
  <si>
    <t>JITFINFRA</t>
  </si>
  <si>
    <t>Alicon Castalloy Ltd</t>
  </si>
  <si>
    <t>ALICON</t>
  </si>
  <si>
    <t>Themis Medicare Ltd</t>
  </si>
  <si>
    <t>THEMISMED</t>
  </si>
  <si>
    <t>Praveg Ltd</t>
  </si>
  <si>
    <t>PRAVEG</t>
  </si>
  <si>
    <t>Advait Infratech Ltd</t>
  </si>
  <si>
    <t>ADVAIT</t>
  </si>
  <si>
    <t>Parag Milk Foods Ltd</t>
  </si>
  <si>
    <t>PARAGMILK</t>
  </si>
  <si>
    <t>Prataap Snacks Ltd</t>
  </si>
  <si>
    <t>DIAMONDYD</t>
  </si>
  <si>
    <t>Raghav Productivity Enhancers Ltd</t>
  </si>
  <si>
    <t>RPEL</t>
  </si>
  <si>
    <t>Gandhar Oil Refinery (INDIA) Ltd</t>
  </si>
  <si>
    <t>GANDHAR</t>
  </si>
  <si>
    <t>Reliance Industrial Infrastructure Ltd</t>
  </si>
  <si>
    <t>RIIL</t>
  </si>
  <si>
    <t>Stove Kraft Ltd</t>
  </si>
  <si>
    <t>STOVEKRAFT</t>
  </si>
  <si>
    <t>Roto Pumps Ltd</t>
  </si>
  <si>
    <t>ROTO</t>
  </si>
  <si>
    <t>Talbros Automotive Components Ltd</t>
  </si>
  <si>
    <t>TALBROAUTO</t>
  </si>
  <si>
    <t>Nelco Ltd</t>
  </si>
  <si>
    <t>NELCO</t>
  </si>
  <si>
    <t>Meghmani Organics Ltd</t>
  </si>
  <si>
    <t>MOL</t>
  </si>
  <si>
    <t>JISLDVREQS</t>
  </si>
  <si>
    <t>G M Breweries Ltd</t>
  </si>
  <si>
    <t>GMBREW</t>
  </si>
  <si>
    <t>TAJ GVK Hotels and Resorts Ltd</t>
  </si>
  <si>
    <t>TAJGVK</t>
  </si>
  <si>
    <t>Sangam (India) Ltd</t>
  </si>
  <si>
    <t>SANGAMIND</t>
  </si>
  <si>
    <t>SG Finserve Ltd</t>
  </si>
  <si>
    <t>SGFIN</t>
  </si>
  <si>
    <t>Hi-Tech Pipes Ltd</t>
  </si>
  <si>
    <t>HITECH</t>
  </si>
  <si>
    <t>Updater Services Ltd</t>
  </si>
  <si>
    <t>UDS</t>
  </si>
  <si>
    <t>TTK Healthcare Ltd</t>
  </si>
  <si>
    <t>TTKHLTCARE</t>
  </si>
  <si>
    <t>Nitin Spinners Ltd</t>
  </si>
  <si>
    <t>NITINSPIN</t>
  </si>
  <si>
    <t>Summit Securities Ltd</t>
  </si>
  <si>
    <t>SUMMITSEC</t>
  </si>
  <si>
    <t>Agro Tech Foods Ltd</t>
  </si>
  <si>
    <t>ATFL</t>
  </si>
  <si>
    <t>Aeroflex Industries Ltd</t>
  </si>
  <si>
    <t>AEROFLEX</t>
  </si>
  <si>
    <t>S.P.Apparels Ltd</t>
  </si>
  <si>
    <t>SPAL</t>
  </si>
  <si>
    <t>Media Matrix Worldwide Ltd</t>
  </si>
  <si>
    <t>MMWL</t>
  </si>
  <si>
    <t>Forbes Precision Tools and Machine Parts Ltd</t>
  </si>
  <si>
    <t>TOTEM</t>
  </si>
  <si>
    <t>Oriental Rail Infrastructure Ltd</t>
  </si>
  <si>
    <t>ORIRAIL</t>
  </si>
  <si>
    <t>Balmer Lawrie Investments Ltd</t>
  </si>
  <si>
    <t>BLIL</t>
  </si>
  <si>
    <t>Mufin Green Finance Ltd</t>
  </si>
  <si>
    <t>MUFIN</t>
  </si>
  <si>
    <t>Yatra Online Ltd</t>
  </si>
  <si>
    <t>YATRA</t>
  </si>
  <si>
    <t>Madhya Bharat Agro Products Ltd</t>
  </si>
  <si>
    <t>MBAPL</t>
  </si>
  <si>
    <t>Suryoday Small Finance Bank Ltd</t>
  </si>
  <si>
    <t>SURYODAY</t>
  </si>
  <si>
    <t>Sigachi Industries Ltd</t>
  </si>
  <si>
    <t>SIGACHI</t>
  </si>
  <si>
    <t>Kotak Gold Etf</t>
  </si>
  <si>
    <t>GOLD1</t>
  </si>
  <si>
    <t>GTPL Hathway Ltd</t>
  </si>
  <si>
    <t>GTPL</t>
  </si>
  <si>
    <t>Veranda Learning Solutions Ltd</t>
  </si>
  <si>
    <t>VERANDA</t>
  </si>
  <si>
    <t>Jagran Prakashan Ltd</t>
  </si>
  <si>
    <t>JAGRAN</t>
  </si>
  <si>
    <t>Dcm Shriram Industries Ltd</t>
  </si>
  <si>
    <t>DCMSRIND</t>
  </si>
  <si>
    <t>Tourism Finance Corporation of India Ltd</t>
  </si>
  <si>
    <t>TFCILTD</t>
  </si>
  <si>
    <t>Expleo Solutions Ltd</t>
  </si>
  <si>
    <t>EXPLEOSOL</t>
  </si>
  <si>
    <t>Deep Industries Ltd</t>
  </si>
  <si>
    <t>DEEPINDS</t>
  </si>
  <si>
    <t>Ram Ratna Wires Ltd</t>
  </si>
  <si>
    <t>RAMRAT</t>
  </si>
  <si>
    <t>GKW Ltd</t>
  </si>
  <si>
    <t>GKWLIMITED</t>
  </si>
  <si>
    <t>Tamilnadu Newsprint &amp; Papers Ltd</t>
  </si>
  <si>
    <t>TNPL</t>
  </si>
  <si>
    <t>Madras Fertilizers Ltd</t>
  </si>
  <si>
    <t>MADRASFERT</t>
  </si>
  <si>
    <t>Rajoo Engineers Ltd</t>
  </si>
  <si>
    <t>RAJOOENG</t>
  </si>
  <si>
    <t>PIX Transmissions Ltd</t>
  </si>
  <si>
    <t>PIXTRANS</t>
  </si>
  <si>
    <t>Yamuna Syndicate Ltd</t>
  </si>
  <si>
    <t>YSL</t>
  </si>
  <si>
    <t>GPT Infraprojects Ltd</t>
  </si>
  <si>
    <t>GPTINFRA</t>
  </si>
  <si>
    <t>Kilburn Engineering Ltd</t>
  </si>
  <si>
    <t>KLBRENG-B</t>
  </si>
  <si>
    <t>Ador Welding Ltd</t>
  </si>
  <si>
    <t>ADORWELD</t>
  </si>
  <si>
    <t>HDFC Gold Exchange Traded Fund</t>
  </si>
  <si>
    <t>HDFCGOLD</t>
  </si>
  <si>
    <t>KKRRAFTON Developers Limited</t>
  </si>
  <si>
    <t>KDL</t>
  </si>
  <si>
    <t>ICICI Prudential Gold ETF</t>
  </si>
  <si>
    <t>GOLDIETF</t>
  </si>
  <si>
    <t>Everest Industries Ltd</t>
  </si>
  <si>
    <t>EVERESTIND</t>
  </si>
  <si>
    <t>Building Products - Prefab Structures</t>
  </si>
  <si>
    <t>Nippon India ETF Nifty Next 50 Junior BeES</t>
  </si>
  <si>
    <t>JUNIORBEES</t>
  </si>
  <si>
    <t>Jaiprakash Associates Ltd</t>
  </si>
  <si>
    <t>JPASSOCIAT</t>
  </si>
  <si>
    <t>Kesar India Ltd</t>
  </si>
  <si>
    <t>KESAR</t>
  </si>
  <si>
    <t>I G Petrochemicals Ltd</t>
  </si>
  <si>
    <t>IGPL</t>
  </si>
  <si>
    <t>Hercules Hoists Ltd</t>
  </si>
  <si>
    <t>HERCULES</t>
  </si>
  <si>
    <t>Mishtann Foods Ltd</t>
  </si>
  <si>
    <t>MISHTANN</t>
  </si>
  <si>
    <t>D Link (India) Limited</t>
  </si>
  <si>
    <t>DLINKINDIA</t>
  </si>
  <si>
    <t>Kiri Industries Ltd</t>
  </si>
  <si>
    <t>KIRIINDUS</t>
  </si>
  <si>
    <t>Irm Energy Ltd</t>
  </si>
  <si>
    <t>IRMENERGY</t>
  </si>
  <si>
    <t>Goldiam International Ltd</t>
  </si>
  <si>
    <t>GOLDIAM</t>
  </si>
  <si>
    <t>Hi-Tech Gears Ltd</t>
  </si>
  <si>
    <t>HITECHGEAR</t>
  </si>
  <si>
    <t>Texmaco Infrastructure &amp; Holdings Ltd</t>
  </si>
  <si>
    <t>TEXINFRA</t>
  </si>
  <si>
    <t>GRP Ltd</t>
  </si>
  <si>
    <t>GRPLTD</t>
  </si>
  <si>
    <t>Jindal Drilling and Industries Ltd</t>
  </si>
  <si>
    <t>JINDRILL</t>
  </si>
  <si>
    <t>Precision Camshafts Ltd</t>
  </si>
  <si>
    <t>PRECAM</t>
  </si>
  <si>
    <t>Shriram Properties Ltd</t>
  </si>
  <si>
    <t>SHRIRAMPPS</t>
  </si>
  <si>
    <t>Bigbloc Construction Ltd</t>
  </si>
  <si>
    <t>BIGBLOC</t>
  </si>
  <si>
    <t>Sirca Paints India Ltd</t>
  </si>
  <si>
    <t>SIRCA</t>
  </si>
  <si>
    <t>Swelect Energy Systems Ltd</t>
  </si>
  <si>
    <t>SWELECTES</t>
  </si>
  <si>
    <t>Indo Tech Transformers Ltd</t>
  </si>
  <si>
    <t>INDOTECH</t>
  </si>
  <si>
    <t>Borosil Scientific Ltd</t>
  </si>
  <si>
    <t>BOROSCI</t>
  </si>
  <si>
    <t>GNA Axles Ltd</t>
  </si>
  <si>
    <t>GNA</t>
  </si>
  <si>
    <t>Fairchem Organics Ltd</t>
  </si>
  <si>
    <t>FAIRCHEMOR</t>
  </si>
  <si>
    <t>Southern Petrochemical Industries Corporation Ltd</t>
  </si>
  <si>
    <t>SPIC</t>
  </si>
  <si>
    <t>Krishana Phoschem Ltd</t>
  </si>
  <si>
    <t>KRISHANA</t>
  </si>
  <si>
    <t>India Nippon Electricals Ltd</t>
  </si>
  <si>
    <t>INDNIPPON</t>
  </si>
  <si>
    <t>Rico Auto Industries Ltd</t>
  </si>
  <si>
    <t>RICOAUTO</t>
  </si>
  <si>
    <t>Agarwal Industrial Corporation Ltd</t>
  </si>
  <si>
    <t>AGARIND</t>
  </si>
  <si>
    <t>Popular Vehicles and Services Ltd</t>
  </si>
  <si>
    <t>PVSL</t>
  </si>
  <si>
    <t>Paushak Ltd</t>
  </si>
  <si>
    <t>PAUSHAKLTD</t>
  </si>
  <si>
    <t>Bharat Wire Ropes Ltd</t>
  </si>
  <si>
    <t>BHARATWIRE</t>
  </si>
  <si>
    <t>India Power Corporation Ltd</t>
  </si>
  <si>
    <t>DPSCLTD</t>
  </si>
  <si>
    <t>Hariom Pipe Industries Ltd</t>
  </si>
  <si>
    <t>HARIOMPIPE</t>
  </si>
  <si>
    <t>Spacenet Enterprises India Ltd</t>
  </si>
  <si>
    <t>SPCENET</t>
  </si>
  <si>
    <t>Camlin Fine Sciences Ltd</t>
  </si>
  <si>
    <t>CAMLINFINE</t>
  </si>
  <si>
    <t>Navkar Corporation Ltd</t>
  </si>
  <si>
    <t>NAVKARCORP</t>
  </si>
  <si>
    <t>Likhitha Infrastructure Ltd</t>
  </si>
  <si>
    <t>LIKHITHA</t>
  </si>
  <si>
    <t>Systematix Corporate Services Ltd</t>
  </si>
  <si>
    <t>SYSTMTXC</t>
  </si>
  <si>
    <t>Master Trust Ltd</t>
  </si>
  <si>
    <t>MASTERTR</t>
  </si>
  <si>
    <t>Walchandnagar Industries Ltd</t>
  </si>
  <si>
    <t>WALCHANNAG</t>
  </si>
  <si>
    <t>Monarch Networth Capital Ltd</t>
  </si>
  <si>
    <t>MONARCH</t>
  </si>
  <si>
    <t>Subex Ltd</t>
  </si>
  <si>
    <t>SUBEXLTD</t>
  </si>
  <si>
    <t>Rama Steel Tubes Ltd</t>
  </si>
  <si>
    <t>RAMASTEEL</t>
  </si>
  <si>
    <t>Shankara Building Products Ltd</t>
  </si>
  <si>
    <t>SHANKARA</t>
  </si>
  <si>
    <t>Elpro International Ltd</t>
  </si>
  <si>
    <t>ELPROINTL</t>
  </si>
  <si>
    <t>Jyoti Resins and Adhesives Ltd</t>
  </si>
  <si>
    <t>JYOTIRES</t>
  </si>
  <si>
    <t>Antony Waste Handling Cell Ltd</t>
  </si>
  <si>
    <t>AWHCL</t>
  </si>
  <si>
    <t>Brightcom Group Ltd</t>
  </si>
  <si>
    <t>BCG</t>
  </si>
  <si>
    <t>Punjab Chemicals and Crop Protection Ltd</t>
  </si>
  <si>
    <t>PUNJABCHEM</t>
  </si>
  <si>
    <t>Shree Digvijay Cement Co Ltd</t>
  </si>
  <si>
    <t>SHREDIGCEM</t>
  </si>
  <si>
    <t>Om Infra Ltd</t>
  </si>
  <si>
    <t>OMINFRAL</t>
  </si>
  <si>
    <t>Rishabh Instruments Ltd</t>
  </si>
  <si>
    <t>RISHABH</t>
  </si>
  <si>
    <t>Filatex India Ltd</t>
  </si>
  <si>
    <t>FILATEX</t>
  </si>
  <si>
    <t>Allsec Technologies Ltd</t>
  </si>
  <si>
    <t>ALLSEC</t>
  </si>
  <si>
    <t>Vascon Engineers Ltd</t>
  </si>
  <si>
    <t>VASCONEQ</t>
  </si>
  <si>
    <t>Dynacons Systems and Solutions Ltd</t>
  </si>
  <si>
    <t>DSSL</t>
  </si>
  <si>
    <t>Sadhana Nitro Chem Ltd</t>
  </si>
  <si>
    <t>SADHNANIQ</t>
  </si>
  <si>
    <t>Tinna Trade Ltd</t>
  </si>
  <si>
    <t>TINNATFL</t>
  </si>
  <si>
    <t>GVK Power &amp; Infrastructure Ltd</t>
  </si>
  <si>
    <t>GVKPIL</t>
  </si>
  <si>
    <t>Airports</t>
  </si>
  <si>
    <t>Amines and Plasticizers Ltd</t>
  </si>
  <si>
    <t>AMNPLST</t>
  </si>
  <si>
    <t>TechNVision Ventures Ltd</t>
  </si>
  <si>
    <t>TECHNVISN</t>
  </si>
  <si>
    <t>SMC Global Securities Ltd</t>
  </si>
  <si>
    <t>SMCGLOBAL</t>
  </si>
  <si>
    <t>Yuken India Ltd</t>
  </si>
  <si>
    <t>YUKEN</t>
  </si>
  <si>
    <t>Taneja Aerospace and Aviation Ltd</t>
  </si>
  <si>
    <t>TANAA</t>
  </si>
  <si>
    <t>Salzer Electronics Ltd</t>
  </si>
  <si>
    <t>SALZERELEC</t>
  </si>
  <si>
    <t>CFF Fluid Control Ltd</t>
  </si>
  <si>
    <t>CFF</t>
  </si>
  <si>
    <t>Vinyas Innovative Technologies Ltd</t>
  </si>
  <si>
    <t>VINYAS</t>
  </si>
  <si>
    <t>Steel Exchange India Ltd</t>
  </si>
  <si>
    <t>STEELXIND</t>
  </si>
  <si>
    <t>Automotive Stampings and Assemblies Ltd</t>
  </si>
  <si>
    <t>ASAL</t>
  </si>
  <si>
    <t>DCW Ltd</t>
  </si>
  <si>
    <t>DCW</t>
  </si>
  <si>
    <t>63 Moons Technologies Ltd</t>
  </si>
  <si>
    <t>63MOONS</t>
  </si>
  <si>
    <t>Manali Petrochemicals Ltd</t>
  </si>
  <si>
    <t>MANALIPETC</t>
  </si>
  <si>
    <t>Deccan Gold Mines Ltd</t>
  </si>
  <si>
    <t>DECNGOLD</t>
  </si>
  <si>
    <t>Centrum Capital Ltd</t>
  </si>
  <si>
    <t>CENTRUM</t>
  </si>
  <si>
    <t>Capital Small Finance Bank Ltd</t>
  </si>
  <si>
    <t>CAPITALSFB</t>
  </si>
  <si>
    <t>HLV Ltd</t>
  </si>
  <si>
    <t>HLVLTD</t>
  </si>
  <si>
    <t>Everest Kanto Cylinder Ltd</t>
  </si>
  <si>
    <t>EKC</t>
  </si>
  <si>
    <t>NIIT Ltd</t>
  </si>
  <si>
    <t>NIITLTD</t>
  </si>
  <si>
    <t>Igarashi Motors India Ltd</t>
  </si>
  <si>
    <t>IGARASHI</t>
  </si>
  <si>
    <t>Best Agrolife Ltd</t>
  </si>
  <si>
    <t>BESTAGRO</t>
  </si>
  <si>
    <t>Mangalore Chemicals and Fertilisers Ltd</t>
  </si>
  <si>
    <t>MANGCHEFER</t>
  </si>
  <si>
    <t>Kokuyo Camlin Ltd</t>
  </si>
  <si>
    <t>KOKUYOCMLN</t>
  </si>
  <si>
    <t>Butterfly Gandhimathi Appliances Ltd</t>
  </si>
  <si>
    <t>BUTTERFLY</t>
  </si>
  <si>
    <t>5Paisa Capital Ltd</t>
  </si>
  <si>
    <t>5PAISA</t>
  </si>
  <si>
    <t>Last Mile Enterprises Ltd</t>
  </si>
  <si>
    <t>LASTMILE</t>
  </si>
  <si>
    <t>Trident Techlabs Ltd</t>
  </si>
  <si>
    <t>TECHLABS</t>
  </si>
  <si>
    <t>Andhra Sugars Ltd</t>
  </si>
  <si>
    <t>ANDHRSUGAR</t>
  </si>
  <si>
    <t>One Point One Solutions Ltd</t>
  </si>
  <si>
    <t>ONEPOINT</t>
  </si>
  <si>
    <t>BCL Industries Ltd</t>
  </si>
  <si>
    <t>BCLIND</t>
  </si>
  <si>
    <t>Alphalogic Techsys Ltd</t>
  </si>
  <si>
    <t>ALPHALOGIC</t>
  </si>
  <si>
    <t>Timex Group India Ltd</t>
  </si>
  <si>
    <t>TIMEX</t>
  </si>
  <si>
    <t>Kamdhenu Ltd</t>
  </si>
  <si>
    <t>KAMDHENU</t>
  </si>
  <si>
    <t>Zota Health Care Ltd</t>
  </si>
  <si>
    <t>ZOTA</t>
  </si>
  <si>
    <t>Motisons Jewellers Ltd</t>
  </si>
  <si>
    <t>MOTISONS</t>
  </si>
  <si>
    <t>Apparel &amp; Accessories Retailers</t>
  </si>
  <si>
    <t>Wardwizard Innovations &amp; Mobility Ltd</t>
  </si>
  <si>
    <t>WARDINMOBI</t>
  </si>
  <si>
    <t>Polo Queen Industrial and Fintech Ltd</t>
  </si>
  <si>
    <t>PQIF</t>
  </si>
  <si>
    <t>Arihant Superstructures Ltd</t>
  </si>
  <si>
    <t>ARIHANTSUP</t>
  </si>
  <si>
    <t>Sterling Tools Ltd</t>
  </si>
  <si>
    <t>STERTOOLS</t>
  </si>
  <si>
    <t>Heranba Industries Ltd</t>
  </si>
  <si>
    <t>HERANBA</t>
  </si>
  <si>
    <t>AMIC Forging Ltd</t>
  </si>
  <si>
    <t>AMIC</t>
  </si>
  <si>
    <t>Eimco Elecon (India) Ltd</t>
  </si>
  <si>
    <t>EIMCOELECO</t>
  </si>
  <si>
    <t>Kotak Nifty 50 ETF</t>
  </si>
  <si>
    <t>NIFTY1</t>
  </si>
  <si>
    <t>Shiva Cement Ltd</t>
  </si>
  <si>
    <t>SHIVACEM</t>
  </si>
  <si>
    <t>Dr Agarwal's Eye Hospital Ltd</t>
  </si>
  <si>
    <t>DRAGARWQ</t>
  </si>
  <si>
    <t>Ngl Fine Chem Ltd</t>
  </si>
  <si>
    <t>NGLFINE</t>
  </si>
  <si>
    <t>Waaree Technologies Ltd</t>
  </si>
  <si>
    <t>WAAREE</t>
  </si>
  <si>
    <t>Kuantum Papers Ltd</t>
  </si>
  <si>
    <t>KUANTUM</t>
  </si>
  <si>
    <t>Windlas Biotech Ltd</t>
  </si>
  <si>
    <t>WINDLAS</t>
  </si>
  <si>
    <t>Vashu Bhagnani Industries Ltd</t>
  </si>
  <si>
    <t>POOJAENT</t>
  </si>
  <si>
    <t>Excel Industries Ltd</t>
  </si>
  <si>
    <t>EXCELINDUS</t>
  </si>
  <si>
    <t>Saurashtra Cement Ltd</t>
  </si>
  <si>
    <t>SAURASHCEM</t>
  </si>
  <si>
    <t>Allcargo Gati Ltd</t>
  </si>
  <si>
    <t>ACLGATI</t>
  </si>
  <si>
    <t>Monte Carlo Fashions Ltd</t>
  </si>
  <si>
    <t>MONTECARLO</t>
  </si>
  <si>
    <t>Rane (Madras) Ltd</t>
  </si>
  <si>
    <t>RML</t>
  </si>
  <si>
    <t>Beekay Steel Industries Ltd</t>
  </si>
  <si>
    <t>BEEKAY</t>
  </si>
  <si>
    <t>Aaswa Trading and Exports Ltd</t>
  </si>
  <si>
    <t>TCC</t>
  </si>
  <si>
    <t>Dhampur Sugar Mills Ltd</t>
  </si>
  <si>
    <t>DHAMPURSUG</t>
  </si>
  <si>
    <t>Eco Recycling Ltd</t>
  </si>
  <si>
    <t>ECORECO</t>
  </si>
  <si>
    <t>Wonder Electricals Ltd</t>
  </si>
  <si>
    <t>WEL</t>
  </si>
  <si>
    <t>Signpost India Ltd</t>
  </si>
  <si>
    <t>SIGNPOST</t>
  </si>
  <si>
    <t>Kitex Garments Ltd</t>
  </si>
  <si>
    <t>KITEX</t>
  </si>
  <si>
    <t>Sahana System Ltd</t>
  </si>
  <si>
    <t>SAHANA</t>
  </si>
  <si>
    <t>Oriental Aromatics Ltd</t>
  </si>
  <si>
    <t>OAL</t>
  </si>
  <si>
    <t>India Motor Parts &amp; Accessories Ltd</t>
  </si>
  <si>
    <t>IMPAL</t>
  </si>
  <si>
    <t>GIC Housing Finance Ltd</t>
  </si>
  <si>
    <t>GICHSGFIN</t>
  </si>
  <si>
    <t>Dynamic Cables Ltd</t>
  </si>
  <si>
    <t>DYCL</t>
  </si>
  <si>
    <t>New Delhi Television Ltd</t>
  </si>
  <si>
    <t>NDTV</t>
  </si>
  <si>
    <t>Kabra Extrusion Technik Ltd</t>
  </si>
  <si>
    <t>KABRAEXTRU</t>
  </si>
  <si>
    <t>GPT Healthcare Ltd</t>
  </si>
  <si>
    <t>GPTHEALTH</t>
  </si>
  <si>
    <t>Cosmic CRF Ltd</t>
  </si>
  <si>
    <t>COSMICCRF</t>
  </si>
  <si>
    <t>Automobile Corp Of Goa Ltd</t>
  </si>
  <si>
    <t>ACGL</t>
  </si>
  <si>
    <t>Knowledge Marine &amp; Engineering Works Ltd</t>
  </si>
  <si>
    <t>KMEW</t>
  </si>
  <si>
    <t>TV Today Network Limited</t>
  </si>
  <si>
    <t>TVTODAY</t>
  </si>
  <si>
    <t>BMW Industries Ltd</t>
  </si>
  <si>
    <t>BMW</t>
  </si>
  <si>
    <t>Mafatlal Industries Ltd</t>
  </si>
  <si>
    <t>MAFATIND</t>
  </si>
  <si>
    <t>Satia Industries Ltd</t>
  </si>
  <si>
    <t>SATIA</t>
  </si>
  <si>
    <t>ASM Technologies Ltd</t>
  </si>
  <si>
    <t>ASMTEC</t>
  </si>
  <si>
    <t>Basilic Fly Studio Ltd</t>
  </si>
  <si>
    <t>BASILIC</t>
  </si>
  <si>
    <t>NACL Industries Ltd</t>
  </si>
  <si>
    <t>NACLIND</t>
  </si>
  <si>
    <t>Hubtown Ltd</t>
  </si>
  <si>
    <t>HUBTOWN</t>
  </si>
  <si>
    <t>Max India Ltd</t>
  </si>
  <si>
    <t>MAXIND</t>
  </si>
  <si>
    <t>Ksolves India Ltd</t>
  </si>
  <si>
    <t>KSOLVES</t>
  </si>
  <si>
    <t>ULTRAMARINE &amp; PIGMENTS Ltd</t>
  </si>
  <si>
    <t>ULTRAMAR</t>
  </si>
  <si>
    <t>Meson Valves India Ltd</t>
  </si>
  <si>
    <t>MESON</t>
  </si>
  <si>
    <t>Himatsingka Seide Ltd</t>
  </si>
  <si>
    <t>HIMATSEIDE</t>
  </si>
  <si>
    <t>Matrimony.Com Ltd</t>
  </si>
  <si>
    <t>MATRIMONY</t>
  </si>
  <si>
    <t>KMC Speciality Hospitals (India) Ltd</t>
  </si>
  <si>
    <t>KMCSHIL</t>
  </si>
  <si>
    <t>Steelcast Ltd</t>
  </si>
  <si>
    <t>STEELCAS</t>
  </si>
  <si>
    <t>Dwarikesh Sugar Industries Ltd</t>
  </si>
  <si>
    <t>DWARKESH</t>
  </si>
  <si>
    <t>Kirloskar Electric Company Ltd</t>
  </si>
  <si>
    <t>KECL</t>
  </si>
  <si>
    <t>Xchanging Solutions Ltd</t>
  </si>
  <si>
    <t>XCHANGING</t>
  </si>
  <si>
    <t>Shanti Educational Initiatives Ltd</t>
  </si>
  <si>
    <t>SEIL</t>
  </si>
  <si>
    <t>BEML Land Assets Ltd</t>
  </si>
  <si>
    <t>BLAL</t>
  </si>
  <si>
    <t>Asian Energy Services Ltd</t>
  </si>
  <si>
    <t>ASIANENE</t>
  </si>
  <si>
    <t>Aimtron Electronics Ltd</t>
  </si>
  <si>
    <t>AIMTRON</t>
  </si>
  <si>
    <t>RIR Power Electronics Ltd</t>
  </si>
  <si>
    <t>RIR</t>
  </si>
  <si>
    <t>R K Swamy Ltd</t>
  </si>
  <si>
    <t>RKSWAMY</t>
  </si>
  <si>
    <t>Macpower CNC Machines Ltd</t>
  </si>
  <si>
    <t>MACPOWER</t>
  </si>
  <si>
    <t>Sika Interplant Systems Ltd</t>
  </si>
  <si>
    <t>SIKA</t>
  </si>
  <si>
    <t>Lincoln Pharmaceuticals Ltd</t>
  </si>
  <si>
    <t>LINCOLN</t>
  </si>
  <si>
    <t>Ice Make Refrigeration Ltd</t>
  </si>
  <si>
    <t>ICEMAKE</t>
  </si>
  <si>
    <t>Control Print Ltd</t>
  </si>
  <si>
    <t>CONTROLPR</t>
  </si>
  <si>
    <t>Gulshan Polyols Ltd</t>
  </si>
  <si>
    <t>GULPOLY</t>
  </si>
  <si>
    <t>Vardhman Holdings Ltd</t>
  </si>
  <si>
    <t>VHL</t>
  </si>
  <si>
    <t>Uttam Sugar Mills Ltd</t>
  </si>
  <si>
    <t>UTTAMSUGAR</t>
  </si>
  <si>
    <t>Alliance Integrated Metaliks Ltd</t>
  </si>
  <si>
    <t>AIML</t>
  </si>
  <si>
    <t>Kopran Ltd</t>
  </si>
  <si>
    <t>KOPRAN</t>
  </si>
  <si>
    <t>Nelcast Ltd</t>
  </si>
  <si>
    <t>NELCAST</t>
  </si>
  <si>
    <t>AVT Natural Products Ltd</t>
  </si>
  <si>
    <t>AVTNPL</t>
  </si>
  <si>
    <t>Syncom Formulations (India) Ltd</t>
  </si>
  <si>
    <t>SYNCOMF</t>
  </si>
  <si>
    <t>Hind Rectifiers Ltd</t>
  </si>
  <si>
    <t>HIRECT</t>
  </si>
  <si>
    <t>Asian Star Co Ltd</t>
  </si>
  <si>
    <t>ASTAR</t>
  </si>
  <si>
    <t>Avadh Sugar &amp; Energy Ltd</t>
  </si>
  <si>
    <t>AVADHSUGAR</t>
  </si>
  <si>
    <t>Ramco Systems Ltd</t>
  </si>
  <si>
    <t>RAMCOSYS</t>
  </si>
  <si>
    <t>Suyog Telematics Ltd</t>
  </si>
  <si>
    <t>SUYOG</t>
  </si>
  <si>
    <t>Century Enka Ltd</t>
  </si>
  <si>
    <t>CENTENKA</t>
  </si>
  <si>
    <t>Aptech Ltd</t>
  </si>
  <si>
    <t>APTECHT</t>
  </si>
  <si>
    <t>Saint-Gobain Sekurit India Ltd</t>
  </si>
  <si>
    <t>SAINTGOBAIN</t>
  </si>
  <si>
    <t>Remus Pharmaceuticals Ltd</t>
  </si>
  <si>
    <t>REMUS</t>
  </si>
  <si>
    <t>Mercury Ev-Tech Ltd</t>
  </si>
  <si>
    <t>MERCURYEV</t>
  </si>
  <si>
    <t>Snowman Logistics Ltd</t>
  </si>
  <si>
    <t>SNOWMAN</t>
  </si>
  <si>
    <t>Prakash Pipes Ltd</t>
  </si>
  <si>
    <t>PPL</t>
  </si>
  <si>
    <t>Platinum Industries Ltd</t>
  </si>
  <si>
    <t>PLATIND</t>
  </si>
  <si>
    <t>Filatex Fashions Ltd</t>
  </si>
  <si>
    <t>FILATFASH</t>
  </si>
  <si>
    <t>Shalimar Paints Ltd</t>
  </si>
  <si>
    <t>SHALPAINTS</t>
  </si>
  <si>
    <t>Dhunseri Ventures Ltd</t>
  </si>
  <si>
    <t>DVL</t>
  </si>
  <si>
    <t>Krishna Defence &amp; Allied Industries Ltd</t>
  </si>
  <si>
    <t>KRISHNADEF</t>
  </si>
  <si>
    <t>Vilas Transcore Ltd</t>
  </si>
  <si>
    <t>VILAS</t>
  </si>
  <si>
    <t>Allcargo Terminals Ltd</t>
  </si>
  <si>
    <t>ATL</t>
  </si>
  <si>
    <t>Sandesh Ltd</t>
  </si>
  <si>
    <t>SANDESH</t>
  </si>
  <si>
    <t>Zuari Industries Ltd</t>
  </si>
  <si>
    <t>ZUARIIND</t>
  </si>
  <si>
    <t>Kamdhenu Ventures Ltd</t>
  </si>
  <si>
    <t>KAMOPAINTS</t>
  </si>
  <si>
    <t>RACL Geartech Ltd</t>
  </si>
  <si>
    <t>RACLGEAR</t>
  </si>
  <si>
    <t>Associated Alcohols &amp; Breweries Ltd</t>
  </si>
  <si>
    <t>ASALCBR</t>
  </si>
  <si>
    <t>Orient Paper and Industries Ltd</t>
  </si>
  <si>
    <t>ORIENTPPR</t>
  </si>
  <si>
    <t>Panorama Studios International Ltd</t>
  </si>
  <si>
    <t>PANORAMA</t>
  </si>
  <si>
    <t>Eraaya Lifespaces Ltd</t>
  </si>
  <si>
    <t>ERAAYA</t>
  </si>
  <si>
    <t>Allied Digital Services Ltd</t>
  </si>
  <si>
    <t>ADSL</t>
  </si>
  <si>
    <t>Transindia Real Estate Ltd</t>
  </si>
  <si>
    <t>TREL</t>
  </si>
  <si>
    <t>Enkei Wheels (India) Ltd</t>
  </si>
  <si>
    <t>ENKEIWHEL</t>
  </si>
  <si>
    <t>Indo Rama Synthetics (India) Ltd</t>
  </si>
  <si>
    <t>INDORAMA</t>
  </si>
  <si>
    <t>Selan Exploration Technology Ltd</t>
  </si>
  <si>
    <t>SELAN</t>
  </si>
  <si>
    <t>Entertainment Network (India) Ltd</t>
  </si>
  <si>
    <t>ENIL</t>
  </si>
  <si>
    <t>Radio</t>
  </si>
  <si>
    <t>Kellton Tech Solutions Ltd</t>
  </si>
  <si>
    <t>KELLTONTEC</t>
  </si>
  <si>
    <t>Crest Ventures Ltd</t>
  </si>
  <si>
    <t>CREST</t>
  </si>
  <si>
    <t>Pondy Oxides and Chemicals Ltd</t>
  </si>
  <si>
    <t>POCL</t>
  </si>
  <si>
    <t>Lancer Container Lines Ltd</t>
  </si>
  <si>
    <t>LANCER</t>
  </si>
  <si>
    <t>Jay Bharat Maruti Ltd</t>
  </si>
  <si>
    <t>JAYBARMARU</t>
  </si>
  <si>
    <t>Anuh Pharma Ltd</t>
  </si>
  <si>
    <t>ANUHPHR</t>
  </si>
  <si>
    <t>Bliss GVS Pharma Ltd</t>
  </si>
  <si>
    <t>BLISSGVS</t>
  </si>
  <si>
    <t>Uniphos Enterprises Ltd</t>
  </si>
  <si>
    <t>UNIENTER</t>
  </si>
  <si>
    <t>Rhetan TMT Ltd</t>
  </si>
  <si>
    <t>RHETAN</t>
  </si>
  <si>
    <t>Valiant Organics Ltd</t>
  </si>
  <si>
    <t>VALIANTORG</t>
  </si>
  <si>
    <t>Pudumjee Paper Products Ltd</t>
  </si>
  <si>
    <t>PDMJEPAPER</t>
  </si>
  <si>
    <t>Beta Drugs Ltd</t>
  </si>
  <si>
    <t>BETA</t>
  </si>
  <si>
    <t>Australian Premium Solar (India) Ltd</t>
  </si>
  <si>
    <t>APS</t>
  </si>
  <si>
    <t>Photovoltaic Solar Systems &amp; Equipment</t>
  </si>
  <si>
    <t>Nahar Spinning Mills Ltd</t>
  </si>
  <si>
    <t>NAHARSPING</t>
  </si>
  <si>
    <t>Raj Rayon Industries Ltd</t>
  </si>
  <si>
    <t>RAJRILTD</t>
  </si>
  <si>
    <t>IST Ltd</t>
  </si>
  <si>
    <t>ISTLTD</t>
  </si>
  <si>
    <t>SPML Infra Ltd</t>
  </si>
  <si>
    <t>SPMLINFRA</t>
  </si>
  <si>
    <t>Solex Energy Ltd</t>
  </si>
  <si>
    <t>SOLEX</t>
  </si>
  <si>
    <t>Vimta Labs Ltd</t>
  </si>
  <si>
    <t>VIMTALABS</t>
  </si>
  <si>
    <t>Benares Hotels Ltd</t>
  </si>
  <si>
    <t>BENARAS</t>
  </si>
  <si>
    <t>Shivalik Rasayan Ltd</t>
  </si>
  <si>
    <t>SHIVALIK</t>
  </si>
  <si>
    <t>Sastasundar Ventures Ltd</t>
  </si>
  <si>
    <t>SASTASUNDR</t>
  </si>
  <si>
    <t>Windsor Machines Ltd</t>
  </si>
  <si>
    <t>WINDMACHIN</t>
  </si>
  <si>
    <t>Creative Newtech Ltd</t>
  </si>
  <si>
    <t>CREATIVE</t>
  </si>
  <si>
    <t>Coffee Day Enterprises Ltd</t>
  </si>
  <si>
    <t>COFFEEDAY</t>
  </si>
  <si>
    <t>NCL Industries Ltd</t>
  </si>
  <si>
    <t>NCLIND</t>
  </si>
  <si>
    <t>AGI Infra Ltd</t>
  </si>
  <si>
    <t>AGIIL</t>
  </si>
  <si>
    <t>Foods and Inns Ltd</t>
  </si>
  <si>
    <t>FOODSIN</t>
  </si>
  <si>
    <t>Infobeans Technologies Ltd</t>
  </si>
  <si>
    <t>INFOBEAN</t>
  </si>
  <si>
    <t>Veefin Solutions Ltd</t>
  </si>
  <si>
    <t>VEEFIN</t>
  </si>
  <si>
    <t>Ganesh Benzoplast Ltd</t>
  </si>
  <si>
    <t>GANESHBE</t>
  </si>
  <si>
    <t>Ester Industries Ltd</t>
  </si>
  <si>
    <t>ESTER</t>
  </si>
  <si>
    <t>Krystal Integrated Services Ltd</t>
  </si>
  <si>
    <t>KRYSTAL</t>
  </si>
  <si>
    <t>Sportking India Ltd</t>
  </si>
  <si>
    <t>SPORTKING</t>
  </si>
  <si>
    <t>Zodiac Energy Ltd</t>
  </si>
  <si>
    <t>ZODIAC</t>
  </si>
  <si>
    <t>Faze Three Ltd</t>
  </si>
  <si>
    <t>FAZE3Q</t>
  </si>
  <si>
    <t>Manoj Vaibhav Gems N Jewellers Ltd</t>
  </si>
  <si>
    <t>MVGJL</t>
  </si>
  <si>
    <t>Essar Shipping Ltd</t>
  </si>
  <si>
    <t>ESSARSHPNG</t>
  </si>
  <si>
    <t>Urja Global Ltd</t>
  </si>
  <si>
    <t>URJA</t>
  </si>
  <si>
    <t>Credo Brands Marketing Ltd</t>
  </si>
  <si>
    <t>MUFTI</t>
  </si>
  <si>
    <t>Men's Clothing</t>
  </si>
  <si>
    <t>SPEL Semiconductor Ltd</t>
  </si>
  <si>
    <t>SPELS</t>
  </si>
  <si>
    <t>Industrial and Prudential Investment Co Ltd</t>
  </si>
  <si>
    <t>INDPRUD</t>
  </si>
  <si>
    <t>Tuticorin Alkali Chemicals and Fertilizers Ltd</t>
  </si>
  <si>
    <t>TUTIALKA</t>
  </si>
  <si>
    <t>Heubach Colorants India Ltd</t>
  </si>
  <si>
    <t>HEUBACHIND</t>
  </si>
  <si>
    <t>MSP Steel &amp; Power Ltd</t>
  </si>
  <si>
    <t>MSPL</t>
  </si>
  <si>
    <t>Fedders Holding Ltd</t>
  </si>
  <si>
    <t>IMCAP</t>
  </si>
  <si>
    <t>Hardwyn India Ltd</t>
  </si>
  <si>
    <t>HARDWYN</t>
  </si>
  <si>
    <t>Building Products - Glass</t>
  </si>
  <si>
    <t>State Trading Corporation of India Ltd</t>
  </si>
  <si>
    <t>STCINDIA</t>
  </si>
  <si>
    <t>Dhanlaxmi Bank Ltd</t>
  </si>
  <si>
    <t>DHANBANK</t>
  </si>
  <si>
    <t>Chaman Lal Setia Exports Ltd</t>
  </si>
  <si>
    <t>CLSEL</t>
  </si>
  <si>
    <t>Magadh Sugar &amp; Energy Ltd</t>
  </si>
  <si>
    <t>MAGADSUGAR</t>
  </si>
  <si>
    <t>Voith Paper Fabrics India Ltd</t>
  </si>
  <si>
    <t>VOITHPAPR</t>
  </si>
  <si>
    <t>Sar Auto Products Ltd</t>
  </si>
  <si>
    <t>SAPL</t>
  </si>
  <si>
    <t>Mukka Proteins Ltd</t>
  </si>
  <si>
    <t>MUKKA</t>
  </si>
  <si>
    <t>Shree Ganesh Remedies Ltd</t>
  </si>
  <si>
    <t>SGRL</t>
  </si>
  <si>
    <t>NDR Auto Components Ltd</t>
  </si>
  <si>
    <t>NDRAUTO</t>
  </si>
  <si>
    <t>RSWM Ltd</t>
  </si>
  <si>
    <t>RSWM</t>
  </si>
  <si>
    <t>Sical Logistics Ltd</t>
  </si>
  <si>
    <t>SICALLOG</t>
  </si>
  <si>
    <t>Emkay Taps and Cutting Tools Ltd</t>
  </si>
  <si>
    <t>EMKAYTOOLS</t>
  </si>
  <si>
    <t>Khazanchi Jewellers Ltd</t>
  </si>
  <si>
    <t>KHAZANCHI</t>
  </si>
  <si>
    <t>Drone Destination Ltd</t>
  </si>
  <si>
    <t>DRONE</t>
  </si>
  <si>
    <t>K&amp;R Rail Engineering Ltd</t>
  </si>
  <si>
    <t>KRRAIL</t>
  </si>
  <si>
    <t>Cropster Agro Ltd</t>
  </si>
  <si>
    <t>CROPSTER</t>
  </si>
  <si>
    <t>3B Blackbio DX Ltd</t>
  </si>
  <si>
    <t>3BBLACKBIO</t>
  </si>
  <si>
    <t>Sree Rayalaseema Hi-Strength Hypo Ltd</t>
  </si>
  <si>
    <t>SRHHYPOLTD</t>
  </si>
  <si>
    <t>Digispice Technologies Ltd</t>
  </si>
  <si>
    <t>DIGISPICE</t>
  </si>
  <si>
    <t>Bajaj Healthcare Ltd</t>
  </si>
  <si>
    <t>BAJAJHCARE</t>
  </si>
  <si>
    <t>Saraswati Commercial (India) Ltd</t>
  </si>
  <si>
    <t>ZSARACOM</t>
  </si>
  <si>
    <t>Dharmaj Crop Guard Ltd</t>
  </si>
  <si>
    <t>DHARMAJ</t>
  </si>
  <si>
    <t>Sutlej Textiles and Industries Ltd</t>
  </si>
  <si>
    <t>SUTLEJTEX</t>
  </si>
  <si>
    <t>Innovana Thinklabs Ltd</t>
  </si>
  <si>
    <t>INNOVANA</t>
  </si>
  <si>
    <t>VLS Finance Ltd</t>
  </si>
  <si>
    <t>VLSFINANCE</t>
  </si>
  <si>
    <t>CSL Finance Ltd</t>
  </si>
  <si>
    <t>CSLFINANCE</t>
  </si>
  <si>
    <t>Gandhi Special Tubes Ltd</t>
  </si>
  <si>
    <t>GANDHITUBE</t>
  </si>
  <si>
    <t>Asian Granito India Ltd</t>
  </si>
  <si>
    <t>ASIANTILES</t>
  </si>
  <si>
    <t>Aurum Proptech Ltd</t>
  </si>
  <si>
    <t>AURUM</t>
  </si>
  <si>
    <t>W S Industries (India) Ltd</t>
  </si>
  <si>
    <t>WSI</t>
  </si>
  <si>
    <t>Sat Industries Ltd</t>
  </si>
  <si>
    <t>SATINDLTD</t>
  </si>
  <si>
    <t>Bharat Parenterals Ltd</t>
  </si>
  <si>
    <t>BPLPHARMA</t>
  </si>
  <si>
    <t>Giriraj Civil Developers Ltd</t>
  </si>
  <si>
    <t>GIRIRAJ</t>
  </si>
  <si>
    <t>Sakuma Exports Ltd</t>
  </si>
  <si>
    <t>SAKUMA</t>
  </si>
  <si>
    <t>TAAL Enterprises Ltd</t>
  </si>
  <si>
    <t>TAALENT</t>
  </si>
  <si>
    <t>Eldeco Housing and Industries Ltd</t>
  </si>
  <si>
    <t>ELDEHSG</t>
  </si>
  <si>
    <t>Elin Electronics Ltd</t>
  </si>
  <si>
    <t>ELIN</t>
  </si>
  <si>
    <t>Bodal Chemicals Ltd</t>
  </si>
  <si>
    <t>BODALCHEM</t>
  </si>
  <si>
    <t>ADC India Communications Ltd</t>
  </si>
  <si>
    <t>ADCINDIA</t>
  </si>
  <si>
    <t>Vikas Lifecare Ltd</t>
  </si>
  <si>
    <t>VIKASLIFE</t>
  </si>
  <si>
    <t>Ravindra Energy Ltd</t>
  </si>
  <si>
    <t>RELTD</t>
  </si>
  <si>
    <t>JG Chemicals Ltd</t>
  </si>
  <si>
    <t>JGCHEM</t>
  </si>
  <si>
    <t>Pakka Limited</t>
  </si>
  <si>
    <t>PAKKA</t>
  </si>
  <si>
    <t>Visaka Industries Ltd</t>
  </si>
  <si>
    <t>VISAKAIND</t>
  </si>
  <si>
    <t>De Nora India Ltd</t>
  </si>
  <si>
    <t>DENORA</t>
  </si>
  <si>
    <t>Jayant Agro-Organics Ltd</t>
  </si>
  <si>
    <t>JAYAGROGN</t>
  </si>
  <si>
    <t>Tracxn Technologies Ltd</t>
  </si>
  <si>
    <t>TRACXN</t>
  </si>
  <si>
    <t>Hexa Tradex Ltd</t>
  </si>
  <si>
    <t>HEXATRADEX</t>
  </si>
  <si>
    <t>Jagatjit Industries Ltd</t>
  </si>
  <si>
    <t>JAGAJITIND</t>
  </si>
  <si>
    <t>Andhra Petrochemicals Ltd</t>
  </si>
  <si>
    <t>ANDHRAPET</t>
  </si>
  <si>
    <t>Zuari Agro Chemicals Ltd</t>
  </si>
  <si>
    <t>ZUARI</t>
  </si>
  <si>
    <t>Zee Media Corporation Ltd</t>
  </si>
  <si>
    <t>ZEEMEDIA</t>
  </si>
  <si>
    <t>Royal Orchid Hotels Ltd</t>
  </si>
  <si>
    <t>ROHLTD</t>
  </si>
  <si>
    <t>Z F Steering Gear (India) Ltd</t>
  </si>
  <si>
    <t>ZFSTEERING</t>
  </si>
  <si>
    <t>Kriti Industries (India) Limited</t>
  </si>
  <si>
    <t>KRITI</t>
  </si>
  <si>
    <t>Renaissance Global Ltd</t>
  </si>
  <si>
    <t>RGL</t>
  </si>
  <si>
    <t>Rushil Decor Ltd</t>
  </si>
  <si>
    <t>RUSHIL</t>
  </si>
  <si>
    <t>Investment Trust of India Ltd</t>
  </si>
  <si>
    <t>THEINVEST</t>
  </si>
  <si>
    <t>Chemcon Speciality Chemicals Ltd</t>
  </si>
  <si>
    <t>CHEMCON</t>
  </si>
  <si>
    <t>Jay Jalaram Technologies Ltd</t>
  </si>
  <si>
    <t>KORE</t>
  </si>
  <si>
    <t>AGS Transact Technologies Ltd</t>
  </si>
  <si>
    <t>AGSTRA</t>
  </si>
  <si>
    <t>TGV SRAAC Ltd</t>
  </si>
  <si>
    <t>TGVSL</t>
  </si>
  <si>
    <t>Newtime Infrastructure Ltd</t>
  </si>
  <si>
    <t>NEWINFRA</t>
  </si>
  <si>
    <t>Transpek Industry Ltd</t>
  </si>
  <si>
    <t>TRANSPEK</t>
  </si>
  <si>
    <t>Axtel Industries Ltd</t>
  </si>
  <si>
    <t>AXTEL</t>
  </si>
  <si>
    <t>Integra Engineering India Ltd</t>
  </si>
  <si>
    <t>INTEGRAEN</t>
  </si>
  <si>
    <t>EKI Energy Services Ltd</t>
  </si>
  <si>
    <t>EKI</t>
  </si>
  <si>
    <t>Rajapalayam Mills Ltd</t>
  </si>
  <si>
    <t>RAJPALAYAM</t>
  </si>
  <si>
    <t>Algoquant Fintech Ltd</t>
  </si>
  <si>
    <t>AQFINTECH</t>
  </si>
  <si>
    <t>Ambika Cotton Mills Ltd</t>
  </si>
  <si>
    <t>AMBIKCO</t>
  </si>
  <si>
    <t>Kotyark Industries Ltd</t>
  </si>
  <si>
    <t>KOTYARK</t>
  </si>
  <si>
    <t>Indo Amines Ltd</t>
  </si>
  <si>
    <t>INDOAMIN</t>
  </si>
  <si>
    <t>Focus Lighting and Fixtures Ltd</t>
  </si>
  <si>
    <t>FOCUS</t>
  </si>
  <si>
    <t>Vasa Denticity Ltd</t>
  </si>
  <si>
    <t>DENTALKART</t>
  </si>
  <si>
    <t>Petro Carbon and Chemicals Ltd</t>
  </si>
  <si>
    <t>PCCL</t>
  </si>
  <si>
    <t>Metals - Coke</t>
  </si>
  <si>
    <t>Danlaw Technologies India Ltd</t>
  </si>
  <si>
    <t>DANLAW</t>
  </si>
  <si>
    <t>Onward Technologies Ltd</t>
  </si>
  <si>
    <t>ONWARDTEC</t>
  </si>
  <si>
    <t>Electrotherm (India) Ltd</t>
  </si>
  <si>
    <t>ELECTHERM</t>
  </si>
  <si>
    <t>Primo Chemicals Ltd</t>
  </si>
  <si>
    <t>PRIMO</t>
  </si>
  <si>
    <t>Deccan Cements Ltd</t>
  </si>
  <si>
    <t>DECCANCE</t>
  </si>
  <si>
    <t>Permanent Magnets Ltd</t>
  </si>
  <si>
    <t>PERMAGN</t>
  </si>
  <si>
    <t>Oswal Greentech Ltd</t>
  </si>
  <si>
    <t>OSWALGREEN</t>
  </si>
  <si>
    <t>Linc Ltd</t>
  </si>
  <si>
    <t>LINC</t>
  </si>
  <si>
    <t>Davangere Sugar Company Ltd</t>
  </si>
  <si>
    <t>DAVANGERE</t>
  </si>
  <si>
    <t>Sarveshwar Foods Ltd</t>
  </si>
  <si>
    <t>SARVESHWAR</t>
  </si>
  <si>
    <t>Hp Adhesives Ltd</t>
  </si>
  <si>
    <t>HPAL</t>
  </si>
  <si>
    <t>Vintage Coffee and Beverages Ltd</t>
  </si>
  <si>
    <t>VINCOFE</t>
  </si>
  <si>
    <t>Kothari Petrochemicals Ltd</t>
  </si>
  <si>
    <t>KOTHARIPET</t>
  </si>
  <si>
    <t>ABS Marine Services Ltd</t>
  </si>
  <si>
    <t>ABSMARINE</t>
  </si>
  <si>
    <t>Jindal Poly Investment and Finance Company Ltd</t>
  </si>
  <si>
    <t>JPOLYINVST</t>
  </si>
  <si>
    <t>Kisan Mouldings Ltd</t>
  </si>
  <si>
    <t>KISAN</t>
  </si>
  <si>
    <t>Global Surfaces Ltd</t>
  </si>
  <si>
    <t>GSLSU</t>
  </si>
  <si>
    <t>Moneyboxx Finance Ltd</t>
  </si>
  <si>
    <t>MONEYBOXX</t>
  </si>
  <si>
    <t>Aditya Birla Money Ltd</t>
  </si>
  <si>
    <t>BIRLAMONEY</t>
  </si>
  <si>
    <t>Silver Touch Technologies Ltd</t>
  </si>
  <si>
    <t>SILVERTUC</t>
  </si>
  <si>
    <t>Ugar Sugar Works Ltd</t>
  </si>
  <si>
    <t>UGARSUGAR</t>
  </si>
  <si>
    <t>Lotus Chocolate Company Ltd</t>
  </si>
  <si>
    <t>LOTUSCHO</t>
  </si>
  <si>
    <t>Repro India Ltd</t>
  </si>
  <si>
    <t>REPRO</t>
  </si>
  <si>
    <t>U. P. Hotels Ltd</t>
  </si>
  <si>
    <t>UPHOT</t>
  </si>
  <si>
    <t>Dhampur Bio Organics Ltd</t>
  </si>
  <si>
    <t>DBOL</t>
  </si>
  <si>
    <t>Morganite Crucible (India) Ltd</t>
  </si>
  <si>
    <t>MORGANITE</t>
  </si>
  <si>
    <t>Jindal Photo Ltd</t>
  </si>
  <si>
    <t>JINDALPHOT</t>
  </si>
  <si>
    <t>Suraj Products Ltd</t>
  </si>
  <si>
    <t>SURAJ</t>
  </si>
  <si>
    <t>Andhra Cements Ltd</t>
  </si>
  <si>
    <t>ACL</t>
  </si>
  <si>
    <t>Munjal Auto Industries Ltd</t>
  </si>
  <si>
    <t>MUNJALAU</t>
  </si>
  <si>
    <t>GHCL Textiles Ltd</t>
  </si>
  <si>
    <t>GHCLTEXTIL</t>
  </si>
  <si>
    <t>Marsons Ltd</t>
  </si>
  <si>
    <t>MARSONS</t>
  </si>
  <si>
    <t>Gloster Ltd</t>
  </si>
  <si>
    <t>GLOSTERLTD</t>
  </si>
  <si>
    <t>Arrow Greentech Ltd</t>
  </si>
  <si>
    <t>ARROWGREEN</t>
  </si>
  <si>
    <t>Emami Paper Mills Ltd</t>
  </si>
  <si>
    <t>EMAMIPAP</t>
  </si>
  <si>
    <t>Shivalic Power Control Ltd</t>
  </si>
  <si>
    <t>SPCL</t>
  </si>
  <si>
    <t>NINtec Systems Ltd</t>
  </si>
  <si>
    <t>NINSYS</t>
  </si>
  <si>
    <t>Wealth First Portfolio Managers Ltd</t>
  </si>
  <si>
    <t>WEALTH</t>
  </si>
  <si>
    <t>Chemfab Alkalis Ltd</t>
  </si>
  <si>
    <t>CHEMFAB</t>
  </si>
  <si>
    <t>Simplex Infrastructures Ltd</t>
  </si>
  <si>
    <t>SIMPLEXINF</t>
  </si>
  <si>
    <t>Jaykay Enterprises Ltd</t>
  </si>
  <si>
    <t>JAYKAY</t>
  </si>
  <si>
    <t>Virtuoso Optoelectronics Ltd</t>
  </si>
  <si>
    <t>VOEPL</t>
  </si>
  <si>
    <t>Jagsonpal Pharmaceuticals Ltd</t>
  </si>
  <si>
    <t>JAGSNPHARM</t>
  </si>
  <si>
    <t>HDFC Nifty 50 ETF</t>
  </si>
  <si>
    <t>HDFCNIFTY</t>
  </si>
  <si>
    <t>Ashima Ltd</t>
  </si>
  <si>
    <t>ASHIMASYN</t>
  </si>
  <si>
    <t>GFL Ltd</t>
  </si>
  <si>
    <t>GFLLIMITED</t>
  </si>
  <si>
    <t>S Chand and Company Ltd</t>
  </si>
  <si>
    <t>SCHAND</t>
  </si>
  <si>
    <t>Tribhovandas Bhimji Zaveri Ltd</t>
  </si>
  <si>
    <t>TBZ</t>
  </si>
  <si>
    <t>SBC Exports Ltd</t>
  </si>
  <si>
    <t>SBC</t>
  </si>
  <si>
    <t>Hampton Sky Realty Ltd</t>
  </si>
  <si>
    <t>HAMPTON</t>
  </si>
  <si>
    <t>Chembond Chemicals Ltd</t>
  </si>
  <si>
    <t>CHEMBOND</t>
  </si>
  <si>
    <t>Hindustan Composites Ltd</t>
  </si>
  <si>
    <t>HINDCOMPOS</t>
  </si>
  <si>
    <t>Mkventures Capital Ltd</t>
  </si>
  <si>
    <t>MKVENTURES</t>
  </si>
  <si>
    <t>Tamilnadu Petroproducts Ltd</t>
  </si>
  <si>
    <t>TNPETRO</t>
  </si>
  <si>
    <t>GRM Overseas Ltd</t>
  </si>
  <si>
    <t>GRMOVER</t>
  </si>
  <si>
    <t>Radiant Cash Management Services Ltd</t>
  </si>
  <si>
    <t>RADIANTCMS</t>
  </si>
  <si>
    <t>N R Agarwal Industries Ltd</t>
  </si>
  <si>
    <t>NRAIL</t>
  </si>
  <si>
    <t>Panacea Biotec Ltd</t>
  </si>
  <si>
    <t>PANACEABIO</t>
  </si>
  <si>
    <t>ATMASTCO Ltd</t>
  </si>
  <si>
    <t>ATMASTCO</t>
  </si>
  <si>
    <t>Veljan Denison Ltd</t>
  </si>
  <si>
    <t>VELJAN</t>
  </si>
  <si>
    <t>Sarla Performance Fibers Ltd</t>
  </si>
  <si>
    <t>SARLAPOLY</t>
  </si>
  <si>
    <t>Mindteck (India) Ltd</t>
  </si>
  <si>
    <t>MINDTECK</t>
  </si>
  <si>
    <t>Mallcom (India) Ltd</t>
  </si>
  <si>
    <t>MALLCOM</t>
  </si>
  <si>
    <t>MBL Infrastructure Ltd</t>
  </si>
  <si>
    <t>MBLINFRA</t>
  </si>
  <si>
    <t>Bajaj Steel Industries Ltd</t>
  </si>
  <si>
    <t>BAJAJST</t>
  </si>
  <si>
    <t>Cheviot Co Ltd</t>
  </si>
  <si>
    <t>CHEVIOT</t>
  </si>
  <si>
    <t>Ceinsys Tech Ltd</t>
  </si>
  <si>
    <t>CEINSYSTECH</t>
  </si>
  <si>
    <t>STEL Holdings Ltd</t>
  </si>
  <si>
    <t>STEL</t>
  </si>
  <si>
    <t>Supreme Power Equipment Ltd</t>
  </si>
  <si>
    <t>SUPREMEPWR</t>
  </si>
  <si>
    <t>Heavy Electrical Equipment</t>
  </si>
  <si>
    <t>Ratnaveer Precision Engineering Ltd</t>
  </si>
  <si>
    <t>RATNAVEER</t>
  </si>
  <si>
    <t>Dhunseri Investments Ltd</t>
  </si>
  <si>
    <t>DHUNINV</t>
  </si>
  <si>
    <t>Race Eco Chain Ltd</t>
  </si>
  <si>
    <t>RACE</t>
  </si>
  <si>
    <t>Speciality Restaurants Ltd</t>
  </si>
  <si>
    <t>SPECIALITY</t>
  </si>
  <si>
    <t>Prime Securities Ltd</t>
  </si>
  <si>
    <t>PRIMESECU</t>
  </si>
  <si>
    <t>GeeCee Ventures Ltd</t>
  </si>
  <si>
    <t>GEECEE</t>
  </si>
  <si>
    <t>The Ruby Mills Ltd</t>
  </si>
  <si>
    <t>RUBYMILLS</t>
  </si>
  <si>
    <t>KSE Ltd</t>
  </si>
  <si>
    <t>KSE</t>
  </si>
  <si>
    <t>Vraj Iron and Steel Ltd</t>
  </si>
  <si>
    <t>VRAJ</t>
  </si>
  <si>
    <t>Forbes &amp; Company Ltd</t>
  </si>
  <si>
    <t>FORBESCO</t>
  </si>
  <si>
    <t>Megatherm Induction Ltd</t>
  </si>
  <si>
    <t>MEGATHERM</t>
  </si>
  <si>
    <t>Lokesh Machines Ltd</t>
  </si>
  <si>
    <t>LOKESHMACH</t>
  </si>
  <si>
    <t>Mold-Tek Technologies Ltd</t>
  </si>
  <si>
    <t>MOLDTECH</t>
  </si>
  <si>
    <t>Remedium Lifecare Ltd</t>
  </si>
  <si>
    <t>REMLIFE</t>
  </si>
  <si>
    <t>Capital India Finance Ltd</t>
  </si>
  <si>
    <t>CIFL</t>
  </si>
  <si>
    <t>Khaitan Chemicals and Fertilizers Ltd</t>
  </si>
  <si>
    <t>KHAICHEM</t>
  </si>
  <si>
    <t>Rane Brake Linings Ltd</t>
  </si>
  <si>
    <t>RBL</t>
  </si>
  <si>
    <t>Nahar Poly Films Ltd</t>
  </si>
  <si>
    <t>NAHARPOLY</t>
  </si>
  <si>
    <t>Ritco Logistics Ltd</t>
  </si>
  <si>
    <t>RITCO</t>
  </si>
  <si>
    <t>20 Microns Ltd</t>
  </si>
  <si>
    <t>20MICRONS</t>
  </si>
  <si>
    <t>Kaya Ltd</t>
  </si>
  <si>
    <t>KAYA</t>
  </si>
  <si>
    <t>Shree Tirupati Balajee FIBC Ltd</t>
  </si>
  <si>
    <t>TIRUPATI</t>
  </si>
  <si>
    <t>DMCC Speciality Chemicals Ltd</t>
  </si>
  <si>
    <t>DMCC</t>
  </si>
  <si>
    <t>Wim Plast Ltd</t>
  </si>
  <si>
    <t>WIMPLAST</t>
  </si>
  <si>
    <t>Shree Pushkar Chemicals &amp; Fertilisers Ltd</t>
  </si>
  <si>
    <t>SHREEPUSHK</t>
  </si>
  <si>
    <t>Sunshield Chemicals Ltd</t>
  </si>
  <si>
    <t>SUNSHIEL</t>
  </si>
  <si>
    <t>IND Swift Laboratories Ltd</t>
  </si>
  <si>
    <t>INDSWFTLAB</t>
  </si>
  <si>
    <t>Tantia Constructions Ltd</t>
  </si>
  <si>
    <t>TCLCONS</t>
  </si>
  <si>
    <t>Haldyn Glass Ltd</t>
  </si>
  <si>
    <t>HALDYNGL</t>
  </si>
  <si>
    <t>Spencer's Retail Ltd</t>
  </si>
  <si>
    <t>SPENCERS</t>
  </si>
  <si>
    <t>VL E-Governance &amp; IT Solutions Ltd</t>
  </si>
  <si>
    <t>VLEGOV</t>
  </si>
  <si>
    <t>Bhageria Industries Ltd</t>
  </si>
  <si>
    <t>BHAGERIA</t>
  </si>
  <si>
    <t>Menon Bearings Ltd</t>
  </si>
  <si>
    <t>MENONBE</t>
  </si>
  <si>
    <t>Plastiblends India Ltd</t>
  </si>
  <si>
    <t>PLASTIBLEN</t>
  </si>
  <si>
    <t>Vinyl Chemicals (India) Ltd</t>
  </si>
  <si>
    <t>VINYLINDIA</t>
  </si>
  <si>
    <t>Shri Jagdamba Polymers Ltd</t>
  </si>
  <si>
    <t>SHRJAGP</t>
  </si>
  <si>
    <t>Viceroy Hotels Ltd</t>
  </si>
  <si>
    <t>VHLTD</t>
  </si>
  <si>
    <t>Artemis Electricals and Projects Ltd</t>
  </si>
  <si>
    <t>AEPL</t>
  </si>
  <si>
    <t>Albert David Ltd</t>
  </si>
  <si>
    <t>ALBERTDAVD</t>
  </si>
  <si>
    <t>Shreyas Shipping and Logistics Ltd</t>
  </si>
  <si>
    <t>SHREYAS</t>
  </si>
  <si>
    <t>Onmobile Global Ltd</t>
  </si>
  <si>
    <t>ONMOBILE</t>
  </si>
  <si>
    <t>MMP Industries Ltd</t>
  </si>
  <si>
    <t>MMP</t>
  </si>
  <si>
    <t>Nagarjuna Fertilizers and Chemicals Ltd</t>
  </si>
  <si>
    <t>NAGAFERT</t>
  </si>
  <si>
    <t>Hindustan Media Ventures Ltd</t>
  </si>
  <si>
    <t>HMVL</t>
  </si>
  <si>
    <t>Nitta Gelatin India Ltd</t>
  </si>
  <si>
    <t>NITTAGELA</t>
  </si>
  <si>
    <t>Sakar Healthcare Ltd</t>
  </si>
  <si>
    <t>SAKAR</t>
  </si>
  <si>
    <t>Maan Aluminium Ltd</t>
  </si>
  <si>
    <t>MAANALU</t>
  </si>
  <si>
    <t>Modern Insulators Ltd</t>
  </si>
  <si>
    <t>MODINSU</t>
  </si>
  <si>
    <t>High Energy Batteries (India) Ltd</t>
  </si>
  <si>
    <t>HIGHENE</t>
  </si>
  <si>
    <t>Birla Cable Ltd</t>
  </si>
  <si>
    <t>BIRLACABLE</t>
  </si>
  <si>
    <t>Finkurve Financial Services Ltd</t>
  </si>
  <si>
    <t>FINKURVE</t>
  </si>
  <si>
    <t>Balaji Telefilms Ltd</t>
  </si>
  <si>
    <t>BALAJITELE</t>
  </si>
  <si>
    <t>Goa Carbon Ltd</t>
  </si>
  <si>
    <t>GOACARBON</t>
  </si>
  <si>
    <t>Rudra Ecovation Ltd</t>
  </si>
  <si>
    <t>RUDRAECO</t>
  </si>
  <si>
    <t>TPL Plastech Ltd</t>
  </si>
  <si>
    <t>TPLPLASTEH</t>
  </si>
  <si>
    <t>Career Point Ltd</t>
  </si>
  <si>
    <t>CAREERP</t>
  </si>
  <si>
    <t>Bedmutha Industries Ltd</t>
  </si>
  <si>
    <t>BEDMUTHA</t>
  </si>
  <si>
    <t>Arihant Capital Markets Ltd</t>
  </si>
  <si>
    <t>ARIHANTCAP</t>
  </si>
  <si>
    <t>PREVEST DENPRO LTD</t>
  </si>
  <si>
    <t>PREVEST</t>
  </si>
  <si>
    <t>Apex Frozen Foods Ltd</t>
  </si>
  <si>
    <t>APEX</t>
  </si>
  <si>
    <t>R S Software (India) Ltd</t>
  </si>
  <si>
    <t>RSSOFTWARE</t>
  </si>
  <si>
    <t>PNGS Gargi Fashion Jewellery Ltd</t>
  </si>
  <si>
    <t>GARGI</t>
  </si>
  <si>
    <t>Pashupati Cotspin Ltd</t>
  </si>
  <si>
    <t>PASHUPATI</t>
  </si>
  <si>
    <t>Liberty Shoes Ltd</t>
  </si>
  <si>
    <t>LIBERTSHOE</t>
  </si>
  <si>
    <t>Kernex Microsystems (India) Ltd</t>
  </si>
  <si>
    <t>KERNEX</t>
  </si>
  <si>
    <t>Arfin India Ltd</t>
  </si>
  <si>
    <t>ARFIN</t>
  </si>
  <si>
    <t>D P Wires Ltd</t>
  </si>
  <si>
    <t>DPWIRES</t>
  </si>
  <si>
    <t>Concord Control Systems Ltd</t>
  </si>
  <si>
    <t>CNCRD</t>
  </si>
  <si>
    <t>Remsons Industries Ltd</t>
  </si>
  <si>
    <t>REMSONSIND</t>
  </si>
  <si>
    <t>Nicco Parks &amp; Resorts Ltd</t>
  </si>
  <si>
    <t>NICCOPAR</t>
  </si>
  <si>
    <t>A K Capital Services Ltd</t>
  </si>
  <si>
    <t>AKCAPIT</t>
  </si>
  <si>
    <t>Shankar Lal Rampal Dye-Chem Ltd</t>
  </si>
  <si>
    <t>SRD</t>
  </si>
  <si>
    <t>Laxmi Goldorna House Ltd</t>
  </si>
  <si>
    <t>LGHL</t>
  </si>
  <si>
    <t>FCS Software Solutions Ltd</t>
  </si>
  <si>
    <t>FCSSOFT</t>
  </si>
  <si>
    <t>Nectar Lifesciences Ltd</t>
  </si>
  <si>
    <t>NECLIFE</t>
  </si>
  <si>
    <t>S J Logistics (India) Ltd</t>
  </si>
  <si>
    <t>SJLOGISTIC</t>
  </si>
  <si>
    <t>Radhika Jeweltech Ltd</t>
  </si>
  <si>
    <t>RADHIKAJWE</t>
  </si>
  <si>
    <t>Sayaji Hotels Ltd</t>
  </si>
  <si>
    <t>SAYAJIHOTL</t>
  </si>
  <si>
    <t>PVP Ventures Ltd</t>
  </si>
  <si>
    <t>PVP</t>
  </si>
  <si>
    <t>Wise Travel India Ltd</t>
  </si>
  <si>
    <t>WTICAB</t>
  </si>
  <si>
    <t>Vikas Ecotech Ltd</t>
  </si>
  <si>
    <t>VIKASECO</t>
  </si>
  <si>
    <t>TVS Electronics Ltd</t>
  </si>
  <si>
    <t>TVSELECT</t>
  </si>
  <si>
    <t>3i Infotech Ltd</t>
  </si>
  <si>
    <t>3IINFOLTD</t>
  </si>
  <si>
    <t>Sukhjit Starch and Chemicals Ltd</t>
  </si>
  <si>
    <t>SUKHJITS</t>
  </si>
  <si>
    <t>Black Rose Industries Ltd</t>
  </si>
  <si>
    <t>BLACKROSE</t>
  </si>
  <si>
    <t>Macfos Ltd</t>
  </si>
  <si>
    <t>ROBU</t>
  </si>
  <si>
    <t>SKM Egg Products Export India Ltd</t>
  </si>
  <si>
    <t>SKMEGGPROD</t>
  </si>
  <si>
    <t>Brand Concepts Ltd</t>
  </si>
  <si>
    <t>BCONCEPTS</t>
  </si>
  <si>
    <t>Sri Adhikari Brothers Television Network Ltd</t>
  </si>
  <si>
    <t>SABTNL</t>
  </si>
  <si>
    <t>Sreeleathers Ltd</t>
  </si>
  <si>
    <t>SREEL</t>
  </si>
  <si>
    <t>Pyramid Technoplast Ltd</t>
  </si>
  <si>
    <t>PYRAMID</t>
  </si>
  <si>
    <t>LIC MF S&amp;P BSE Sensex ETF</t>
  </si>
  <si>
    <t>LICNETFSEN</t>
  </si>
  <si>
    <t>Vipul Ltd</t>
  </si>
  <si>
    <t>VIPULLTD</t>
  </si>
  <si>
    <t>KN Agri Resources Ltd</t>
  </si>
  <si>
    <t>KNAGRI</t>
  </si>
  <si>
    <t>Empire Industries Ltd</t>
  </si>
  <si>
    <t>EMPIND</t>
  </si>
  <si>
    <t>Nile Ltd</t>
  </si>
  <si>
    <t>NILE</t>
  </si>
  <si>
    <t>Nandan Denim Ltd</t>
  </si>
  <si>
    <t>NDL</t>
  </si>
  <si>
    <t>Nupur Recyclers Ltd</t>
  </si>
  <si>
    <t>NRL</t>
  </si>
  <si>
    <t>Stovec Industries Ltd</t>
  </si>
  <si>
    <t>STOVACQ</t>
  </si>
  <si>
    <t>Tara Chand Infralogistic Solutions Ltd</t>
  </si>
  <si>
    <t>TARACHAND</t>
  </si>
  <si>
    <t>Khadim India Ltd</t>
  </si>
  <si>
    <t>KHADIM</t>
  </si>
  <si>
    <t>Orient Ceratech Ltd</t>
  </si>
  <si>
    <t>ORIENTCER</t>
  </si>
  <si>
    <t>Donear Industries Ltd</t>
  </si>
  <si>
    <t>DONEAR</t>
  </si>
  <si>
    <t>Hindustan Motors Ltd</t>
  </si>
  <si>
    <t>HINDMOTORS</t>
  </si>
  <si>
    <t>Bartronics India Ltd</t>
  </si>
  <si>
    <t>ASMS</t>
  </si>
  <si>
    <t>BPL Ltd</t>
  </si>
  <si>
    <t>BPL</t>
  </si>
  <si>
    <t>Alankit Ltd</t>
  </si>
  <si>
    <t>ALANKIT</t>
  </si>
  <si>
    <t>Bright Outdoor Media Ltd</t>
  </si>
  <si>
    <t>BRIGHT</t>
  </si>
  <si>
    <t>TBI Corn Ltd</t>
  </si>
  <si>
    <t>TBI</t>
  </si>
  <si>
    <t>Balaxi Pharmaceuticals Ltd</t>
  </si>
  <si>
    <t>BALAXI</t>
  </si>
  <si>
    <t>Kore Digital Ltd</t>
  </si>
  <si>
    <t>UTI Gold Exchange Traded Fund</t>
  </si>
  <si>
    <t>GOLDSHARE</t>
  </si>
  <si>
    <t>Indo Borax and Chemicals Ltd</t>
  </si>
  <si>
    <t>INDOBORAX</t>
  </si>
  <si>
    <t>Advani Hotels and Resorts (India) Ltd</t>
  </si>
  <si>
    <t>ADVANIHOTR</t>
  </si>
  <si>
    <t>RMC Switchgears Ltd</t>
  </si>
  <si>
    <t>RMC</t>
  </si>
  <si>
    <t>Sealmatic India Ltd</t>
  </si>
  <si>
    <t>SEALMATIC</t>
  </si>
  <si>
    <t>Hazoor Multi Projects Ltd</t>
  </si>
  <si>
    <t>HAZOOR</t>
  </si>
  <si>
    <t>Kriti Nutrients Ltd</t>
  </si>
  <si>
    <t>KRITINUT</t>
  </si>
  <si>
    <t>Nova Agritech Ltd</t>
  </si>
  <si>
    <t>NOVAAGRI</t>
  </si>
  <si>
    <t>AVG Logistics Ltd</t>
  </si>
  <si>
    <t>AVG</t>
  </si>
  <si>
    <t>Manaksia Ltd</t>
  </si>
  <si>
    <t>MANAKSIA</t>
  </si>
  <si>
    <t>Music Broadcast Ltd</t>
  </si>
  <si>
    <t>RADIOCITY</t>
  </si>
  <si>
    <t>Niyogin Fintech Ltd</t>
  </si>
  <si>
    <t>NIYOGIN</t>
  </si>
  <si>
    <t>Gourmet Gateway India Ltd</t>
  </si>
  <si>
    <t>GOURMET</t>
  </si>
  <si>
    <t>Munjal Showa Ltd</t>
  </si>
  <si>
    <t>MUNJALSHOW</t>
  </si>
  <si>
    <t>Cellecor Gadgets Ltd</t>
  </si>
  <si>
    <t>CELLECOR</t>
  </si>
  <si>
    <t>Vishnusurya Projects and Infra Ltd</t>
  </si>
  <si>
    <t>VISHNUINFR</t>
  </si>
  <si>
    <t>Supershakti Metaliks Ltd</t>
  </si>
  <si>
    <t>SUPERSHAKT</t>
  </si>
  <si>
    <t>Consolidated Finvest &amp; Holdings Ltd</t>
  </si>
  <si>
    <t>CONSOFINVT</t>
  </si>
  <si>
    <t>Sil Investments Ltd</t>
  </si>
  <si>
    <t>SILINV</t>
  </si>
  <si>
    <t>Mirza International Ltd</t>
  </si>
  <si>
    <t>MIRZAINT</t>
  </si>
  <si>
    <t>Teerth Gopicon Ltd</t>
  </si>
  <si>
    <t>TGL</t>
  </si>
  <si>
    <t>Worth Investment &amp; Trading Co Ltd</t>
  </si>
  <si>
    <t>WORTH</t>
  </si>
  <si>
    <t>HT Media Ltd</t>
  </si>
  <si>
    <t>HTMEDIA</t>
  </si>
  <si>
    <t>Oricon Enterprises Ltd</t>
  </si>
  <si>
    <t>ORICONENT</t>
  </si>
  <si>
    <t>Frontier Springs Ltd</t>
  </si>
  <si>
    <t>FRONTSP</t>
  </si>
  <si>
    <t>Viviana Power Tech Ltd</t>
  </si>
  <si>
    <t>VIVIANA</t>
  </si>
  <si>
    <t>PTL Enterprises Ltd</t>
  </si>
  <si>
    <t>PTL</t>
  </si>
  <si>
    <t>Uravi T &amp; Wedge Lamps Ltd</t>
  </si>
  <si>
    <t>URAVI</t>
  </si>
  <si>
    <t>Aarti Surfactants Ltd</t>
  </si>
  <si>
    <t>AARTISURF</t>
  </si>
  <si>
    <t>Pratham EPC Projects Ltd</t>
  </si>
  <si>
    <t>PRATHAM</t>
  </si>
  <si>
    <t>Nahar Industrial Enterprises Ltd</t>
  </si>
  <si>
    <t>NAHARINDUS</t>
  </si>
  <si>
    <t>Precot Ltd</t>
  </si>
  <si>
    <t>PRECOT</t>
  </si>
  <si>
    <t>Phantom Digital Effects Ltd</t>
  </si>
  <si>
    <t>PHANTOMFX</t>
  </si>
  <si>
    <t>Indag Rubber Ltd</t>
  </si>
  <si>
    <t>INDAG</t>
  </si>
  <si>
    <t>Gretex Corporate Services Ltd</t>
  </si>
  <si>
    <t>GCSL</t>
  </si>
  <si>
    <t>Affordable Robotic &amp; Automation Ltd</t>
  </si>
  <si>
    <t>AFFORDABLE</t>
  </si>
  <si>
    <t>Mac Charles (India) Ltd</t>
  </si>
  <si>
    <t>MCCHRLS-B</t>
  </si>
  <si>
    <t>Medicamen Biotech Ltd</t>
  </si>
  <si>
    <t>MEDICAMEQ</t>
  </si>
  <si>
    <t>TAC Infosec Ltd</t>
  </si>
  <si>
    <t>TAC</t>
  </si>
  <si>
    <t>Accent Microcell Ltd</t>
  </si>
  <si>
    <t>ACCENTMIC</t>
  </si>
  <si>
    <t>Sheetal Cool Products Ltd</t>
  </si>
  <si>
    <t>SCPL</t>
  </si>
  <si>
    <t>Taylormade Renewables Ltd</t>
  </si>
  <si>
    <t>TRL</t>
  </si>
  <si>
    <t>Orient Bell Ltd</t>
  </si>
  <si>
    <t>ORIENTBELL</t>
  </si>
  <si>
    <t>Oswal Agro Mills Ltd</t>
  </si>
  <si>
    <t>OSWALAGRO</t>
  </si>
  <si>
    <t>UTI Nifty Next 50 Exchange Traded Fund</t>
  </si>
  <si>
    <t>UTINEXT50</t>
  </si>
  <si>
    <t>Valiant Laboratories Ltd</t>
  </si>
  <si>
    <t>VALIANTLAB</t>
  </si>
  <si>
    <t>Artson Engineering Ltd</t>
  </si>
  <si>
    <t>ARTSONEN</t>
  </si>
  <si>
    <t>Harita Seating Systems Ltd</t>
  </si>
  <si>
    <t>HARITASEAT</t>
  </si>
  <si>
    <t>Diamines and Chemicals Ltd</t>
  </si>
  <si>
    <t>DIAMINESQ</t>
  </si>
  <si>
    <t>Nikhil Adhesives Ltd</t>
  </si>
  <si>
    <t>NIKHILAD</t>
  </si>
  <si>
    <t>Frog Cellsat Ltd</t>
  </si>
  <si>
    <t>FROG</t>
  </si>
  <si>
    <t>Uni-Abex Alloy Products Ltd</t>
  </si>
  <si>
    <t>UNIABEXAL</t>
  </si>
  <si>
    <t>Kronox Lab Sciences Ltd</t>
  </si>
  <si>
    <t>KRONOX</t>
  </si>
  <si>
    <t>RBM Infracon Ltd</t>
  </si>
  <si>
    <t>RBMINFRA</t>
  </si>
  <si>
    <t>Aym Syntex Ltd</t>
  </si>
  <si>
    <t>AYMSYNTEX</t>
  </si>
  <si>
    <t>TRF Ltd</t>
  </si>
  <si>
    <t>TRF</t>
  </si>
  <si>
    <t>Banswara Syntex Ltd</t>
  </si>
  <si>
    <t>BANSWRAS</t>
  </si>
  <si>
    <t>Anjani Portland Cement Ltd</t>
  </si>
  <si>
    <t>APCL</t>
  </si>
  <si>
    <t>National Peroxide Ltd</t>
  </si>
  <si>
    <t>NPL</t>
  </si>
  <si>
    <t>Fermenta Biotech Ltd</t>
  </si>
  <si>
    <t>FERMENTA</t>
  </si>
  <si>
    <t>R &amp; B Denims Ltd</t>
  </si>
  <si>
    <t>RNBDENIMS</t>
  </si>
  <si>
    <t>Naperol Investments Ltd</t>
  </si>
  <si>
    <t>NAPEROL</t>
  </si>
  <si>
    <t>Sinclairs Hotels Ltd</t>
  </si>
  <si>
    <t>SINCLAIR</t>
  </si>
  <si>
    <t>Kanoria Chemicals and Industries Ltd</t>
  </si>
  <si>
    <t>KANORICHEM</t>
  </si>
  <si>
    <t>Kamat Hotels (India) Ltd</t>
  </si>
  <si>
    <t>KAMATHOTEL</t>
  </si>
  <si>
    <t>Izmo Ltd</t>
  </si>
  <si>
    <t>IZMO</t>
  </si>
  <si>
    <t>Parsvnath Developers Ltd</t>
  </si>
  <si>
    <t>PARSVNATH</t>
  </si>
  <si>
    <t>Mazda Ltd</t>
  </si>
  <si>
    <t>MAZDA</t>
  </si>
  <si>
    <t>Vikram Thermo (India) Ltd</t>
  </si>
  <si>
    <t>VIKRAMTH</t>
  </si>
  <si>
    <t>Synergy Green Industries Ltd</t>
  </si>
  <si>
    <t>SGIL</t>
  </si>
  <si>
    <t>StarlinePS Enterprises Ltd</t>
  </si>
  <si>
    <t>STARLENT</t>
  </si>
  <si>
    <t>Bhartiya International Ltd</t>
  </si>
  <si>
    <t>BIL</t>
  </si>
  <si>
    <t>Saakshi Medtech and Panels Ltd</t>
  </si>
  <si>
    <t>SAAKSHI</t>
  </si>
  <si>
    <t>Refractory Shapes Ltd</t>
  </si>
  <si>
    <t>REFRACTORY</t>
  </si>
  <si>
    <t>Kilitch Drugs (India) Ltd</t>
  </si>
  <si>
    <t>KILITCH</t>
  </si>
  <si>
    <t>Annapurna Swadisht Ltd</t>
  </si>
  <si>
    <t>ANNAPURNA</t>
  </si>
  <si>
    <t>Pavna Industries Ltd</t>
  </si>
  <si>
    <t>PAVNAIND</t>
  </si>
  <si>
    <t>Shriram Asset Management Co Ltd</t>
  </si>
  <si>
    <t>SRAMSET</t>
  </si>
  <si>
    <t>Trucap Finance Ltd</t>
  </si>
  <si>
    <t>TRU</t>
  </si>
  <si>
    <t>Axita Cotton Ltd</t>
  </si>
  <si>
    <t>AXITA</t>
  </si>
  <si>
    <t>Singer India Ltd</t>
  </si>
  <si>
    <t>SINGER</t>
  </si>
  <si>
    <t>Kritika Wires Ltd</t>
  </si>
  <si>
    <t>KRITIKA</t>
  </si>
  <si>
    <t>Nitco Ltd</t>
  </si>
  <si>
    <t>NITCO</t>
  </si>
  <si>
    <t>NBI Industrial Finance Company Ltd</t>
  </si>
  <si>
    <t>NBIFIN</t>
  </si>
  <si>
    <t>Genus Paper &amp; Boards Ltd</t>
  </si>
  <si>
    <t>GENUSPAPER</t>
  </si>
  <si>
    <t>Iris Clothings Ltd</t>
  </si>
  <si>
    <t>IRISDOREME</t>
  </si>
  <si>
    <t>BEW Engineering Ltd</t>
  </si>
  <si>
    <t>BEWLTD</t>
  </si>
  <si>
    <t>HCL Infosystems Ltd</t>
  </si>
  <si>
    <t>HCL-INSYS</t>
  </si>
  <si>
    <t>RPP Infra Projects Ltd</t>
  </si>
  <si>
    <t>RPPINFRA</t>
  </si>
  <si>
    <t>Nahar Capital and Financial Services Ltd</t>
  </si>
  <si>
    <t>NAHARCAP</t>
  </si>
  <si>
    <t>Super Sales India Ltd</t>
  </si>
  <si>
    <t>SUPER</t>
  </si>
  <si>
    <t>Cybertech Systems and Software Ltd</t>
  </si>
  <si>
    <t>CYBERTECH</t>
  </si>
  <si>
    <t>Xtglobal Infotech Ltd</t>
  </si>
  <si>
    <t>XTGLOBAL</t>
  </si>
  <si>
    <t>Deep Energy Resources Ltd</t>
  </si>
  <si>
    <t>DEEPENR</t>
  </si>
  <si>
    <t>Valiant Communications Ltd</t>
  </si>
  <si>
    <t>VALIANT</t>
  </si>
  <si>
    <t>Autoline Industries Ltd</t>
  </si>
  <si>
    <t>AUTOIND</t>
  </si>
  <si>
    <t>IFB Agro Industries Ltd</t>
  </si>
  <si>
    <t>IFBAGRO</t>
  </si>
  <si>
    <t>ZIM Laboratories Ltd</t>
  </si>
  <si>
    <t>ZIMLAB</t>
  </si>
  <si>
    <t>Sadbhav Engineering Ltd</t>
  </si>
  <si>
    <t>SADBHAV</t>
  </si>
  <si>
    <t>Swadeshi Polytex Ltd</t>
  </si>
  <si>
    <t>SWADPOL</t>
  </si>
  <si>
    <t>Asahi Songwon Colors Ltd</t>
  </si>
  <si>
    <t>ASAHISONG</t>
  </si>
  <si>
    <t>Swaraj Suiting Ltd</t>
  </si>
  <si>
    <t>SWARAJ</t>
  </si>
  <si>
    <t>RBZ Jewellers Ltd</t>
  </si>
  <si>
    <t>RBZJEWEL</t>
  </si>
  <si>
    <t>Jewelry &amp; Watch Retailers</t>
  </si>
  <si>
    <t>Wanbury Ltd</t>
  </si>
  <si>
    <t>WANBURY</t>
  </si>
  <si>
    <t>Raj Television Network Ltd</t>
  </si>
  <si>
    <t>RAJTV</t>
  </si>
  <si>
    <t>International Conveyors Ltd</t>
  </si>
  <si>
    <t>INTLCONV</t>
  </si>
  <si>
    <t>Vinsys IT Services India Ltd</t>
  </si>
  <si>
    <t>VINSYS</t>
  </si>
  <si>
    <t>UFO Moviez India Ltd</t>
  </si>
  <si>
    <t>UFO</t>
  </si>
  <si>
    <t>Kothari Products Ltd</t>
  </si>
  <si>
    <t>KOTHARIPRO</t>
  </si>
  <si>
    <t>DU Digital Global Ltd</t>
  </si>
  <si>
    <t>DUGLOBAL</t>
  </si>
  <si>
    <t>Bharat Agri Fert &amp; Realty Ltd</t>
  </si>
  <si>
    <t>BHARATAGRI</t>
  </si>
  <si>
    <t>CL Educate Ltd</t>
  </si>
  <si>
    <t>CLEDUCATE</t>
  </si>
  <si>
    <t>Megasoft Ltd</t>
  </si>
  <si>
    <t>MEGASOFT</t>
  </si>
  <si>
    <t>SRG Housing Finance Ltd</t>
  </si>
  <si>
    <t>SRGHFL</t>
  </si>
  <si>
    <t>Kiran Vyapar Ltd</t>
  </si>
  <si>
    <t>KIRANVYPAR</t>
  </si>
  <si>
    <t>Cressanda Railway Solutions Ltd</t>
  </si>
  <si>
    <t>CRESSAN</t>
  </si>
  <si>
    <t>Muthoot Capital Services Ltd</t>
  </si>
  <si>
    <t>MUTHOOTCAP</t>
  </si>
  <si>
    <t>DCM Nouvelle Ltd</t>
  </si>
  <si>
    <t>DCMNVL</t>
  </si>
  <si>
    <t>Kwality Pharmaceuticals Ltd</t>
  </si>
  <si>
    <t>KPL</t>
  </si>
  <si>
    <t>Indian Emulsifiers Ltd</t>
  </si>
  <si>
    <t>IEML</t>
  </si>
  <si>
    <t>Venus Remedies Ltd</t>
  </si>
  <si>
    <t>VENUSREM</t>
  </si>
  <si>
    <t>Krishival Foods Ltd</t>
  </si>
  <si>
    <t>KRISHIVAL</t>
  </si>
  <si>
    <t>Rudra Global Infra Products Ltd</t>
  </si>
  <si>
    <t>RUDRA</t>
  </si>
  <si>
    <t>KCP Sugar and Industries Corp Ltd</t>
  </si>
  <si>
    <t>KCPSUGIND</t>
  </si>
  <si>
    <t>B&amp;B Triplewall Containers Ltd</t>
  </si>
  <si>
    <t>BBTCL</t>
  </si>
  <si>
    <t>Aion-Tech Solutions Ltd</t>
  </si>
  <si>
    <t>GOLDTECH</t>
  </si>
  <si>
    <t>Swiss Military Consumer Goods Ltd</t>
  </si>
  <si>
    <t>SWISSMLTRY</t>
  </si>
  <si>
    <t>Geekay Wires Ltd</t>
  </si>
  <si>
    <t>GEEKAYWIRE</t>
  </si>
  <si>
    <t>Bharat Road Network Ltd</t>
  </si>
  <si>
    <t>BRNL</t>
  </si>
  <si>
    <t>Euro Panel Products Ltd</t>
  </si>
  <si>
    <t>EUROBOND</t>
  </si>
  <si>
    <t>Trust Fintech Ltd</t>
  </si>
  <si>
    <t>TRUST</t>
  </si>
  <si>
    <t>Dai Ichi Karkaria Ltd</t>
  </si>
  <si>
    <t>DAICHI</t>
  </si>
  <si>
    <t>Shree Karni Fabcom Ltd</t>
  </si>
  <si>
    <t>SHREEKARNI</t>
  </si>
  <si>
    <t>SoftSol India Ltd</t>
  </si>
  <si>
    <t>SOFTSOL</t>
  </si>
  <si>
    <t>Nila Infrastructures Ltd</t>
  </si>
  <si>
    <t>NILAINFRA</t>
  </si>
  <si>
    <t>GEM Enviro Management Ltd</t>
  </si>
  <si>
    <t>GEMENVIRO</t>
  </si>
  <si>
    <t>Ador Fontech Ltd</t>
  </si>
  <si>
    <t>ADORFO</t>
  </si>
  <si>
    <t>Shivam Autotech Ltd</t>
  </si>
  <si>
    <t>SHIVAMAUTO</t>
  </si>
  <si>
    <t>Addictive Learning Technology Ltd</t>
  </si>
  <si>
    <t>LAWSIKHO</t>
  </si>
  <si>
    <t>Reliance Communications Ltd</t>
  </si>
  <si>
    <t>RCOM</t>
  </si>
  <si>
    <t>Kerala Ayurveda Ltd</t>
  </si>
  <si>
    <t>KERALAYUR</t>
  </si>
  <si>
    <t>MIRC Electronics Ltd</t>
  </si>
  <si>
    <t>MIRCELECTR</t>
  </si>
  <si>
    <t>Winsol Engineers Ltd</t>
  </si>
  <si>
    <t>WINSOL</t>
  </si>
  <si>
    <t>Premier Polyfilm Ltd</t>
  </si>
  <si>
    <t>PREMIERPOL</t>
  </si>
  <si>
    <t>International Travel House Ltd</t>
  </si>
  <si>
    <t>ITHL</t>
  </si>
  <si>
    <t>Bharat Seats Ltd</t>
  </si>
  <si>
    <t>BHARATSE</t>
  </si>
  <si>
    <t>Thaai Casting Limited</t>
  </si>
  <si>
    <t>TCL</t>
  </si>
  <si>
    <t>Foce India Ltd</t>
  </si>
  <si>
    <t>FOCE</t>
  </si>
  <si>
    <t>Meghna Infracon Infrastructure Ltd</t>
  </si>
  <si>
    <t>MIIL</t>
  </si>
  <si>
    <t>Nath Bio-Genes (I) Ltd</t>
  </si>
  <si>
    <t>NATHBIOGEN</t>
  </si>
  <si>
    <t>Titan Biotech Ltd</t>
  </si>
  <si>
    <t>TITANBIO</t>
  </si>
  <si>
    <t>Vibhor Steel Tubes Ltd</t>
  </si>
  <si>
    <t>VSTL</t>
  </si>
  <si>
    <t>Dynamic Services &amp; Security Ltd</t>
  </si>
  <si>
    <t>DYNAMIC</t>
  </si>
  <si>
    <t>Galaxy Bearings Ltd</t>
  </si>
  <si>
    <t>GALXBRG</t>
  </si>
  <si>
    <t>Vardhman Acrylics Ltd</t>
  </si>
  <si>
    <t>VARDHACRLC</t>
  </si>
  <si>
    <t>Shish Industries Ltd</t>
  </si>
  <si>
    <t>SHISHIND</t>
  </si>
  <si>
    <t>Aditya BSL Nifty 50 ETF</t>
  </si>
  <si>
    <t>BSLNIFTY</t>
  </si>
  <si>
    <t>United Drilling Tools Ltd</t>
  </si>
  <si>
    <t>UNIDT</t>
  </si>
  <si>
    <t>Inspirisys Solutions Ltd</t>
  </si>
  <si>
    <t>INSPIRISYS</t>
  </si>
  <si>
    <t>All e Technologies Ltd</t>
  </si>
  <si>
    <t>ALLETEC</t>
  </si>
  <si>
    <t>Akme Fintrade India Ltd</t>
  </si>
  <si>
    <t>AFIL</t>
  </si>
  <si>
    <t>Amal Ltd</t>
  </si>
  <si>
    <t>AMAL</t>
  </si>
  <si>
    <t>DIC India Ltd</t>
  </si>
  <si>
    <t>DICIND</t>
  </si>
  <si>
    <t>Jost's Engineering Company Ltd</t>
  </si>
  <si>
    <t>JOSTS</t>
  </si>
  <si>
    <t>Kothari Sugars and Chemicals Ltd</t>
  </si>
  <si>
    <t>KOTARISUG</t>
  </si>
  <si>
    <t>Integrated Industries Ltd</t>
  </si>
  <si>
    <t>IIL</t>
  </si>
  <si>
    <t>Vantage Knowledge Academy Ltd</t>
  </si>
  <si>
    <t>VKAL</t>
  </si>
  <si>
    <t>Rubfila International Ltd</t>
  </si>
  <si>
    <t>RUBFILA</t>
  </si>
  <si>
    <t>Indian Bright Steel Co Ltd</t>
  </si>
  <si>
    <t>IBRIGST</t>
  </si>
  <si>
    <t>Modison Ltd</t>
  </si>
  <si>
    <t>MODISONLTD</t>
  </si>
  <si>
    <t>Jet Airways (India) Ltd</t>
  </si>
  <si>
    <t>JETAIRWAYS</t>
  </si>
  <si>
    <t>Markolines Pavement Technologies Ltd</t>
  </si>
  <si>
    <t>MARKOLINES</t>
  </si>
  <si>
    <t>IRIS Business Services Ltd</t>
  </si>
  <si>
    <t>IRIS</t>
  </si>
  <si>
    <t>Mangalam Industrial Finance Ltd</t>
  </si>
  <si>
    <t>MANGIND</t>
  </si>
  <si>
    <t>U Y Fincorp Ltd</t>
  </si>
  <si>
    <t>UYFINCORP</t>
  </si>
  <si>
    <t>Raghuvir Synthetics Ltd</t>
  </si>
  <si>
    <t>RAGHUSYN</t>
  </si>
  <si>
    <t>Mangalam Global Enterprise Ltd</t>
  </si>
  <si>
    <t>MGEL</t>
  </si>
  <si>
    <t>Orbit Exports Ltd</t>
  </si>
  <si>
    <t>ORBTEXP</t>
  </si>
  <si>
    <t>Cineline India Ltd</t>
  </si>
  <si>
    <t>CINELINE</t>
  </si>
  <si>
    <t>SoftTech Engineers Ltd</t>
  </si>
  <si>
    <t>SOFTTECH</t>
  </si>
  <si>
    <t>Manaksia Coated Metals &amp; Industries Ltd</t>
  </si>
  <si>
    <t>MANAKCOAT</t>
  </si>
  <si>
    <t>OK Play India Ltd</t>
  </si>
  <si>
    <t>OKPLA</t>
  </si>
  <si>
    <t>Shreyans Industries Ltd</t>
  </si>
  <si>
    <t>SHREYANIND</t>
  </si>
  <si>
    <t>Mawana Sugars Ltd</t>
  </si>
  <si>
    <t>MAWANASUG</t>
  </si>
  <si>
    <t>GP Eco Solutions India Ltd</t>
  </si>
  <si>
    <t>GPECO</t>
  </si>
  <si>
    <t>Ponni Sugars (Erode) Ltd</t>
  </si>
  <si>
    <t>PONNIERODE</t>
  </si>
  <si>
    <t>Modi's Navnirman Ltd</t>
  </si>
  <si>
    <t>MODIS</t>
  </si>
  <si>
    <t>Indo National Ltd</t>
  </si>
  <si>
    <t>NIPPOBATRY</t>
  </si>
  <si>
    <t>Country Club Hospitality &amp; Holidays Ltd</t>
  </si>
  <si>
    <t>CCHHL</t>
  </si>
  <si>
    <t>Menon Pistons Ltd</t>
  </si>
  <si>
    <t>MENNPIS</t>
  </si>
  <si>
    <t>Prozone Realty Ltd</t>
  </si>
  <si>
    <t>PROZONER</t>
  </si>
  <si>
    <t>V-Marc India Ltd</t>
  </si>
  <si>
    <t>VMARCIND</t>
  </si>
  <si>
    <t>Poddar Pigments Ltd</t>
  </si>
  <si>
    <t>PODDARMENT</t>
  </si>
  <si>
    <t>Kinetic Engineering Ltd</t>
  </si>
  <si>
    <t>KINETICENG</t>
  </si>
  <si>
    <t>Industrial Investment Trust Ltd</t>
  </si>
  <si>
    <t>IITL</t>
  </si>
  <si>
    <t>Bella Casa Fashion &amp; Retail Ltd</t>
  </si>
  <si>
    <t>BELLACASA</t>
  </si>
  <si>
    <t>Delton Cables Ltd</t>
  </si>
  <si>
    <t>DLTNCBL</t>
  </si>
  <si>
    <t>Pritika Auto Industries Ltd</t>
  </si>
  <si>
    <t>PRITIKAUTO</t>
  </si>
  <si>
    <t>Sakthi Sugars Ltd</t>
  </si>
  <si>
    <t>SAKHTISUG</t>
  </si>
  <si>
    <t>Riddhi Siddhi Gluco Biols Ltd</t>
  </si>
  <si>
    <t>RIDDHI</t>
  </si>
  <si>
    <t>Dynemic Products Ltd</t>
  </si>
  <si>
    <t>DYNPRO</t>
  </si>
  <si>
    <t>Logica Infoway Ltd</t>
  </si>
  <si>
    <t>LOGICA</t>
  </si>
  <si>
    <t>Kay Cee Energy &amp; Infra Ltd</t>
  </si>
  <si>
    <t>KCEIL</t>
  </si>
  <si>
    <t>Mahindra EPC Irrigation Ltd</t>
  </si>
  <si>
    <t>MAHEPC</t>
  </si>
  <si>
    <t>Kaycee Industries Ltd</t>
  </si>
  <si>
    <t>KAYCEEI</t>
  </si>
  <si>
    <t>Hindusthan Urban Infrastructure Ltd</t>
  </si>
  <si>
    <t>HUIL</t>
  </si>
  <si>
    <t>Shalibhadra Finance Ltd</t>
  </si>
  <si>
    <t>SAHLIBHFI</t>
  </si>
  <si>
    <t>Hi-Green Carbon Ltd</t>
  </si>
  <si>
    <t>HIGREEN</t>
  </si>
  <si>
    <t>M K Proteins Ltd</t>
  </si>
  <si>
    <t>MKPL</t>
  </si>
  <si>
    <t>Sigma Solve Ltd</t>
  </si>
  <si>
    <t>SIGMA</t>
  </si>
  <si>
    <t>Newjaisa Technologies Ltd</t>
  </si>
  <si>
    <t>NEWJAISA</t>
  </si>
  <si>
    <t>Innovators Facade Systems Ltd</t>
  </si>
  <si>
    <t>INNOVATORS</t>
  </si>
  <si>
    <t>Creative Graphics Solutions India Ltd</t>
  </si>
  <si>
    <t>CGRAPHICS</t>
  </si>
  <si>
    <t>Suraj Ltd</t>
  </si>
  <si>
    <t>SURAJLTD</t>
  </si>
  <si>
    <t>Bombay Oxygen Investments Ltd</t>
  </si>
  <si>
    <t>BOMOXY-B1</t>
  </si>
  <si>
    <t>Quint Digital Ltd</t>
  </si>
  <si>
    <t>QUINT</t>
  </si>
  <si>
    <t>Trigyn Technologies Ltd</t>
  </si>
  <si>
    <t>TRIGYN</t>
  </si>
  <si>
    <t>Shukra Pharmaceuticals Ltd</t>
  </si>
  <si>
    <t>SHUKRAPHAR</t>
  </si>
  <si>
    <t>Aerpace Industries Ltd</t>
  </si>
  <si>
    <t>AERPACE</t>
  </si>
  <si>
    <t>Ruchira Papers Ltd</t>
  </si>
  <si>
    <t>RUCHIRA</t>
  </si>
  <si>
    <t>Goodricke Group Ltd</t>
  </si>
  <si>
    <t>GOODRICKE</t>
  </si>
  <si>
    <t>Indo Us Bio-Tech Ltd</t>
  </si>
  <si>
    <t>INDOUS</t>
  </si>
  <si>
    <t>Shera Energy Ltd</t>
  </si>
  <si>
    <t>SHERA</t>
  </si>
  <si>
    <t>Star Paper Mills Ltd</t>
  </si>
  <si>
    <t>STARPAPER</t>
  </si>
  <si>
    <t>Esconet Technologies Ltd</t>
  </si>
  <si>
    <t>ESCONET</t>
  </si>
  <si>
    <t>Udayshivakumar Infra Ltd</t>
  </si>
  <si>
    <t>USK</t>
  </si>
  <si>
    <t>Pradeep Metals Ltd</t>
  </si>
  <si>
    <t>PRADPME</t>
  </si>
  <si>
    <t>Sunita Tools Ltd</t>
  </si>
  <si>
    <t>SUNITATOOL</t>
  </si>
  <si>
    <t>Shemaroo Entertainment Ltd</t>
  </si>
  <si>
    <t>SHEMAROO</t>
  </si>
  <si>
    <t>Batliboi Ltd</t>
  </si>
  <si>
    <t>BATLIBOI</t>
  </si>
  <si>
    <t>Star Housing Finance Ltd</t>
  </si>
  <si>
    <t>STARHFL</t>
  </si>
  <si>
    <t>Lakshmi Mills Company Ltd</t>
  </si>
  <si>
    <t>LAKSHMIMIL</t>
  </si>
  <si>
    <t>Nitin Castings Ltd</t>
  </si>
  <si>
    <t>NITINCAST</t>
  </si>
  <si>
    <t>Metals - Iron</t>
  </si>
  <si>
    <t>Universus Photo Imagings Ltd</t>
  </si>
  <si>
    <t>UNIVPHOTO</t>
  </si>
  <si>
    <t>Ambalal Sarabhai Enterprises Ltd</t>
  </si>
  <si>
    <t>AMBALALSA</t>
  </si>
  <si>
    <t>Panchmahal Steel Ltd</t>
  </si>
  <si>
    <t>PANCHMAHQ</t>
  </si>
  <si>
    <t>Rathi Steel and Power Ltd</t>
  </si>
  <si>
    <t>RATHIST</t>
  </si>
  <si>
    <t>Shardul Securities Ltd</t>
  </si>
  <si>
    <t>SHARDUL</t>
  </si>
  <si>
    <t>Integra Essentia Ltd</t>
  </si>
  <si>
    <t>ESSENTIA</t>
  </si>
  <si>
    <t>SRM Contractors Ltd</t>
  </si>
  <si>
    <t>SRM</t>
  </si>
  <si>
    <t>Emkay Global Financial Services Ltd</t>
  </si>
  <si>
    <t>EMKAY</t>
  </si>
  <si>
    <t>Thirdwave Financial Intermediaries Ltd</t>
  </si>
  <si>
    <t>THIRDFIN</t>
  </si>
  <si>
    <t>Energy-Mission Machineries (India) Ltd</t>
  </si>
  <si>
    <t>EMMIL</t>
  </si>
  <si>
    <t>Dhabriya Polywood Ltd</t>
  </si>
  <si>
    <t>DHABRIYA</t>
  </si>
  <si>
    <t>SAR Televenture Ltd</t>
  </si>
  <si>
    <t>SARTELE</t>
  </si>
  <si>
    <t>Exxaro Tiles Ltd</t>
  </si>
  <si>
    <t>EXXARO</t>
  </si>
  <si>
    <t>Tiger Logistics (India) Ltd</t>
  </si>
  <si>
    <t>TIGERLOGS</t>
  </si>
  <si>
    <t>Shiv Aum Steels Ltd</t>
  </si>
  <si>
    <t>SHIVAUM</t>
  </si>
  <si>
    <t>Surani Steel Tubes Ltd</t>
  </si>
  <si>
    <t>SURANI</t>
  </si>
  <si>
    <t>Chavda Infra Ltd</t>
  </si>
  <si>
    <t>CHAVDA</t>
  </si>
  <si>
    <t>Airan Ltd</t>
  </si>
  <si>
    <t>AIRAN</t>
  </si>
  <si>
    <t>Felix Industries Ltd</t>
  </si>
  <si>
    <t>FELIX</t>
  </si>
  <si>
    <t>IL &amp; FS Investment Managers Ltd</t>
  </si>
  <si>
    <t>IVC</t>
  </si>
  <si>
    <t>Vishal Fabrics Ltd</t>
  </si>
  <si>
    <t>VISHAL</t>
  </si>
  <si>
    <t>K2 Infragen Ltd</t>
  </si>
  <si>
    <t>K2INFRA</t>
  </si>
  <si>
    <t>Lyka Labs Ltd</t>
  </si>
  <si>
    <t>LYKALABS</t>
  </si>
  <si>
    <t>Fredun Pharmaceuticals Ltd</t>
  </si>
  <si>
    <t>FREDUN</t>
  </si>
  <si>
    <t>A-1 Acid Ltd</t>
  </si>
  <si>
    <t>AAL</t>
  </si>
  <si>
    <t>G G Engineering Ltd</t>
  </si>
  <si>
    <t>GGENG</t>
  </si>
  <si>
    <t>MOS Utility Ltd</t>
  </si>
  <si>
    <t>MOS</t>
  </si>
  <si>
    <t>Harrisons Malayalam Ltd</t>
  </si>
  <si>
    <t>HARRMALAYA</t>
  </si>
  <si>
    <t>UCAL Ltd</t>
  </si>
  <si>
    <t>UCAL</t>
  </si>
  <si>
    <t>Panasonic Energy India Co Ltd</t>
  </si>
  <si>
    <t>PANAENERG</t>
  </si>
  <si>
    <t>Sahyadri Industries Ltd</t>
  </si>
  <si>
    <t>SAHYADRI</t>
  </si>
  <si>
    <t>VIP Clothing Ltd</t>
  </si>
  <si>
    <t>VIPCLOTHNG</t>
  </si>
  <si>
    <t>ELGI Rubber Co Ltd</t>
  </si>
  <si>
    <t>ELGIRUBCO</t>
  </si>
  <si>
    <t>RM Drip &amp; Sprinklers Systems Ltd</t>
  </si>
  <si>
    <t>RMDRIP</t>
  </si>
  <si>
    <t>Hitech Corporation Ltd</t>
  </si>
  <si>
    <t>HITECHCORP</t>
  </si>
  <si>
    <t>Aryaman Financial Services Ltd</t>
  </si>
  <si>
    <t>ARYAMAN</t>
  </si>
  <si>
    <t>Jenburkt Pharmaceuticals Ltd</t>
  </si>
  <si>
    <t>JENBURPH</t>
  </si>
  <si>
    <t>Cool Caps Industries Ltd</t>
  </si>
  <si>
    <t>COOLCAPS</t>
  </si>
  <si>
    <t>Byke Hospitality Ltd</t>
  </si>
  <si>
    <t>BYKE</t>
  </si>
  <si>
    <t>Systango Technologies Ltd</t>
  </si>
  <si>
    <t>SYSTANGO</t>
  </si>
  <si>
    <t>Birla Precision Technologies Ltd</t>
  </si>
  <si>
    <t>BIRLAPREC</t>
  </si>
  <si>
    <t>Kings Infra Ventures Ltd</t>
  </si>
  <si>
    <t>KINGSINFR</t>
  </si>
  <si>
    <t>Alufluoride Ltd</t>
  </si>
  <si>
    <t>ALUFLUOR</t>
  </si>
  <si>
    <t>Shree Rama Multi-Tech Ltd</t>
  </si>
  <si>
    <t>SHREERAMA</t>
  </si>
  <si>
    <t>DC Infotech and Communication Ltd</t>
  </si>
  <si>
    <t>DCI</t>
  </si>
  <si>
    <t>Aban Offshore Ltd</t>
  </si>
  <si>
    <t>ABAN</t>
  </si>
  <si>
    <t>Quest Capital Markets Ltd</t>
  </si>
  <si>
    <t>QUESTCAP</t>
  </si>
  <si>
    <t>Capital Trade Links Ltd</t>
  </si>
  <si>
    <t>CTL</t>
  </si>
  <si>
    <t>Aries Agro Ltd (CN)</t>
  </si>
  <si>
    <t>ARIES</t>
  </si>
  <si>
    <t>Bhagyanagar India Ltd</t>
  </si>
  <si>
    <t>BHAGYANGR</t>
  </si>
  <si>
    <t>Apollo Sindoori Hotels Ltd</t>
  </si>
  <si>
    <t>APOLSINHOT</t>
  </si>
  <si>
    <t>Z-Tech (India) Ltd</t>
  </si>
  <si>
    <t>ZTECH</t>
  </si>
  <si>
    <t>Exhicon Events Media Solutions Ltd</t>
  </si>
  <si>
    <t>EXHICON</t>
  </si>
  <si>
    <t>Zodiac Clothing Company Ltd</t>
  </si>
  <si>
    <t>ZODIACLOTH</t>
  </si>
  <si>
    <t>Gokul Refoils and Solvent Ltd</t>
  </si>
  <si>
    <t>GOKUL</t>
  </si>
  <si>
    <t>Madhuveer Com 18 Network Ltd</t>
  </si>
  <si>
    <t>MADHUVEER</t>
  </si>
  <si>
    <t>Manaksia Steels Ltd</t>
  </si>
  <si>
    <t>MANAKSTEEL</t>
  </si>
  <si>
    <t>Modi Naturals Ltd</t>
  </si>
  <si>
    <t>MODINATUR</t>
  </si>
  <si>
    <t>SKP Bearing Industries Ltd</t>
  </si>
  <si>
    <t>SKP</t>
  </si>
  <si>
    <t>Plaza Wires Ltd</t>
  </si>
  <si>
    <t>PLAZACABLE</t>
  </si>
  <si>
    <t>A2z Infra Engineering Ltd</t>
  </si>
  <si>
    <t>A2ZINFRA</t>
  </si>
  <si>
    <t>Baroda Rayon Corporation Ltd</t>
  </si>
  <si>
    <t>BARODARY</t>
  </si>
  <si>
    <t>Northern Spirits Ltd</t>
  </si>
  <si>
    <t>NSL</t>
  </si>
  <si>
    <t>Zenotech Laboratories Ltd</t>
  </si>
  <si>
    <t>ZENOTECH</t>
  </si>
  <si>
    <t>International Combustion (India) Ltd</t>
  </si>
  <si>
    <t>INTLCOMBQ</t>
  </si>
  <si>
    <t>Kapston Services Ltd</t>
  </si>
  <si>
    <t>KAPSTON</t>
  </si>
  <si>
    <t>Vijay Solvex Ltd</t>
  </si>
  <si>
    <t>VIJSOLX</t>
  </si>
  <si>
    <t>K M Sugar Mills Ltd</t>
  </si>
  <si>
    <t>KMSUGAR</t>
  </si>
  <si>
    <t>Patels Airtemp (India) Ltd</t>
  </si>
  <si>
    <t>PATELSAI</t>
  </si>
  <si>
    <t>Rana Sugars Ltd</t>
  </si>
  <si>
    <t>RANASUG</t>
  </si>
  <si>
    <t>Emami Realty Ltd</t>
  </si>
  <si>
    <t>EMAMIREAL</t>
  </si>
  <si>
    <t>Mangalam Worldwide Ltd</t>
  </si>
  <si>
    <t>MWL</t>
  </si>
  <si>
    <t>Karnika Industries Ltd</t>
  </si>
  <si>
    <t>KARNIKA</t>
  </si>
  <si>
    <t>Tierra Agrotech Ltd</t>
  </si>
  <si>
    <t>TIERRA</t>
  </si>
  <si>
    <t>Sintercom India Ltd</t>
  </si>
  <si>
    <t>SINTERCOM</t>
  </si>
  <si>
    <t>Keltech Energies Ltd</t>
  </si>
  <si>
    <t>KELENRG</t>
  </si>
  <si>
    <t>Nippon India ETF Nifty Midcap 150</t>
  </si>
  <si>
    <t>MID150BEES</t>
  </si>
  <si>
    <t>Sayaji Hotels (Indore) Ltd</t>
  </si>
  <si>
    <t>SHILINDORE</t>
  </si>
  <si>
    <t>Emmforce Autotech Ltd</t>
  </si>
  <si>
    <t>EMMFORCE</t>
  </si>
  <si>
    <t>Lehar Footwears Ltd</t>
  </si>
  <si>
    <t>LEHAR</t>
  </si>
  <si>
    <t>DJ Mediaprint &amp; Logistics Ltd</t>
  </si>
  <si>
    <t>DJML</t>
  </si>
  <si>
    <t>Majestic Auto Ltd</t>
  </si>
  <si>
    <t>MAJESAUT</t>
  </si>
  <si>
    <t>Rockingdeals Circular Economy Ltd</t>
  </si>
  <si>
    <t>ROCKINGDCE</t>
  </si>
  <si>
    <t>Triton Valves Ltd</t>
  </si>
  <si>
    <t>TRITONV</t>
  </si>
  <si>
    <t>Rajnish Wellness Ltd</t>
  </si>
  <si>
    <t>RAJNISH</t>
  </si>
  <si>
    <t>Globus Power Generation Ltd</t>
  </si>
  <si>
    <t>GLOBUSCON</t>
  </si>
  <si>
    <t>DRC Systems India Ltd</t>
  </si>
  <si>
    <t>DRCSYSTEMS</t>
  </si>
  <si>
    <t>Purv Flexipack Ltd</t>
  </si>
  <si>
    <t>PURVFLEXI</t>
  </si>
  <si>
    <t>Pasupati Acrylon Ltd</t>
  </si>
  <si>
    <t>PASUPTAC</t>
  </si>
  <si>
    <t>Surana Telecom and Power Ltd</t>
  </si>
  <si>
    <t>SURANAT&amp;P</t>
  </si>
  <si>
    <t>Almondz Global Securities Ltd</t>
  </si>
  <si>
    <t>ALMONDZ</t>
  </si>
  <si>
    <t>Shyam Century Ferrous Ltd</t>
  </si>
  <si>
    <t>SHYAMCENT</t>
  </si>
  <si>
    <t>Global Education Ltd</t>
  </si>
  <si>
    <t>GLOBAL</t>
  </si>
  <si>
    <t>GP Petroleums Ltd</t>
  </si>
  <si>
    <t>GULFPETRO</t>
  </si>
  <si>
    <t>Vaarad Ventures Ltd</t>
  </si>
  <si>
    <t>VAARAD</t>
  </si>
  <si>
    <t>Coastal Corporation Ltd</t>
  </si>
  <si>
    <t>COASTCORP</t>
  </si>
  <si>
    <t>Goyal Salt Ltd</t>
  </si>
  <si>
    <t>GOYALSALT</t>
  </si>
  <si>
    <t>Chemcrux Enterprises Ltd</t>
  </si>
  <si>
    <t>CHEMCRUX</t>
  </si>
  <si>
    <t>Intense Technologies Ltd</t>
  </si>
  <si>
    <t>INTENTECH</t>
  </si>
  <si>
    <t>Variman Global Enterprises Ltd</t>
  </si>
  <si>
    <t>VARIMAN</t>
  </si>
  <si>
    <t>Rajnandini Metal Ltd</t>
  </si>
  <si>
    <t>RAJMET</t>
  </si>
  <si>
    <t>Droneacharya Aerial Innovations Ltd</t>
  </si>
  <si>
    <t>DRONACHRYA</t>
  </si>
  <si>
    <t>Mangalam Organics Ltd</t>
  </si>
  <si>
    <t>MANORG</t>
  </si>
  <si>
    <t>GEE Ltd</t>
  </si>
  <si>
    <t>GEE</t>
  </si>
  <si>
    <t>South West Pinnacle Exploration Ltd</t>
  </si>
  <si>
    <t>SOUTHWEST</t>
  </si>
  <si>
    <t>AVP Infracon Ltd</t>
  </si>
  <si>
    <t>AVPINFRA</t>
  </si>
  <si>
    <t>Aditya BSL Gold ETF</t>
  </si>
  <si>
    <t>BSLGOLDETF</t>
  </si>
  <si>
    <t>Nila Spaces Ltd</t>
  </si>
  <si>
    <t>NILASPACES</t>
  </si>
  <si>
    <t>Proventus Agrocom Ltd</t>
  </si>
  <si>
    <t>PROV</t>
  </si>
  <si>
    <t>Milkfood Ltd</t>
  </si>
  <si>
    <t>MLKFOOD</t>
  </si>
  <si>
    <t>Shri Keshav Cements and Infra Ltd</t>
  </si>
  <si>
    <t>SKCIL</t>
  </si>
  <si>
    <t>Essen Speciality Films Ltd</t>
  </si>
  <si>
    <t>ESFL</t>
  </si>
  <si>
    <t>Trident Lifeline Ltd</t>
  </si>
  <si>
    <t>TLL</t>
  </si>
  <si>
    <t>Suyog Gurbaxani Funicular Ropeways Ltd</t>
  </si>
  <si>
    <t>SGFRL</t>
  </si>
  <si>
    <t>Jasch Gauging Technologies Ltd</t>
  </si>
  <si>
    <t>JGTL</t>
  </si>
  <si>
    <t>Virinchi Ltd</t>
  </si>
  <si>
    <t>VIRINCHI</t>
  </si>
  <si>
    <t>Inflame Appliances Ltd</t>
  </si>
  <si>
    <t>INFLAME</t>
  </si>
  <si>
    <t>Sumit Woods Ltd</t>
  </si>
  <si>
    <t>SUMIT</t>
  </si>
  <si>
    <t>Rama Phosphates Ltd</t>
  </si>
  <si>
    <t>RAMAPHO</t>
  </si>
  <si>
    <t>Scan Steels Ltd</t>
  </si>
  <si>
    <t>SCANSTL</t>
  </si>
  <si>
    <t>Talbros Engineering Ltd</t>
  </si>
  <si>
    <t>TALBROSENG</t>
  </si>
  <si>
    <t>Competent Automobiles Company Ltd</t>
  </si>
  <si>
    <t>COMPEAU</t>
  </si>
  <si>
    <t>Le Merite Exports Ltd</t>
  </si>
  <si>
    <t>LEMERITE</t>
  </si>
  <si>
    <t>Sejal Glass Ltd</t>
  </si>
  <si>
    <t>SEJALLTD</t>
  </si>
  <si>
    <t>Lancor Holdings Ltd</t>
  </si>
  <si>
    <t>LANCORHOL</t>
  </si>
  <si>
    <t>Atlantaa Ltd</t>
  </si>
  <si>
    <t>ATLANTAA</t>
  </si>
  <si>
    <t>Canarys Automations Ltd</t>
  </si>
  <si>
    <t>CANARYS</t>
  </si>
  <si>
    <t>Indian Toners &amp; Developers Ltd</t>
  </si>
  <si>
    <t>INDTONER</t>
  </si>
  <si>
    <t>Lorenzini Apparels Ltd</t>
  </si>
  <si>
    <t>LAL</t>
  </si>
  <si>
    <t>S &amp; S Power Switchgear Ltd</t>
  </si>
  <si>
    <t>S&amp;SPOWER</t>
  </si>
  <si>
    <t>Euro India Fresh Foods Ltd</t>
  </si>
  <si>
    <t>EIFFL</t>
  </si>
  <si>
    <t>Waterbase Ltd</t>
  </si>
  <si>
    <t>WATERBASE</t>
  </si>
  <si>
    <t>Jhaveri Credits and Capital Ltd</t>
  </si>
  <si>
    <t>JHACC</t>
  </si>
  <si>
    <t>Naga Dhunseri Group Ltd</t>
  </si>
  <si>
    <t>NDGL</t>
  </si>
  <si>
    <t>Shradha Infraprojects Ltd</t>
  </si>
  <si>
    <t>SHRADHA</t>
  </si>
  <si>
    <t>Gennex Laboratories Ltd</t>
  </si>
  <si>
    <t>GENNEX</t>
  </si>
  <si>
    <t>Dindigul Farm Product Ltd</t>
  </si>
  <si>
    <t>DFPL</t>
  </si>
  <si>
    <t>Manomay Tex India Ltd</t>
  </si>
  <si>
    <t>MANOMAY</t>
  </si>
  <si>
    <t>Digikore Studios Ltd</t>
  </si>
  <si>
    <t>DIGIKORE</t>
  </si>
  <si>
    <t>BGR Energy Systems Ltd</t>
  </si>
  <si>
    <t>BGRENERGY</t>
  </si>
  <si>
    <t>Apollo Finvest (India) Ltd</t>
  </si>
  <si>
    <t>APOLLOFI</t>
  </si>
  <si>
    <t>Medico Remedies Ltd</t>
  </si>
  <si>
    <t>MEDICO</t>
  </si>
  <si>
    <t>Vadilal Enterprises Ltd</t>
  </si>
  <si>
    <t>VADILENT</t>
  </si>
  <si>
    <t>Avonmore Capital &amp; Management Services Ltd</t>
  </si>
  <si>
    <t>AVONMORE</t>
  </si>
  <si>
    <t>Kalyani Cast-Tech Ltd</t>
  </si>
  <si>
    <t>KALYANI</t>
  </si>
  <si>
    <t>Omax Autos Ltd</t>
  </si>
  <si>
    <t>OMAXAUTO</t>
  </si>
  <si>
    <t>Premier Roadlines Ltd</t>
  </si>
  <si>
    <t>PRLIND</t>
  </si>
  <si>
    <t>Sadhav Shipping Ltd</t>
  </si>
  <si>
    <t>SADHAV</t>
  </si>
  <si>
    <t>Indowind Energy Ltd</t>
  </si>
  <si>
    <t>INDOWIND</t>
  </si>
  <si>
    <t>Ruchi Infrastructure Ltd</t>
  </si>
  <si>
    <t>RUCHINFRA</t>
  </si>
  <si>
    <t>Infinium Pharmachem Ltd</t>
  </si>
  <si>
    <t>INFINIUM</t>
  </si>
  <si>
    <t>Jay Shree Tea and Industries Ltd</t>
  </si>
  <si>
    <t>JAYSREETEA</t>
  </si>
  <si>
    <t>Crayons Advertising Ltd</t>
  </si>
  <si>
    <t>CRAYONS</t>
  </si>
  <si>
    <t>Goldstar Power Ltd</t>
  </si>
  <si>
    <t>GOLDSTAR</t>
  </si>
  <si>
    <t>Multibase India Ltd</t>
  </si>
  <si>
    <t>MULTIBASE</t>
  </si>
  <si>
    <t>Rox Hi-Tech Ltd</t>
  </si>
  <si>
    <t>ROXHITECH</t>
  </si>
  <si>
    <t>RKEC Projects Ltd</t>
  </si>
  <si>
    <t>RKEC</t>
  </si>
  <si>
    <t>Fluidomat Ltd</t>
  </si>
  <si>
    <t>FLUIDOM</t>
  </si>
  <si>
    <t>Indian Terrain Fashions Ltd</t>
  </si>
  <si>
    <t>INDTERRAIN</t>
  </si>
  <si>
    <t>Purple Finance Ltd</t>
  </si>
  <si>
    <t>PURPLEFIN</t>
  </si>
  <si>
    <t>Generic Engineering Construction and Projects Ltd</t>
  </si>
  <si>
    <t>GENCON</t>
  </si>
  <si>
    <t>India Finsec Ltd</t>
  </si>
  <si>
    <t>IFINSEC</t>
  </si>
  <si>
    <t>Magnum Ventures Ltd</t>
  </si>
  <si>
    <t>MAGNUM</t>
  </si>
  <si>
    <t>Crown Lifters Ltd</t>
  </si>
  <si>
    <t>CROWN</t>
  </si>
  <si>
    <t>NDL Ventures Ltd</t>
  </si>
  <si>
    <t>NDLVENTURE</t>
  </si>
  <si>
    <t>Murudeshwar Ceramics Ltd</t>
  </si>
  <si>
    <t>MURUDCERA</t>
  </si>
  <si>
    <t>Bannari Amman Spinning Mills Ltd</t>
  </si>
  <si>
    <t>BASML</t>
  </si>
  <si>
    <t>Axis Gold ETF</t>
  </si>
  <si>
    <t>AXISGOLD</t>
  </si>
  <si>
    <t>Navkar Urbanstructure Ltd</t>
  </si>
  <si>
    <t>NAVKAR</t>
  </si>
  <si>
    <t>Vishwaraj Sugar Industries Ltd</t>
  </si>
  <si>
    <t>VISHWARAJ</t>
  </si>
  <si>
    <t>Rudrabhishek Enterprises Ltd</t>
  </si>
  <si>
    <t>REPL</t>
  </si>
  <si>
    <t>Konstelec Engineers Ltd</t>
  </si>
  <si>
    <t>KONSTELEC</t>
  </si>
  <si>
    <t>Captain Polyplast Ltd</t>
  </si>
  <si>
    <t>CPL</t>
  </si>
  <si>
    <t>Shri Venkatesh Refineries Ltd</t>
  </si>
  <si>
    <t>SVRL</t>
  </si>
  <si>
    <t>Smartlink Holdings Ltd</t>
  </si>
  <si>
    <t>SMARTLINK</t>
  </si>
  <si>
    <t>PPAP Automotive Ltd</t>
  </si>
  <si>
    <t>PPAP</t>
  </si>
  <si>
    <t>Anlon Technology Solutions Ltd</t>
  </si>
  <si>
    <t>ANLON</t>
  </si>
  <si>
    <t>Shree Rama Newsprint Ltd</t>
  </si>
  <si>
    <t>RAMANEWS</t>
  </si>
  <si>
    <t>Robust Hotels Ltd</t>
  </si>
  <si>
    <t>RHL</t>
  </si>
  <si>
    <t>Visa Steel Ltd</t>
  </si>
  <si>
    <t>VISASTEEL</t>
  </si>
  <si>
    <t>IIRM Holdings India Ltd</t>
  </si>
  <si>
    <t>IIRM</t>
  </si>
  <si>
    <t>Prime Industries Ltd</t>
  </si>
  <si>
    <t>PRIMIND</t>
  </si>
  <si>
    <t>Il&amp;Fs Engineering and Construction Company Ltd</t>
  </si>
  <si>
    <t>IL&amp;FSENGG</t>
  </si>
  <si>
    <t>Uday Jewellery Industries Ltd</t>
  </si>
  <si>
    <t>UDAYJEW</t>
  </si>
  <si>
    <t>Commercial Syn Bags Ltd</t>
  </si>
  <si>
    <t>COMSYN</t>
  </si>
  <si>
    <t>Take Solutions Ltd</t>
  </si>
  <si>
    <t>TAKE</t>
  </si>
  <si>
    <t>P.E. Analytics Ltd</t>
  </si>
  <si>
    <t>PROPEQUITY</t>
  </si>
  <si>
    <t>McLeod Russel India Ltd</t>
  </si>
  <si>
    <t>MCLEODRUSS</t>
  </si>
  <si>
    <t>Global Vectra Helicorp Ltd</t>
  </si>
  <si>
    <t>GLOBALVECT</t>
  </si>
  <si>
    <t>Rane Engine Valve Ltd</t>
  </si>
  <si>
    <t>RANEENGINE</t>
  </si>
  <si>
    <t>Vintron Informatics Ltd</t>
  </si>
  <si>
    <t>VINTRON</t>
  </si>
  <si>
    <t>Hindustan Organic Chemicals Ltd</t>
  </si>
  <si>
    <t>HOCL</t>
  </si>
  <si>
    <t>Shri Dinesh Mills Ltd</t>
  </si>
  <si>
    <t>SHRIDINE</t>
  </si>
  <si>
    <t>Natural Capsules Ltd</t>
  </si>
  <si>
    <t>NATCAPSUQ</t>
  </si>
  <si>
    <t>Alphageo (India) Ltd</t>
  </si>
  <si>
    <t>ALPHAGEO</t>
  </si>
  <si>
    <t>POCL Enterprises Ltd</t>
  </si>
  <si>
    <t>POEL</t>
  </si>
  <si>
    <t>Osia Hyper Retail Ltd</t>
  </si>
  <si>
    <t>OSIAHYPER</t>
  </si>
  <si>
    <t>KPT Industries Ltd</t>
  </si>
  <si>
    <t>KPT</t>
  </si>
  <si>
    <t>Royal India Corporation Ltd</t>
  </si>
  <si>
    <t>ROYALIND</t>
  </si>
  <si>
    <t>Caspian Corporate Services Ltd</t>
  </si>
  <si>
    <t>CASPIAN</t>
  </si>
  <si>
    <t>DCG Cables &amp; Wires Ltd</t>
  </si>
  <si>
    <t>DCG</t>
  </si>
  <si>
    <t>Maral Overseas Ltd</t>
  </si>
  <si>
    <t>MARALOVER</t>
  </si>
  <si>
    <t>Akanksha Power and Infrastructure Ltd</t>
  </si>
  <si>
    <t>AKANKSHA</t>
  </si>
  <si>
    <t>Electrical Components &amp; Equipment</t>
  </si>
  <si>
    <t>Duroply Industries Ltd</t>
  </si>
  <si>
    <t>DUROPLY</t>
  </si>
  <si>
    <t>Gujarat Apollo Industries Ltd</t>
  </si>
  <si>
    <t>GUJAPOLLO</t>
  </si>
  <si>
    <t>E Factor Experiences Ltd</t>
  </si>
  <si>
    <t>EFACTOR</t>
  </si>
  <si>
    <t>Axis Nifty AAA Bond Plus SDL Apr 2026 50:50 ETF</t>
  </si>
  <si>
    <t>AXISBPSETF</t>
  </si>
  <si>
    <t>Sundaram Brake Linings Ltd</t>
  </si>
  <si>
    <t>SUNDRMBRAK</t>
  </si>
  <si>
    <t>Lords Chloro Alkali Ltd</t>
  </si>
  <si>
    <t>LORDSCHLO</t>
  </si>
  <si>
    <t>Asian Hotels (North) Ltd</t>
  </si>
  <si>
    <t>ASIANHOTNR</t>
  </si>
  <si>
    <t>Alphalogic Industries Ltd</t>
  </si>
  <si>
    <t>ALPHAIND</t>
  </si>
  <si>
    <t>Comfort Intech Ltd</t>
  </si>
  <si>
    <t>COMFINTE</t>
  </si>
  <si>
    <t>Graviss Hospitality Ltd</t>
  </si>
  <si>
    <t>GRAVISSHO</t>
  </si>
  <si>
    <t>Mercantile Ventures Ltd</t>
  </si>
  <si>
    <t>MERCANTILE</t>
  </si>
  <si>
    <t>Aurangabad Distillery Ltd</t>
  </si>
  <si>
    <t>AURDIS</t>
  </si>
  <si>
    <t>Thomas Scott (India) Ltd</t>
  </si>
  <si>
    <t>THOMASCOTT</t>
  </si>
  <si>
    <t>Bemco Hydraulics Ltd</t>
  </si>
  <si>
    <t>BEMHY</t>
  </si>
  <si>
    <t>ABM Knowledgeware Ltd</t>
  </si>
  <si>
    <t>ABMKNO</t>
  </si>
  <si>
    <t>SBEC Sugar Ltd</t>
  </si>
  <si>
    <t>SBECSUG</t>
  </si>
  <si>
    <t>Par Drugs and Chemicals Ltd</t>
  </si>
  <si>
    <t>PAR</t>
  </si>
  <si>
    <t>On Door Concepts Ltd</t>
  </si>
  <si>
    <t>ONDOOR</t>
  </si>
  <si>
    <t>Retail - Online</t>
  </si>
  <si>
    <t>Kaka Industries Ltd</t>
  </si>
  <si>
    <t>KAKA</t>
  </si>
  <si>
    <t>Cords Cable Industries Ltd</t>
  </si>
  <si>
    <t>CORDSCABLE</t>
  </si>
  <si>
    <t>Bambino Agro Industries Ltd</t>
  </si>
  <si>
    <t>BAMBINO</t>
  </si>
  <si>
    <t>Standard Capital Markets Ltd</t>
  </si>
  <si>
    <t>STANCAP</t>
  </si>
  <si>
    <t>Maagh Advertising and Marketing Services Ltd</t>
  </si>
  <si>
    <t>MAAGHADV</t>
  </si>
  <si>
    <t>Amba Enterprises Ltd</t>
  </si>
  <si>
    <t>AEL</t>
  </si>
  <si>
    <t>UMA Exports Ltd</t>
  </si>
  <si>
    <t>UMAEXPORTS</t>
  </si>
  <si>
    <t>Chemtech Industrial Valves Ltd</t>
  </si>
  <si>
    <t>CHEMTECH</t>
  </si>
  <si>
    <t>Nitiraj Engineers Ltd</t>
  </si>
  <si>
    <t>NITIRAJ</t>
  </si>
  <si>
    <t>Sona Machinery Ltd</t>
  </si>
  <si>
    <t>SONAMAC</t>
  </si>
  <si>
    <t>Megastar Foods Ltd</t>
  </si>
  <si>
    <t>MEGASTAR</t>
  </si>
  <si>
    <t>Empower India Ltd</t>
  </si>
  <si>
    <t>EMPOWER</t>
  </si>
  <si>
    <t>Chatha Foods Ltd</t>
  </si>
  <si>
    <t>CHATHA</t>
  </si>
  <si>
    <t>Starteck Finance Ltd</t>
  </si>
  <si>
    <t>STARTECK</t>
  </si>
  <si>
    <t>Infollion Research Services Ltd</t>
  </si>
  <si>
    <t>INFOLLION</t>
  </si>
  <si>
    <t>Sharda Ispat Ltd</t>
  </si>
  <si>
    <t>SHRDAIS</t>
  </si>
  <si>
    <t>Welspun Investments and Commercials Ltd</t>
  </si>
  <si>
    <t>WELINV</t>
  </si>
  <si>
    <t>Jay Ushin Ltd</t>
  </si>
  <si>
    <t>JAYUSH</t>
  </si>
  <si>
    <t>Equippp Social Impact Technologies Ltd</t>
  </si>
  <si>
    <t>EQUIPPP</t>
  </si>
  <si>
    <t xml:space="preserve"> IT Services &amp; Consulting</t>
  </si>
  <si>
    <t>Loyal Textile Mills Ltd</t>
  </si>
  <si>
    <t>LOYALTEX</t>
  </si>
  <si>
    <t>MK Exim (India) Ltd</t>
  </si>
  <si>
    <t>MKEXIM</t>
  </si>
  <si>
    <t>Star Delta Transformers Ltd</t>
  </si>
  <si>
    <t>STARDELTA</t>
  </si>
  <si>
    <t>Mirae Asset Nifty 50 ETF</t>
  </si>
  <si>
    <t>NIFTYETF</t>
  </si>
  <si>
    <t>Ceenik Exports (India) Ltd</t>
  </si>
  <si>
    <t>CEENIK</t>
  </si>
  <si>
    <t>Supreme Infrastructure India Ltd</t>
  </si>
  <si>
    <t>SUPREMEINF</t>
  </si>
  <si>
    <t>Inventure Growth &amp; Securities Ltd</t>
  </si>
  <si>
    <t>INVENTURE</t>
  </si>
  <si>
    <t>Indo Thai Securities Ltd</t>
  </si>
  <si>
    <t>INDOTHAI</t>
  </si>
  <si>
    <t>Investment &amp; Precision Castings Ltd</t>
  </si>
  <si>
    <t>INVPRECQ</t>
  </si>
  <si>
    <t>LGB Forge Ltd</t>
  </si>
  <si>
    <t>LGBFORGE</t>
  </si>
  <si>
    <t>Madhav Infra Projects Ltd</t>
  </si>
  <si>
    <t>MADHAVIPL</t>
  </si>
  <si>
    <t>Paragon Fine &amp; Speciality Chemical Ltd</t>
  </si>
  <si>
    <t>PARAGON</t>
  </si>
  <si>
    <t>Sunshine Capital Ltd</t>
  </si>
  <si>
    <t>SCL</t>
  </si>
  <si>
    <t>Nureca Ltd</t>
  </si>
  <si>
    <t>NURECA</t>
  </si>
  <si>
    <t>Baheti Recycling Industries Ltd</t>
  </si>
  <si>
    <t>BAHETI</t>
  </si>
  <si>
    <t>Zeal Global Services Ltd</t>
  </si>
  <si>
    <t>ZEAL</t>
  </si>
  <si>
    <t>Aaron Industries Ltd</t>
  </si>
  <si>
    <t>AARON</t>
  </si>
  <si>
    <t>India Gelatine &amp; Chemicals Ltd</t>
  </si>
  <si>
    <t>INDGELA</t>
  </si>
  <si>
    <t>Yash Optics &amp; Lens Ltd</t>
  </si>
  <si>
    <t>YASHOPTICS</t>
  </si>
  <si>
    <t>Kanoria Energy &amp; Infrastructure Limited</t>
  </si>
  <si>
    <t>KEIL</t>
  </si>
  <si>
    <t>ASI Industries Ltd</t>
  </si>
  <si>
    <t>ASIIL</t>
  </si>
  <si>
    <t>VTM Ltd</t>
  </si>
  <si>
    <t>VTMLTD</t>
  </si>
  <si>
    <t>Brahmaputra Infrastructure Ltd</t>
  </si>
  <si>
    <t>BRAHMINFRA</t>
  </si>
  <si>
    <t>Brady And Morris Engineering Co Ltd</t>
  </si>
  <si>
    <t>BRADYM</t>
  </si>
  <si>
    <t>Ravinder Heights Ltd</t>
  </si>
  <si>
    <t>RVHL</t>
  </si>
  <si>
    <t>Bhilwara Technical Textiles Ltd</t>
  </si>
  <si>
    <t>BTTL</t>
  </si>
  <si>
    <t>Mangalam Seeds Ltd</t>
  </si>
  <si>
    <t>MSL</t>
  </si>
  <si>
    <t>Ashapuri Gold Ornament Ltd</t>
  </si>
  <si>
    <t>AGOL</t>
  </si>
  <si>
    <t>Pil Italica Lifestyle Ltd</t>
  </si>
  <si>
    <t>PILITA</t>
  </si>
  <si>
    <t>RRIL Ltd</t>
  </si>
  <si>
    <t>RRIL</t>
  </si>
  <si>
    <t>North Eastern Carrying Corporation Ltd</t>
  </si>
  <si>
    <t>NECCLTD</t>
  </si>
  <si>
    <t>Ginni Filaments Ltd</t>
  </si>
  <si>
    <t>GINNIFILA</t>
  </si>
  <si>
    <t>G M Polyplast Ltd</t>
  </si>
  <si>
    <t>GMPL</t>
  </si>
  <si>
    <t>Arham Technologies Ltd</t>
  </si>
  <si>
    <t>ARHAM</t>
  </si>
  <si>
    <t>Trejhara Solutions Ltd</t>
  </si>
  <si>
    <t>TREJHARA</t>
  </si>
  <si>
    <t>A B Infrabuild Ltd</t>
  </si>
  <si>
    <t>ABINFRA</t>
  </si>
  <si>
    <t>IL&amp;FS Transportation Networks Ltd</t>
  </si>
  <si>
    <t>IL&amp;FSTRANS</t>
  </si>
  <si>
    <t>delaPlex Ltd</t>
  </si>
  <si>
    <t>DELAPLEX</t>
  </si>
  <si>
    <t>Available Finance Ltd</t>
  </si>
  <si>
    <t>AVAILFC</t>
  </si>
  <si>
    <t>DEV Information Technology Ltd</t>
  </si>
  <si>
    <t>DEVIT</t>
  </si>
  <si>
    <t>CWD Limited</t>
  </si>
  <si>
    <t>CWD</t>
  </si>
  <si>
    <t>Aashka Hospitals Ltd</t>
  </si>
  <si>
    <t>AASHKA</t>
  </si>
  <si>
    <t>Prime Fresh Ltd</t>
  </si>
  <si>
    <t>PRIMEFRESH</t>
  </si>
  <si>
    <t>CAPTAIN PIPES Ltd</t>
  </si>
  <si>
    <t>CAPPIPES</t>
  </si>
  <si>
    <t>VETO Switch Gears And Cables Ltd</t>
  </si>
  <si>
    <t>VETO</t>
  </si>
  <si>
    <t>Shree Ajit Pulp and Paper Ltd</t>
  </si>
  <si>
    <t>SAPPL</t>
  </si>
  <si>
    <t>Prithvi Exchange (India) Ltd</t>
  </si>
  <si>
    <t>PRITHVIEXCH</t>
  </si>
  <si>
    <t>JSL Industries Ltd</t>
  </si>
  <si>
    <t>JSLINDL</t>
  </si>
  <si>
    <t>Maruti Infrastructure Ltd</t>
  </si>
  <si>
    <t>MAINFRA</t>
  </si>
  <si>
    <t>Seacoast Shipping Services Ltd</t>
  </si>
  <si>
    <t>SEACOAST</t>
  </si>
  <si>
    <t>Divine Power Energy Ltd</t>
  </si>
  <si>
    <t>DPEL</t>
  </si>
  <si>
    <t>Veer Global Infraconstruction Ltd</t>
  </si>
  <si>
    <t>VGIL</t>
  </si>
  <si>
    <t>Shri Bajrang Alliance Ltd</t>
  </si>
  <si>
    <t>SHBAJRG</t>
  </si>
  <si>
    <t>Sarthak Metals Ltd</t>
  </si>
  <si>
    <t>SMLT</t>
  </si>
  <si>
    <t>Evexia Lifecare Ltd</t>
  </si>
  <si>
    <t>EVEXIA</t>
  </si>
  <si>
    <t>Tirupati Forge Ltd</t>
  </si>
  <si>
    <t>TIRUPATIFL</t>
  </si>
  <si>
    <t>Confidence Futuristic Energetech Ltd</t>
  </si>
  <si>
    <t>CFEL</t>
  </si>
  <si>
    <t>Noida Toll Bridge Company Ltd</t>
  </si>
  <si>
    <t>NOIDATOLL</t>
  </si>
  <si>
    <t>RDB Realty &amp; Infrastructure Ltd</t>
  </si>
  <si>
    <t>RDBRIL</t>
  </si>
  <si>
    <t>Aksharchem (India) Ltd</t>
  </si>
  <si>
    <t>AKSHARCHEM</t>
  </si>
  <si>
    <t>Denis Chem Lab Ltd</t>
  </si>
  <si>
    <t>DENISCHEM</t>
  </si>
  <si>
    <t>Coral Laboratories Ltd</t>
  </si>
  <si>
    <t>CORALAB</t>
  </si>
  <si>
    <t>Sanjivani Paranteral Ltd</t>
  </si>
  <si>
    <t>SANJIVIN</t>
  </si>
  <si>
    <t>Neelamalai Agro Industries Ltd</t>
  </si>
  <si>
    <t>NEAGI</t>
  </si>
  <si>
    <t>Sicagen India Ltd</t>
  </si>
  <si>
    <t>SICAGEN</t>
  </si>
  <si>
    <t>Hindcon Chemicals Ltd</t>
  </si>
  <si>
    <t>HINDCON</t>
  </si>
  <si>
    <t>Rajshree Polypack Ltd</t>
  </si>
  <si>
    <t>RPPL</t>
  </si>
  <si>
    <t>Delphi World Money Ltd</t>
  </si>
  <si>
    <t>DELPHIFX</t>
  </si>
  <si>
    <t>Zee Learn Ltd</t>
  </si>
  <si>
    <t>ZEELEARN</t>
  </si>
  <si>
    <t>Lagnam Spintex Ltd</t>
  </si>
  <si>
    <t>LAGNAM</t>
  </si>
  <si>
    <t>Paul Merchants Ltd</t>
  </si>
  <si>
    <t>PML</t>
  </si>
  <si>
    <t>KCK Industries Ltd</t>
  </si>
  <si>
    <t>KCK</t>
  </si>
  <si>
    <t>Tembo Global Industries Ltd</t>
  </si>
  <si>
    <t>TEMBO</t>
  </si>
  <si>
    <t>Bhatia Communications &amp; Retail (India) Ltd</t>
  </si>
  <si>
    <t>BHATIA</t>
  </si>
  <si>
    <t>Sayaji Hotels (Pune) Ltd</t>
  </si>
  <si>
    <t>SHPLPUNE</t>
  </si>
  <si>
    <t>GSS Infotech Ltd</t>
  </si>
  <si>
    <t>GSS</t>
  </si>
  <si>
    <t>Pune E - Stock Broking Ltd</t>
  </si>
  <si>
    <t>PESB</t>
  </si>
  <si>
    <t>Indrayani Biotech Ltd</t>
  </si>
  <si>
    <t>INDRANIB</t>
  </si>
  <si>
    <t>Bimetal Bearings Ltd</t>
  </si>
  <si>
    <t>BIMETAL</t>
  </si>
  <si>
    <t>Storage Technologies and Automation Ltd</t>
  </si>
  <si>
    <t>STAL</t>
  </si>
  <si>
    <t>T T Ltd</t>
  </si>
  <si>
    <t>TTL</t>
  </si>
  <si>
    <t>Panchsheel Organics Ltd</t>
  </si>
  <si>
    <t>PANCHSHEEL</t>
  </si>
  <si>
    <t>SMS Lifesciences India Ltd</t>
  </si>
  <si>
    <t>SMSLIFE</t>
  </si>
  <si>
    <t>Shree Vasu Logistics Ltd</t>
  </si>
  <si>
    <t>SVLL</t>
  </si>
  <si>
    <t>Kimia Biosciences Ltd</t>
  </si>
  <si>
    <t>KIMIABL</t>
  </si>
  <si>
    <t>Signet Industries Ltd</t>
  </si>
  <si>
    <t>SIGIND</t>
  </si>
  <si>
    <t>Coral India Finance and Housing Ltd</t>
  </si>
  <si>
    <t>CORALFINAC</t>
  </si>
  <si>
    <t>QMS Medical Allied Services Ltd</t>
  </si>
  <si>
    <t>QMSMEDI</t>
  </si>
  <si>
    <t>Beacon Trusteeship Ltd</t>
  </si>
  <si>
    <t>BEACON</t>
  </si>
  <si>
    <t>RDB Rasayans Ltd</t>
  </si>
  <si>
    <t>RDBRL</t>
  </si>
  <si>
    <t>Techknowgreen Solutions Ltd</t>
  </si>
  <si>
    <t>TECHKGREEN</t>
  </si>
  <si>
    <t>Rajshree Sugars &amp; Chemicals Ltd</t>
  </si>
  <si>
    <t>RAJSREESUG</t>
  </si>
  <si>
    <t>Vardhman Polytex Ltd</t>
  </si>
  <si>
    <t>VARDMNPOLY</t>
  </si>
  <si>
    <t>Super House Ltd</t>
  </si>
  <si>
    <t>SUPERHOUSE</t>
  </si>
  <si>
    <t>Cambridge Technology Enterprises Ltd</t>
  </si>
  <si>
    <t>CTE</t>
  </si>
  <si>
    <t>Nirman Agri Genetics Ltd</t>
  </si>
  <si>
    <t>NIRMAN</t>
  </si>
  <si>
    <t>Sanmit Infra Ltd</t>
  </si>
  <si>
    <t>SANINFRA</t>
  </si>
  <si>
    <t>Lloyds Luxuries Ltd</t>
  </si>
  <si>
    <t>LLOYDS</t>
  </si>
  <si>
    <t>Ajanta Soya Ltd</t>
  </si>
  <si>
    <t>AJANTSOY</t>
  </si>
  <si>
    <t>Nettlinx Ltd</t>
  </si>
  <si>
    <t>NETTLINX</t>
  </si>
  <si>
    <t>Sizemasters Technology Ltd</t>
  </si>
  <si>
    <t>SIZEMASTER</t>
  </si>
  <si>
    <t>Umang Dairies Ltd</t>
  </si>
  <si>
    <t>UMANGDAIRY</t>
  </si>
  <si>
    <t>SAB Industries Ltd</t>
  </si>
  <si>
    <t>SAB</t>
  </si>
  <si>
    <t>Spectrum Talent Management Ltd</t>
  </si>
  <si>
    <t>SPECTSTM</t>
  </si>
  <si>
    <t>Asian Hotels (East) Ltd</t>
  </si>
  <si>
    <t>AHLEAST</t>
  </si>
  <si>
    <t>Maximus International Ltd</t>
  </si>
  <si>
    <t>MAXIMUS</t>
  </si>
  <si>
    <t>Modern Threads (India) Ltd</t>
  </si>
  <si>
    <t>MODTHREAD</t>
  </si>
  <si>
    <t>Panasonic Carbon India Co Ltd</t>
  </si>
  <si>
    <t>PANCARBON</t>
  </si>
  <si>
    <t>IP Rings Ltd</t>
  </si>
  <si>
    <t>IPRINGLTD</t>
  </si>
  <si>
    <t>Raghuvansh Agrofarms Ltd</t>
  </si>
  <si>
    <t>RAFL</t>
  </si>
  <si>
    <t>LA Tim Metal &amp; Industries Ltd</t>
  </si>
  <si>
    <t>LATIMMETAL</t>
  </si>
  <si>
    <t>Jullundur Motor Agency (Delhi) Ltd</t>
  </si>
  <si>
    <t>JMA</t>
  </si>
  <si>
    <t>ShreeOswal Seeds and Chemicals Ltd</t>
  </si>
  <si>
    <t>OSWALSEEDS</t>
  </si>
  <si>
    <t>A B Cotspin India Ltd</t>
  </si>
  <si>
    <t>ABCOTS</t>
  </si>
  <si>
    <t>SBI Nifty Bank ETF</t>
  </si>
  <si>
    <t>SETFNIFBK</t>
  </si>
  <si>
    <t>Maha Rashtra Apex Corporation Ltd</t>
  </si>
  <si>
    <t>MAHAPEXLTD</t>
  </si>
  <si>
    <t>IVP Ltd</t>
  </si>
  <si>
    <t>IVP</t>
  </si>
  <si>
    <t>Modi Rubber Ltd</t>
  </si>
  <si>
    <t>MODIRUBBER</t>
  </si>
  <si>
    <t>Narmada Gelatines Ltd</t>
  </si>
  <si>
    <t>SHAWGELTIN</t>
  </si>
  <si>
    <t>National Plastic Technologies Ltd</t>
  </si>
  <si>
    <t>NATPLASTI</t>
  </si>
  <si>
    <t>Maxposure Ltd</t>
  </si>
  <si>
    <t>MAXPOSURE</t>
  </si>
  <si>
    <t>PG Foils Ltd</t>
  </si>
  <si>
    <t>PGFOILQ</t>
  </si>
  <si>
    <t>Quest Laboratories Ltd</t>
  </si>
  <si>
    <t>QUESTLAB</t>
  </si>
  <si>
    <t>SAH Polymers Ltd</t>
  </si>
  <si>
    <t>SAH</t>
  </si>
  <si>
    <t>Parin Furniture Ltd</t>
  </si>
  <si>
    <t>PARIN</t>
  </si>
  <si>
    <t>Rulka Electricals Ltd</t>
  </si>
  <si>
    <t>RULKA</t>
  </si>
  <si>
    <t>ICICI Prudential Nifty 100 Low Vol 30 ETF</t>
  </si>
  <si>
    <t>LOWVOLIETF</t>
  </si>
  <si>
    <t>Regis Industries Ltd</t>
  </si>
  <si>
    <t>REGIS</t>
  </si>
  <si>
    <t>WAA Solar Ltd</t>
  </si>
  <si>
    <t>WAA</t>
  </si>
  <si>
    <t>Lactose (India) Ltd</t>
  </si>
  <si>
    <t>LACTOSE</t>
  </si>
  <si>
    <t>Prajay Engineers Syndicate Ltd</t>
  </si>
  <si>
    <t>PRAENG</t>
  </si>
  <si>
    <t>Indiabulls Enterprises Ltd</t>
  </si>
  <si>
    <t>IEL</t>
  </si>
  <si>
    <t>Kanpur Plastipack Ltd</t>
  </si>
  <si>
    <t>KANPRPLA</t>
  </si>
  <si>
    <t>LOYAL EQUIPMENTS Ltd</t>
  </si>
  <si>
    <t>LOYAL</t>
  </si>
  <si>
    <t>Shiva Texyarn Ltd</t>
  </si>
  <si>
    <t>SHIVATEX</t>
  </si>
  <si>
    <t>GTL Ltd</t>
  </si>
  <si>
    <t>GTL</t>
  </si>
  <si>
    <t>Shradha AI Technologies Ltd</t>
  </si>
  <si>
    <t>SHRAAITECH</t>
  </si>
  <si>
    <t>Pmc Fincorp Ltd</t>
  </si>
  <si>
    <t>PMCFIN</t>
  </si>
  <si>
    <t>Supreme Holdings &amp; Hospitality (India) Ltd</t>
  </si>
  <si>
    <t>SUPREME</t>
  </si>
  <si>
    <t>Tirupati Starch &amp; Chemicals Ltd</t>
  </si>
  <si>
    <t>TIRUSTA</t>
  </si>
  <si>
    <t>KBC Global Ltd</t>
  </si>
  <si>
    <t>KBCGLOBAL</t>
  </si>
  <si>
    <t>Halder Venture Ltd</t>
  </si>
  <si>
    <t>HALDER</t>
  </si>
  <si>
    <t>Vital Chemtech Ltd</t>
  </si>
  <si>
    <t>VITAL</t>
  </si>
  <si>
    <t>Swastika Investmart Ltd</t>
  </si>
  <si>
    <t>SWASTIKA</t>
  </si>
  <si>
    <t>Alpine Housing Development Corporation Limited</t>
  </si>
  <si>
    <t>ALPINEHOU</t>
  </si>
  <si>
    <t>Diksat Transworld Ltd</t>
  </si>
  <si>
    <t>DIKSAT</t>
  </si>
  <si>
    <t>Brooks Laboratories Ltd</t>
  </si>
  <si>
    <t>BROOKS</t>
  </si>
  <si>
    <t>Cochin Minerals and Rutile Ltd</t>
  </si>
  <si>
    <t>COCHINM</t>
  </si>
  <si>
    <t>MITCON Consultancy &amp; Engineering Services Ltd</t>
  </si>
  <si>
    <t>MITCON</t>
  </si>
  <si>
    <t>Captain Technocast Ltd</t>
  </si>
  <si>
    <t>CTCL</t>
  </si>
  <si>
    <t>Odyssey Technologies Ltd</t>
  </si>
  <si>
    <t>ODYSSEY</t>
  </si>
  <si>
    <t>Rajnish Retail Ltd</t>
  </si>
  <si>
    <t>RRETAIL</t>
  </si>
  <si>
    <t>Radix Industries (India) Ltd</t>
  </si>
  <si>
    <t>RADIXIND</t>
  </si>
  <si>
    <t>Tips Films Ltd</t>
  </si>
  <si>
    <t>TIPSFILMS</t>
  </si>
  <si>
    <t>Shree Osfm E-Mobility Ltd</t>
  </si>
  <si>
    <t>SHREEOSFM</t>
  </si>
  <si>
    <t>Ratnabhumi Developers Ltd</t>
  </si>
  <si>
    <t>RATNABHUMI</t>
  </si>
  <si>
    <t>Atam Valves Ltd</t>
  </si>
  <si>
    <t>ATAM</t>
  </si>
  <si>
    <t>Shraddha Prime Projects Ltd</t>
  </si>
  <si>
    <t>SHRADDHA</t>
  </si>
  <si>
    <t>Vipul Organics Ltd</t>
  </si>
  <si>
    <t>VIPULORG</t>
  </si>
  <si>
    <t>Vibrant Global Capital Ltd</t>
  </si>
  <si>
    <t>VGCL</t>
  </si>
  <si>
    <t>Kalyani Forge Ltd</t>
  </si>
  <si>
    <t>KALYANIFRG</t>
  </si>
  <si>
    <t>Ramdevbaba Solvent Ltd</t>
  </si>
  <si>
    <t>RBS</t>
  </si>
  <si>
    <t>Oriental Carbon &amp; Chemicals Ltd</t>
  </si>
  <si>
    <t>OCCL</t>
  </si>
  <si>
    <t>Dhunseri Tea &amp; Industries Ltd</t>
  </si>
  <si>
    <t>DTIL</t>
  </si>
  <si>
    <t>Hindusthan National Glass And Industries Ltd</t>
  </si>
  <si>
    <t>HINDNATGLS</t>
  </si>
  <si>
    <t>Indian Wood Products Co Ltd</t>
  </si>
  <si>
    <t>IWP</t>
  </si>
  <si>
    <t>Organic Recycling Systems Ltd</t>
  </si>
  <si>
    <t>ORGANICREC</t>
  </si>
  <si>
    <t>AKI India Ltd</t>
  </si>
  <si>
    <t>AKI</t>
  </si>
  <si>
    <t>Samkrg Pistons and Rings Ltd</t>
  </si>
  <si>
    <t>SAMKRG</t>
  </si>
  <si>
    <t>Texmo Pipes and Products Ltd</t>
  </si>
  <si>
    <t>TEXMOPIPES</t>
  </si>
  <si>
    <t>Rajasthan Gases Ltd</t>
  </si>
  <si>
    <t>RAJGASES</t>
  </si>
  <si>
    <t>GVP Infotech Ltd</t>
  </si>
  <si>
    <t>GVPTECH</t>
  </si>
  <si>
    <t>Compucom Software Ltd</t>
  </si>
  <si>
    <t>COMPUSOFT</t>
  </si>
  <si>
    <t>Ducol Organics &amp; Colours Ltd</t>
  </si>
  <si>
    <t>DUCOL</t>
  </si>
  <si>
    <t>Mahalaxmi Rubtech Ltd</t>
  </si>
  <si>
    <t>MHLXMIRU</t>
  </si>
  <si>
    <t>Indbank Merchant Banking Services Ltd</t>
  </si>
  <si>
    <t>INDBANK</t>
  </si>
  <si>
    <t>Intrasoft Technologies Ltd</t>
  </si>
  <si>
    <t>ISFT</t>
  </si>
  <si>
    <t>Precision Electronics Ltd</t>
  </si>
  <si>
    <t>PRECISIO</t>
  </si>
  <si>
    <t>Dhruv Consultancy Services Ltd</t>
  </si>
  <si>
    <t>DHRUV</t>
  </si>
  <si>
    <t>Hemant Surgical Industries Ltd</t>
  </si>
  <si>
    <t>HSIL</t>
  </si>
  <si>
    <t>Madhusudan Masala Ltd</t>
  </si>
  <si>
    <t>MADHUSUDAN</t>
  </si>
  <si>
    <t>Aspinwall and Company Ltd</t>
  </si>
  <si>
    <t>ASPINWALL</t>
  </si>
  <si>
    <t>Gujarat State Financial Corp</t>
  </si>
  <si>
    <t>GUJSTATFIN</t>
  </si>
  <si>
    <t>Baid Finserv Ltd</t>
  </si>
  <si>
    <t>BAIDFIN</t>
  </si>
  <si>
    <t>LKP Finance Ltd</t>
  </si>
  <si>
    <t>LKPFIN</t>
  </si>
  <si>
    <t>Mangal Credit and Fincorp Ltd</t>
  </si>
  <si>
    <t>MANCREDIT</t>
  </si>
  <si>
    <t>DHP India Ltd</t>
  </si>
  <si>
    <t>DHPIND</t>
  </si>
  <si>
    <t>Nagpur Power and Industries Ltd</t>
  </si>
  <si>
    <t>NAGPI</t>
  </si>
  <si>
    <t>Sadbhav Infrastructure Projects Ltd</t>
  </si>
  <si>
    <t>SADBHIN</t>
  </si>
  <si>
    <t>Wardwizard Foods and Beverages Ltd</t>
  </si>
  <si>
    <t>WARDWIZFBL</t>
  </si>
  <si>
    <t>Shri Balaji Valve Components Ltd</t>
  </si>
  <si>
    <t>SBVCL</t>
  </si>
  <si>
    <t>Homesfy Realty Ltd</t>
  </si>
  <si>
    <t>HOMESFY</t>
  </si>
  <si>
    <t>Cosmo Ferrites Ltd</t>
  </si>
  <si>
    <t>COSMOFE</t>
  </si>
  <si>
    <t>Setco Automotive Ltd</t>
  </si>
  <si>
    <t>SETCO</t>
  </si>
  <si>
    <t>Upsurge Seeds Of Agriculture Ltd</t>
  </si>
  <si>
    <t>USASEEDS</t>
  </si>
  <si>
    <t>JK Agri Genetics Ltd</t>
  </si>
  <si>
    <t>JK AGRI</t>
  </si>
  <si>
    <t>Jyoti Ltd</t>
  </si>
  <si>
    <t>JYOTI</t>
  </si>
  <si>
    <t>Phoenix Township Ltd</t>
  </si>
  <si>
    <t>PHOENIXTN</t>
  </si>
  <si>
    <t>Refex Renewables &amp; Infrastructure Ltd</t>
  </si>
  <si>
    <t>REFEXRENEW</t>
  </si>
  <si>
    <t>Shigan Quantum Technologies Ltd</t>
  </si>
  <si>
    <t>SHIGAN</t>
  </si>
  <si>
    <t>Mitsu Chem Plast Ltd</t>
  </si>
  <si>
    <t>MITSU</t>
  </si>
  <si>
    <t>Kesar Petroproducts Ltd</t>
  </si>
  <si>
    <t>KESARPE</t>
  </si>
  <si>
    <t>AMJ Land Holdings Ltd</t>
  </si>
  <si>
    <t>AMJLAND</t>
  </si>
  <si>
    <t>Airo Lam Ltd</t>
  </si>
  <si>
    <t>AIROLAM</t>
  </si>
  <si>
    <t>Indian Infotech and Software Ltd</t>
  </si>
  <si>
    <t>INDINFO</t>
  </si>
  <si>
    <t>Somi Conveyor Beltings Ltd</t>
  </si>
  <si>
    <t>SOMICONVEY</t>
  </si>
  <si>
    <t>Digicontent Ltd</t>
  </si>
  <si>
    <t>DGCONTENT</t>
  </si>
  <si>
    <t>Mason Infratech Ltd</t>
  </si>
  <si>
    <t>MASON</t>
  </si>
  <si>
    <t>Sudarshan Pharma Industries Ltd</t>
  </si>
  <si>
    <t>SUDARSHAN</t>
  </si>
  <si>
    <t>BSL Ltd</t>
  </si>
  <si>
    <t>BSL</t>
  </si>
  <si>
    <t>Niraj Cement Structurals Ltd</t>
  </si>
  <si>
    <t>NIRAJ</t>
  </si>
  <si>
    <t>Universal Autofoundry Ltd</t>
  </si>
  <si>
    <t>UNIAUTO</t>
  </si>
  <si>
    <t>Arvee Laboratories (India) Ltd</t>
  </si>
  <si>
    <t>ARVEE</t>
  </si>
  <si>
    <t>Hindprakash Industries Ltd</t>
  </si>
  <si>
    <t>HPIL</t>
  </si>
  <si>
    <t>Univastu India Ltd</t>
  </si>
  <si>
    <t>UNIVASTU</t>
  </si>
  <si>
    <t>Bafna Pharmaceuticals Ltd</t>
  </si>
  <si>
    <t>BAFNAPH</t>
  </si>
  <si>
    <t>Landmark Property Development Co Ltd</t>
  </si>
  <si>
    <t>LPDC</t>
  </si>
  <si>
    <t>Aartech Solonics Ltd</t>
  </si>
  <si>
    <t>AARTECH</t>
  </si>
  <si>
    <t>Zenith Exports Ltd</t>
  </si>
  <si>
    <t>ZENITHEXPO</t>
  </si>
  <si>
    <t>Dolfin Rubbers Ltd</t>
  </si>
  <si>
    <t>DOLFIN</t>
  </si>
  <si>
    <t>Samor Reality Ltd</t>
  </si>
  <si>
    <t>SAMOR</t>
  </si>
  <si>
    <t>Rts Power Corporation Ltd</t>
  </si>
  <si>
    <t>RTSPOWR</t>
  </si>
  <si>
    <t>Panyam Cements And Mineral Industrties Ltd</t>
  </si>
  <si>
    <t>PANCM</t>
  </si>
  <si>
    <t>Maheshwari Logistics Ltd</t>
  </si>
  <si>
    <t>MAHESHWARI</t>
  </si>
  <si>
    <t>Ducon Infratechnologies Ltd</t>
  </si>
  <si>
    <t>DUCON</t>
  </si>
  <si>
    <t>Hindustan Adhesives Ltd</t>
  </si>
  <si>
    <t>HINDADH</t>
  </si>
  <si>
    <t>Incredible Industries Ltd</t>
  </si>
  <si>
    <t>INCREDIBLE</t>
  </si>
  <si>
    <t>GIR Natureview Resorts Ltd</t>
  </si>
  <si>
    <t>GIRRESORTS</t>
  </si>
  <si>
    <t>Prima Plastics Ltd</t>
  </si>
  <si>
    <t>PRIMAPLA</t>
  </si>
  <si>
    <t>Sprayking Ltd</t>
  </si>
  <si>
    <t>SPRAYKING</t>
  </si>
  <si>
    <t>United Polyfab Gujarat Ltd</t>
  </si>
  <si>
    <t>UNITEDPOLY</t>
  </si>
  <si>
    <t>Kanchi Karpooram Ltd</t>
  </si>
  <si>
    <t>KANCHI</t>
  </si>
  <si>
    <t>Fonebox Retail Ltd</t>
  </si>
  <si>
    <t>FONEBOX</t>
  </si>
  <si>
    <t>Magna Electro Castings Ltd</t>
  </si>
  <si>
    <t>MAGNAELQ</t>
  </si>
  <si>
    <t>Aarvi Encon Ltd</t>
  </si>
  <si>
    <t>AARVI</t>
  </si>
  <si>
    <t>Coromandel Engineering Company Ltd</t>
  </si>
  <si>
    <t>COROENGG</t>
  </si>
  <si>
    <t>Rungta Irrigation Ltd</t>
  </si>
  <si>
    <t>RUNGTAIR</t>
  </si>
  <si>
    <t>United Nilgiri Tea Estates Company Ltd</t>
  </si>
  <si>
    <t>UNITEDTEA</t>
  </si>
  <si>
    <t>Deep Polymers Ltd</t>
  </si>
  <si>
    <t>DEEP</t>
  </si>
  <si>
    <t>Capital Trust Ltd</t>
  </si>
  <si>
    <t>CAPTRUST</t>
  </si>
  <si>
    <t>Alpa Laboratories Ltd</t>
  </si>
  <si>
    <t>ALPA</t>
  </si>
  <si>
    <t>Surat Trade and Mercantile Ltd</t>
  </si>
  <si>
    <t>SURATRAML</t>
  </si>
  <si>
    <t>Basant Agro Tech (India) Ltd</t>
  </si>
  <si>
    <t>BASANTGL</t>
  </si>
  <si>
    <t>Toyam Sports Ltd</t>
  </si>
  <si>
    <t>TOYAMSL</t>
  </si>
  <si>
    <t>Salasar Exteriors and Contour Ltd</t>
  </si>
  <si>
    <t>SECL</t>
  </si>
  <si>
    <t>Lovable Lingerie Ltd</t>
  </si>
  <si>
    <t>LOVABLE</t>
  </si>
  <si>
    <t>Aarnav Fashions Ltd</t>
  </si>
  <si>
    <t>AARNAV</t>
  </si>
  <si>
    <t>SAL Steel Ltd</t>
  </si>
  <si>
    <t>SALSTEEL</t>
  </si>
  <si>
    <t>Gayatri Rubbers and Chemicals Ltd</t>
  </si>
  <si>
    <t>GRCL</t>
  </si>
  <si>
    <t>Anmol India Ltd</t>
  </si>
  <si>
    <t>ANMOL</t>
  </si>
  <si>
    <t>Emmbi Industries Ltd</t>
  </si>
  <si>
    <t>EMMBI</t>
  </si>
  <si>
    <t>Dhoot Industrial Finance Ltd</t>
  </si>
  <si>
    <t>DHOOTIN</t>
  </si>
  <si>
    <t>BDH Industries Ltd</t>
  </si>
  <si>
    <t>BDH</t>
  </si>
  <si>
    <t>New Swan Multitech Ltd</t>
  </si>
  <si>
    <t>SWANAGRO</t>
  </si>
  <si>
    <t>Gillanders Arbuthnot &amp; Co Ltd</t>
  </si>
  <si>
    <t>GILLANDERS</t>
  </si>
  <si>
    <t>Century Extrusions Ltd</t>
  </si>
  <si>
    <t>CENTEXT</t>
  </si>
  <si>
    <t>Archidply Industries Ltd</t>
  </si>
  <si>
    <t>ARCHIDPLY</t>
  </si>
  <si>
    <t>Caprihans India Ltd</t>
  </si>
  <si>
    <t>CAPRIHANS</t>
  </si>
  <si>
    <t>Arihant Foundations &amp; Housing Ltd</t>
  </si>
  <si>
    <t>ARIHANT</t>
  </si>
  <si>
    <t>Metroglobal Ltd</t>
  </si>
  <si>
    <t>METROGLOBL</t>
  </si>
  <si>
    <t>Tulive Developers Ltd</t>
  </si>
  <si>
    <t>TULIVE</t>
  </si>
  <si>
    <t>Sel Manufacturing Company Ltd</t>
  </si>
  <si>
    <t>SELMC</t>
  </si>
  <si>
    <t>Worth Peripherals Ltd</t>
  </si>
  <si>
    <t>Weizmann Limited</t>
  </si>
  <si>
    <t>WEIZMANIND</t>
  </si>
  <si>
    <t>Aveer Foods Ltd</t>
  </si>
  <si>
    <t>AVEER</t>
  </si>
  <si>
    <t>RSD Finance Ltd</t>
  </si>
  <si>
    <t>RSDFIN</t>
  </si>
  <si>
    <t>Kaushalya Logistics Ltd</t>
  </si>
  <si>
    <t>KLL</t>
  </si>
  <si>
    <t>Ground Freight &amp; Logistics</t>
  </si>
  <si>
    <t>Duncan Engineering Ltd</t>
  </si>
  <si>
    <t>DUNCANENG</t>
  </si>
  <si>
    <t>Vaishali Pharma Ltd</t>
  </si>
  <si>
    <t>VAISHALI</t>
  </si>
  <si>
    <t>Housing Development and Infrastructure Ltd</t>
  </si>
  <si>
    <t>HDIL</t>
  </si>
  <si>
    <t>Bal Pharma Ltd</t>
  </si>
  <si>
    <t>BALPHARMA</t>
  </si>
  <si>
    <t>S V Global Mill Ltd</t>
  </si>
  <si>
    <t>SVGLOBAL</t>
  </si>
  <si>
    <t>Sotac Pharmaceuticals Ltd</t>
  </si>
  <si>
    <t>SOTAC</t>
  </si>
  <si>
    <t>Manaksia Aluminium Co Ltd</t>
  </si>
  <si>
    <t>MANAKALUCO</t>
  </si>
  <si>
    <t>Unihealth Consultancy Ltd</t>
  </si>
  <si>
    <t>UNIHEALTH</t>
  </si>
  <si>
    <t>Silicon Rental Solutions Ltd</t>
  </si>
  <si>
    <t>SRSOLTD</t>
  </si>
  <si>
    <t>Diensten Tech Ltd</t>
  </si>
  <si>
    <t>DTL</t>
  </si>
  <si>
    <t>Surana Solar Ltd</t>
  </si>
  <si>
    <t>SURANASOL</t>
  </si>
  <si>
    <t>Total Transport Systems Ltd</t>
  </si>
  <si>
    <t>TOTAL</t>
  </si>
  <si>
    <t>Kovilpatti Lakshmi Roller Flour Mills Ltd</t>
  </si>
  <si>
    <t>KLRFM</t>
  </si>
  <si>
    <t>Hilton Metal Forging Ltd</t>
  </si>
  <si>
    <t>HILTON</t>
  </si>
  <si>
    <t>Semac Consultants Ltd</t>
  </si>
  <si>
    <t>SEMAC</t>
  </si>
  <si>
    <t>Priti International Ltd</t>
  </si>
  <si>
    <t>PRITI</t>
  </si>
  <si>
    <t>DRS Dilip Roadlines Ltd</t>
  </si>
  <si>
    <t>DRSDILIP</t>
  </si>
  <si>
    <t>Alacrity Securities Ltd</t>
  </si>
  <si>
    <t>ALSL</t>
  </si>
  <si>
    <t>Reliance Chemotex Industries Ltd</t>
  </si>
  <si>
    <t>RELCHEMQ</t>
  </si>
  <si>
    <t>Calcom Vision Ltd</t>
  </si>
  <si>
    <t>CALCOM</t>
  </si>
  <si>
    <t>Smruthi Organics Ltd</t>
  </si>
  <si>
    <t>SMRUTHIORG</t>
  </si>
  <si>
    <t>Accuracy Shipping Ltd</t>
  </si>
  <si>
    <t>ACCURACY</t>
  </si>
  <si>
    <t>B &amp; A Ltd</t>
  </si>
  <si>
    <t>BNALTD</t>
  </si>
  <si>
    <t>Zenith Steel Pipes &amp; Industries Ltd</t>
  </si>
  <si>
    <t>ZENITHSTL</t>
  </si>
  <si>
    <t>Galaxy Cloud Kitchens Ltd</t>
  </si>
  <si>
    <t>GCKL</t>
  </si>
  <si>
    <t>Krebs Biochemicals and Industries Ltd</t>
  </si>
  <si>
    <t>KREBSBIO</t>
  </si>
  <si>
    <t>South India Paper Mills Ltd</t>
  </si>
  <si>
    <t>STHINPA</t>
  </si>
  <si>
    <t>Radhe Developers (India) Ltd</t>
  </si>
  <si>
    <t>RADHEDE</t>
  </si>
  <si>
    <t>Avance Technologies Ltd</t>
  </si>
  <si>
    <t>AVANCE</t>
  </si>
  <si>
    <t>Dhatre Udyog Ltd</t>
  </si>
  <si>
    <t>DHATRE</t>
  </si>
  <si>
    <t>Swati Projects Ltd</t>
  </si>
  <si>
    <t>SWATIPRO</t>
  </si>
  <si>
    <t>Indian Sucrose Ltd</t>
  </si>
  <si>
    <t>INDSUCR</t>
  </si>
  <si>
    <t>Reliance Home Finance Ltd</t>
  </si>
  <si>
    <t>RHFL</t>
  </si>
  <si>
    <t>Eros International Media Ltd</t>
  </si>
  <si>
    <t>EROSMEDIA</t>
  </si>
  <si>
    <t>Khemani Distributors &amp; Marketing Ltd</t>
  </si>
  <si>
    <t>KDML</t>
  </si>
  <si>
    <t>Pansari Developers Ltd</t>
  </si>
  <si>
    <t>PANSARI</t>
  </si>
  <si>
    <t>Lucent Industries Ltd</t>
  </si>
  <si>
    <t>LUCENT</t>
  </si>
  <si>
    <t>Sir Shadi Lal Enterprises Ltd</t>
  </si>
  <si>
    <t>SSLEL</t>
  </si>
  <si>
    <t>Interiors &amp; More Ltd</t>
  </si>
  <si>
    <t>INM</t>
  </si>
  <si>
    <t>Electro Force (India) Ltd</t>
  </si>
  <si>
    <t>EFORCE</t>
  </si>
  <si>
    <t>Electronic Equipment &amp; Parts</t>
  </si>
  <si>
    <t>Standard Industries Ltd</t>
  </si>
  <si>
    <t>SIL</t>
  </si>
  <si>
    <t>Bhandari Hosiery Exports Ltd</t>
  </si>
  <si>
    <t>BHANDARI</t>
  </si>
  <si>
    <t>BCPL Railway Infrastructure Ltd</t>
  </si>
  <si>
    <t>BCPL</t>
  </si>
  <si>
    <t>Ovobel Foods Ltd</t>
  </si>
  <si>
    <t>OVOBELE</t>
  </si>
  <si>
    <t>NipponINETFNifty SDL Apr 2026 Top 20 Equal Weight</t>
  </si>
  <si>
    <t>SDL26BEES</t>
  </si>
  <si>
    <t>Abans Enterprises Ltd</t>
  </si>
  <si>
    <t>ABANSENT</t>
  </si>
  <si>
    <t>Ganges Securities Ltd</t>
  </si>
  <si>
    <t>GANGESSECU</t>
  </si>
  <si>
    <t>Shreeji Translogistics Ltd</t>
  </si>
  <si>
    <t>STL</t>
  </si>
  <si>
    <t>LKP Securities Ltd</t>
  </si>
  <si>
    <t>LKPSEC</t>
  </si>
  <si>
    <t>Enfuse Solutions Ltd</t>
  </si>
  <si>
    <t>ENFUSE</t>
  </si>
  <si>
    <t>Goldkart Jewels Ltd</t>
  </si>
  <si>
    <t>GOLDKART</t>
  </si>
  <si>
    <t>Tyche Industries Ltd</t>
  </si>
  <si>
    <t>TYCHE</t>
  </si>
  <si>
    <t>Kifs Financial Services Ltd</t>
  </si>
  <si>
    <t>KIFS</t>
  </si>
  <si>
    <t>Shri Krishna Devcon Ltd</t>
  </si>
  <si>
    <t>SHRIKRISH</t>
  </si>
  <si>
    <t>B.A.G. Films and Media Ltd</t>
  </si>
  <si>
    <t>BAGFILMS</t>
  </si>
  <si>
    <t>Future Consumer Ltd</t>
  </si>
  <si>
    <t>FCONSUMER</t>
  </si>
  <si>
    <t>ATV Projects India Ltd</t>
  </si>
  <si>
    <t>ATVPR</t>
  </si>
  <si>
    <t>Srivari Spices and Foods Ltd</t>
  </si>
  <si>
    <t>SSFL</t>
  </si>
  <si>
    <t>Shah Metacorp Ltd</t>
  </si>
  <si>
    <t>SHAH</t>
  </si>
  <si>
    <t>Syschem (India) Ltd</t>
  </si>
  <si>
    <t>SYSCHEM</t>
  </si>
  <si>
    <t>Aspire &amp; Innovative Advertising Ltd</t>
  </si>
  <si>
    <t>ASPIRE</t>
  </si>
  <si>
    <t>Suryalata Spinning Mills Ltd</t>
  </si>
  <si>
    <t>SURYALA</t>
  </si>
  <si>
    <t>Bodhi Tree Multimedia Ltd</t>
  </si>
  <si>
    <t>BTML</t>
  </si>
  <si>
    <t>Kesar Enterprises Ltd</t>
  </si>
  <si>
    <t>KESARENT</t>
  </si>
  <si>
    <t>Chaman Metallics Ltd</t>
  </si>
  <si>
    <t>CMNL</t>
  </si>
  <si>
    <t>CG VAK Software and Exports Ltd</t>
  </si>
  <si>
    <t>CGVAK</t>
  </si>
  <si>
    <t>Tahmar Enterprises Ltd</t>
  </si>
  <si>
    <t>TAHMARENT</t>
  </si>
  <si>
    <t>Polson Ltd</t>
  </si>
  <si>
    <t>POLSON</t>
  </si>
  <si>
    <t>Parshva Enterprises Ltd</t>
  </si>
  <si>
    <t>PARSHVA</t>
  </si>
  <si>
    <t>Mangalam Drugs and Organics Ltd</t>
  </si>
  <si>
    <t>MANGALAM</t>
  </si>
  <si>
    <t>SPL Industries Ltd</t>
  </si>
  <si>
    <t>SPLIL</t>
  </si>
  <si>
    <t>Jocil Ltd</t>
  </si>
  <si>
    <t>JOCIL</t>
  </si>
  <si>
    <t>CHL Ltd</t>
  </si>
  <si>
    <t>CHLLTD</t>
  </si>
  <si>
    <t>Kakatiya Cement Sugar and Industries Ltd</t>
  </si>
  <si>
    <t>KAKATCEM</t>
  </si>
  <si>
    <t>Sharat Industries Ltd</t>
  </si>
  <si>
    <t>SHINDL</t>
  </si>
  <si>
    <t>Xelpmoc Design and Tech Ltd</t>
  </si>
  <si>
    <t>XELPMOC</t>
  </si>
  <si>
    <t>Kaira Can Co Ltd</t>
  </si>
  <si>
    <t>KAIRA</t>
  </si>
  <si>
    <t>Hindustan Tin Works Ltd</t>
  </si>
  <si>
    <t>HINDTIN</t>
  </si>
  <si>
    <t>JHS Svendgaard Laboratories Ltd</t>
  </si>
  <si>
    <t>JHS</t>
  </si>
  <si>
    <t>Marvel Decor Ltd</t>
  </si>
  <si>
    <t>MDL</t>
  </si>
  <si>
    <t>Tainwala Chemicals and Plastics (India) Ltd</t>
  </si>
  <si>
    <t>TAINWALCHM</t>
  </si>
  <si>
    <t>Srestha Finvest Ltd</t>
  </si>
  <si>
    <t>SRESTHA</t>
  </si>
  <si>
    <t>Eyantra Ventures Ltd</t>
  </si>
  <si>
    <t>EY</t>
  </si>
  <si>
    <t>Bharat Gears Ltd</t>
  </si>
  <si>
    <t>BHARATGEAR</t>
  </si>
  <si>
    <t>HCP Plastene Bulkpack Ltd</t>
  </si>
  <si>
    <t>HPBL</t>
  </si>
  <si>
    <t>Indian Acrylics Ltd</t>
  </si>
  <si>
    <t>INDIANACRY</t>
  </si>
  <si>
    <t>Oil Country Tubular Ltd</t>
  </si>
  <si>
    <t>OILCOUNTUB</t>
  </si>
  <si>
    <t>Ai Champdany Industries Ltd</t>
  </si>
  <si>
    <t>AICHAMP</t>
  </si>
  <si>
    <t>Varanium Cloud Ltd</t>
  </si>
  <si>
    <t>CLOUD</t>
  </si>
  <si>
    <t>Greenchef Appliances Ltd</t>
  </si>
  <si>
    <t>GREENCHEF</t>
  </si>
  <si>
    <t>Shahlon Silk Industries Ltd</t>
  </si>
  <si>
    <t>SHAHLON</t>
  </si>
  <si>
    <t>Praxis Home Retail Ltd</t>
  </si>
  <si>
    <t>PRAXIS</t>
  </si>
  <si>
    <t>Lakshmi Automatic Loom Works Ltd</t>
  </si>
  <si>
    <t>LXMIATO</t>
  </si>
  <si>
    <t>Parvati Sweetners and Power Ltd</t>
  </si>
  <si>
    <t>PARVATI</t>
  </si>
  <si>
    <t>Visco Trade Associates Ltd</t>
  </si>
  <si>
    <t>VISCO</t>
  </si>
  <si>
    <t>ACE Software Exports Ltd</t>
  </si>
  <si>
    <t>ACESOFT</t>
  </si>
  <si>
    <t>De Neers Tools Ltd</t>
  </si>
  <si>
    <t>DENEERS</t>
  </si>
  <si>
    <t>ResGen Ltd</t>
  </si>
  <si>
    <t>RESGEN</t>
  </si>
  <si>
    <t>Shri Techtex Ltd</t>
  </si>
  <si>
    <t>SHRITECH</t>
  </si>
  <si>
    <t>Tarmat Ltd</t>
  </si>
  <si>
    <t>TARMAT</t>
  </si>
  <si>
    <t>Dcm Ltd</t>
  </si>
  <si>
    <t>DCM</t>
  </si>
  <si>
    <t>Pacific Industries Ltd</t>
  </si>
  <si>
    <t>PACIFICI</t>
  </si>
  <si>
    <t>BN Holdings Ltd</t>
  </si>
  <si>
    <t>BNHOLDINGS</t>
  </si>
  <si>
    <t>Garnet International Ltd</t>
  </si>
  <si>
    <t>GARNETINT</t>
  </si>
  <si>
    <t>Sonal Mercantile Ltd</t>
  </si>
  <si>
    <t>SONAL</t>
  </si>
  <si>
    <t>Vaidya Sane Ayurved Laboratories Ltd</t>
  </si>
  <si>
    <t>MADHAVBAUG</t>
  </si>
  <si>
    <t>Indian Card Clothing Company Ltd</t>
  </si>
  <si>
    <t>INDIANCARD</t>
  </si>
  <si>
    <t>Quadrant Televentures Ltd</t>
  </si>
  <si>
    <t>QUADRANT</t>
  </si>
  <si>
    <t>Cenlub Industries Ltd</t>
  </si>
  <si>
    <t>CENLUB</t>
  </si>
  <si>
    <t>Jayant Infratech Ltd</t>
  </si>
  <si>
    <t>JAYANT</t>
  </si>
  <si>
    <t>Samrat Forgings Ltd</t>
  </si>
  <si>
    <t>SAMRATFORG</t>
  </si>
  <si>
    <t>Reliance Naval and Engineering Ltd</t>
  </si>
  <si>
    <t>RNAVAL</t>
  </si>
  <si>
    <t>Adtech Systems Ltd</t>
  </si>
  <si>
    <t>ADTECH</t>
  </si>
  <si>
    <t>Aluwind Architectural Ltd</t>
  </si>
  <si>
    <t>ALUWIND</t>
  </si>
  <si>
    <t>Building Products - Others</t>
  </si>
  <si>
    <t>Mukta Arts Ltd</t>
  </si>
  <si>
    <t>MUKTAARTS</t>
  </si>
  <si>
    <t>DIGJAM Ltd</t>
  </si>
  <si>
    <t>DIGJAMLMTD</t>
  </si>
  <si>
    <t>Lambodhara Textiles Ltd</t>
  </si>
  <si>
    <t>LAMBODHARA</t>
  </si>
  <si>
    <t>Ansal Properties and Infrastructure Ltd</t>
  </si>
  <si>
    <t>ANSALAPI</t>
  </si>
  <si>
    <t>BN Rathi Securities Ltd</t>
  </si>
  <si>
    <t>BNRSEC</t>
  </si>
  <si>
    <t>Mahamaya Steel Industries Ltd</t>
  </si>
  <si>
    <t>MAHASTEEL</t>
  </si>
  <si>
    <t>Thakkers Developers Ltd</t>
  </si>
  <si>
    <t>THAKDEV</t>
  </si>
  <si>
    <t>Siyaram Recycling Industries Ltd</t>
  </si>
  <si>
    <t>SIYARAM</t>
  </si>
  <si>
    <t>Urban Enviro Waste Management Ltd</t>
  </si>
  <si>
    <t>URBAN</t>
  </si>
  <si>
    <t>Rachana Infrastructure Ltd</t>
  </si>
  <si>
    <t>RILINFRA</t>
  </si>
  <si>
    <t>Winsome Textile Industries Ltd</t>
  </si>
  <si>
    <t>WINSOMTX</t>
  </si>
  <si>
    <t>Money Masters Leasing and Finance Ltd</t>
  </si>
  <si>
    <t>MMLF</t>
  </si>
  <si>
    <t>India Steel Works Ltd</t>
  </si>
  <si>
    <t>ISWL</t>
  </si>
  <si>
    <t>Tanvi Foods (India) Ltd</t>
  </si>
  <si>
    <t>TANVI</t>
  </si>
  <si>
    <t>Panache Digilife Ltd</t>
  </si>
  <si>
    <t>PANACHE</t>
  </si>
  <si>
    <t>GTV Engineering Ltd</t>
  </si>
  <si>
    <t>GTV</t>
  </si>
  <si>
    <t>Piccadily Sugar and Allied Industries Ltd</t>
  </si>
  <si>
    <t>PICCASUG</t>
  </si>
  <si>
    <t>Pharmaids Pharmaceuticals Ltd</t>
  </si>
  <si>
    <t>PHARMAID</t>
  </si>
  <si>
    <t>Winsome Breweries Ltd</t>
  </si>
  <si>
    <t>WINSOMBR</t>
  </si>
  <si>
    <t>Savera Industries Ltd</t>
  </si>
  <si>
    <t>SAVERA</t>
  </si>
  <si>
    <t>DB (International) Stock Brokers Ltd</t>
  </si>
  <si>
    <t>DBSTOCKBRO</t>
  </si>
  <si>
    <t>Fidel Softech Ltd</t>
  </si>
  <si>
    <t>FIDEL</t>
  </si>
  <si>
    <t>Nippon India ETF Nifty PSU Bank BeES</t>
  </si>
  <si>
    <t>PSUBNKBEES</t>
  </si>
  <si>
    <t>Shekhawati Poly-Yarn Ltd</t>
  </si>
  <si>
    <t>SPYL</t>
  </si>
  <si>
    <t>Art Nirman Ltd</t>
  </si>
  <si>
    <t>ARTNIRMAN</t>
  </si>
  <si>
    <t>Salona Cotspin Ltd</t>
  </si>
  <si>
    <t>SALONA</t>
  </si>
  <si>
    <t>V R Infraspace Ltd</t>
  </si>
  <si>
    <t>VR</t>
  </si>
  <si>
    <t>Manas Properties Ltd</t>
  </si>
  <si>
    <t>MANAS</t>
  </si>
  <si>
    <t>Lahoti Overseas Ltd</t>
  </si>
  <si>
    <t>LAHOTIOV</t>
  </si>
  <si>
    <t>Sundaram Multi Pap Ltd</t>
  </si>
  <si>
    <t>SUNDARAM</t>
  </si>
  <si>
    <t>Swastik Pipe Ltd</t>
  </si>
  <si>
    <t>SWASTIK</t>
  </si>
  <si>
    <t>Jainam Ferro Alloys (I) Ltd</t>
  </si>
  <si>
    <t>JAINAM</t>
  </si>
  <si>
    <t>Durlax Top Surface Ltd</t>
  </si>
  <si>
    <t>DURLAX</t>
  </si>
  <si>
    <t>Surya Lakshmi Cotton Mills Ltd</t>
  </si>
  <si>
    <t>SURYALAXMI</t>
  </si>
  <si>
    <t>Indsil Hydro Power and Manganese Ltd</t>
  </si>
  <si>
    <t>INDSILHYD</t>
  </si>
  <si>
    <t>Steelman Telecom Ltd</t>
  </si>
  <si>
    <t>STML</t>
  </si>
  <si>
    <t>Deepak Spinners Ltd</t>
  </si>
  <si>
    <t>DEEPAKSP</t>
  </si>
  <si>
    <t>Prakash Steelage Ltd</t>
  </si>
  <si>
    <t>PRAKASHSTL</t>
  </si>
  <si>
    <t>Global Offshore Services Ltd</t>
  </si>
  <si>
    <t>GLOBOFFS</t>
  </si>
  <si>
    <t>Premco Global Ltd</t>
  </si>
  <si>
    <t>PREMCO</t>
  </si>
  <si>
    <t>Akm Creations Ltd</t>
  </si>
  <si>
    <t>AKM</t>
  </si>
  <si>
    <t>Aryaman Capital Markets Ltd</t>
  </si>
  <si>
    <t>ARYACAPM</t>
  </si>
  <si>
    <t>Sikko Industries Ltd</t>
  </si>
  <si>
    <t>SIKKO</t>
  </si>
  <si>
    <t>K I C Metaliks Ltd</t>
  </si>
  <si>
    <t>KAJARIR</t>
  </si>
  <si>
    <t>Gujarat Toolroom Ltd</t>
  </si>
  <si>
    <t>GUJTLRM</t>
  </si>
  <si>
    <t>Motor and General Finance Ltd</t>
  </si>
  <si>
    <t>MOTOGENFIN</t>
  </si>
  <si>
    <t>Atishay Ltd</t>
  </si>
  <si>
    <t>ATISHAY</t>
  </si>
  <si>
    <t>VJTF Eduservices Ltd</t>
  </si>
  <si>
    <t>VJTFEDU</t>
  </si>
  <si>
    <t>Athena Global Technologies Ltd</t>
  </si>
  <si>
    <t>ATHENAGLO</t>
  </si>
  <si>
    <t>MPS Infotecnics Ltd</t>
  </si>
  <si>
    <t>VISESHINFO</t>
  </si>
  <si>
    <t>HIM Teknoforge Ltd</t>
  </si>
  <si>
    <t>HIMTEK</t>
  </si>
  <si>
    <t>Sampann Utpadan India Ltd</t>
  </si>
  <si>
    <t>SAMPANN</t>
  </si>
  <si>
    <t>Prerna Infrabuild Ltd</t>
  </si>
  <si>
    <t>PRERINFRA</t>
  </si>
  <si>
    <t>Rishiroop Ltd</t>
  </si>
  <si>
    <t>RISHIROOP</t>
  </si>
  <si>
    <t>Srivasavi Adhesive Tapes Ltd</t>
  </si>
  <si>
    <t>SRIVASAVI</t>
  </si>
  <si>
    <t>Rexnord Electronics and Controls Ltd</t>
  </si>
  <si>
    <t>REXNORD</t>
  </si>
  <si>
    <t>Shervani Industrial Syndicate Ltd</t>
  </si>
  <si>
    <t>SHERVANI</t>
  </si>
  <si>
    <t>W H Brady &amp; Company Ltd</t>
  </si>
  <si>
    <t>WHBRADY</t>
  </si>
  <si>
    <t>Ahlada Engineers Ltd</t>
  </si>
  <si>
    <t>AHLADA</t>
  </si>
  <si>
    <t>Regency Ceramics Ltd</t>
  </si>
  <si>
    <t>REGENCERAM</t>
  </si>
  <si>
    <t>Baweja Studios Ltd</t>
  </si>
  <si>
    <t>BAWEJA</t>
  </si>
  <si>
    <t>Kohinoor Foods Ltd</t>
  </si>
  <si>
    <t>KOHINOOR</t>
  </si>
  <si>
    <t>Touchwood Entertainment Ltd</t>
  </si>
  <si>
    <t>TOUCHWOOD</t>
  </si>
  <si>
    <t>Active Clothing Co Ltd</t>
  </si>
  <si>
    <t>ACTIVE</t>
  </si>
  <si>
    <t>Flex Foods Ltd</t>
  </si>
  <si>
    <t>FLEXFO</t>
  </si>
  <si>
    <t>Anik Industries Ltd</t>
  </si>
  <si>
    <t>ANIKINDS</t>
  </si>
  <si>
    <t>KHFM Hospitality and Facility Management Services Ltd</t>
  </si>
  <si>
    <t>KHFM</t>
  </si>
  <si>
    <t>Future Retail Ltd</t>
  </si>
  <si>
    <t>FRETAIL</t>
  </si>
  <si>
    <t>Pramara Promotions Ltd</t>
  </si>
  <si>
    <t>PRAMARA</t>
  </si>
  <si>
    <t>Sonam Ltd</t>
  </si>
  <si>
    <t>SONAMLTD</t>
  </si>
  <si>
    <t>Beardsell Ltd</t>
  </si>
  <si>
    <t>BEARDSELL</t>
  </si>
  <si>
    <t>NTC Industries Ltd</t>
  </si>
  <si>
    <t>NTCIND</t>
  </si>
  <si>
    <t>Amarjothi Spinning Mills Ltd</t>
  </si>
  <si>
    <t>AMARJOTHI</t>
  </si>
  <si>
    <t>Cubex Tubings Ltd</t>
  </si>
  <si>
    <t>CUBEXTUB</t>
  </si>
  <si>
    <t>Metals - Copper</t>
  </si>
  <si>
    <t>Kundan Edifice Ltd</t>
  </si>
  <si>
    <t>KEL</t>
  </si>
  <si>
    <t>MRO-TEK Realty Ltd</t>
  </si>
  <si>
    <t>MRO-TEK</t>
  </si>
  <si>
    <t>Colab Cloud Platforms Ltd</t>
  </si>
  <si>
    <t>COLABCLOUD</t>
  </si>
  <si>
    <t>Dhruva Capital Services Ltd</t>
  </si>
  <si>
    <t>DHRUVCA</t>
  </si>
  <si>
    <t>B-Right RealEstate Ltd</t>
  </si>
  <si>
    <t>BRRL</t>
  </si>
  <si>
    <t>Sylvan Plyboard (India) Ltd</t>
  </si>
  <si>
    <t>SYLVANPLY</t>
  </si>
  <si>
    <t>Qualitek Labs Ltd</t>
  </si>
  <si>
    <t>QLL</t>
  </si>
  <si>
    <t>Aakash Exploration Services Ltd</t>
  </si>
  <si>
    <t>AAKASH</t>
  </si>
  <si>
    <t>WeP Solutions Ltd</t>
  </si>
  <si>
    <t>WEPSOLN</t>
  </si>
  <si>
    <t>Teamo Productions HQ Ltd</t>
  </si>
  <si>
    <t>TPHQ</t>
  </si>
  <si>
    <t>Scanpoint Geomatics Ltd</t>
  </si>
  <si>
    <t>SCANPGEOM</t>
  </si>
  <si>
    <t>Cinerad Communications Ltd</t>
  </si>
  <si>
    <t>CINERAD</t>
  </si>
  <si>
    <t>Simplex Castings Ltd</t>
  </si>
  <si>
    <t>SIMPLEXCAS</t>
  </si>
  <si>
    <t>Rishi Laser Ltd</t>
  </si>
  <si>
    <t>RISHILASE</t>
  </si>
  <si>
    <t>Alkali Metals Ltd</t>
  </si>
  <si>
    <t>ALKALI</t>
  </si>
  <si>
    <t>Enser Communications Ltd</t>
  </si>
  <si>
    <t>ENSER</t>
  </si>
  <si>
    <t>Machino Plastics Ltd</t>
  </si>
  <si>
    <t>MACPLASQ</t>
  </si>
  <si>
    <t>Patel Integrated Logistics Ltd</t>
  </si>
  <si>
    <t>PATINTLOG</t>
  </si>
  <si>
    <t>Milgrey Finance and Investments Ltd</t>
  </si>
  <si>
    <t>ZMILGFIN</t>
  </si>
  <si>
    <t>Medicamen Organics Ltd</t>
  </si>
  <si>
    <t>MEDIORG</t>
  </si>
  <si>
    <t>Gujarat Intrux Ltd</t>
  </si>
  <si>
    <t>GUJINTRX</t>
  </si>
  <si>
    <t>Aksh Optifibre Ltd</t>
  </si>
  <si>
    <t>AKSHOPTFBR</t>
  </si>
  <si>
    <t>Cadsys (India) Ltd</t>
  </si>
  <si>
    <t>CADSYS</t>
  </si>
  <si>
    <t>G. G. Automotive Gears Ltd</t>
  </si>
  <si>
    <t>GGAUTO</t>
  </si>
  <si>
    <t>Bihar Sponge Iron Ltd</t>
  </si>
  <si>
    <t>BIHSPONG</t>
  </si>
  <si>
    <t>HB Estate Developers Ltd</t>
  </si>
  <si>
    <t>HBESD</t>
  </si>
  <si>
    <t>3rd Rock Multimedia Ltd</t>
  </si>
  <si>
    <t>3RDROCK</t>
  </si>
  <si>
    <t>Abhinav Capital Services Ltd</t>
  </si>
  <si>
    <t>ABHICAP</t>
  </si>
  <si>
    <t>Royal Cushion Vinyl Products Ltd</t>
  </si>
  <si>
    <t>ROYALCU</t>
  </si>
  <si>
    <t>Vishal Bearings Ltd</t>
  </si>
  <si>
    <t>VISHALBL</t>
  </si>
  <si>
    <t>Naman In-Store (India) Ltd</t>
  </si>
  <si>
    <t>NAMAN</t>
  </si>
  <si>
    <t>AMD Industries Ltd</t>
  </si>
  <si>
    <t>AMDIND</t>
  </si>
  <si>
    <t>Facor Alloys Ltd</t>
  </si>
  <si>
    <t>FACORALL</t>
  </si>
  <si>
    <t>Transteel Seating Technologies Ltd</t>
  </si>
  <si>
    <t>TRANSTEEL</t>
  </si>
  <si>
    <t>Eco Hotels and Resorts Ltd</t>
  </si>
  <si>
    <t>ECOHOTELS</t>
  </si>
  <si>
    <t>Virat Crane Industries Ltd</t>
  </si>
  <si>
    <t>VIRATCRA</t>
  </si>
  <si>
    <t>Himalaya Food International Ltd</t>
  </si>
  <si>
    <t>HFIL</t>
  </si>
  <si>
    <t>Likhami Consulting Ltd</t>
  </si>
  <si>
    <t>LIKHAMI</t>
  </si>
  <si>
    <t>Steel City Securities Ltd</t>
  </si>
  <si>
    <t>STEELCITY</t>
  </si>
  <si>
    <t>Kotak S&amp;P BSE Sensex ETF</t>
  </si>
  <si>
    <t>SENSEX1</t>
  </si>
  <si>
    <t>Ascom Leasing &amp; Investments Ltd</t>
  </si>
  <si>
    <t>ASCOM</t>
  </si>
  <si>
    <t>Zeal Aqua Ltd</t>
  </si>
  <si>
    <t>Pioneer Embroideries Ltd</t>
  </si>
  <si>
    <t>PIONEEREMB</t>
  </si>
  <si>
    <t>Rudra Gas Enterprise Ltd</t>
  </si>
  <si>
    <t>RUDRAGAS</t>
  </si>
  <si>
    <t>Digidrive Distributors Ltd</t>
  </si>
  <si>
    <t>DIGIDRIVE</t>
  </si>
  <si>
    <t>Master Components Ltd</t>
  </si>
  <si>
    <t>MASTER</t>
  </si>
  <si>
    <t>Bengal Tea &amp; Fabrics Ltd</t>
  </si>
  <si>
    <t>BENGALT</t>
  </si>
  <si>
    <t>BLS Infotech Ltd</t>
  </si>
  <si>
    <t>BLSINFOTE</t>
  </si>
  <si>
    <t>Gayatri Sugars Ltd</t>
  </si>
  <si>
    <t>GAYATRI</t>
  </si>
  <si>
    <t>Sumuka Agro Industries Ltd</t>
  </si>
  <si>
    <t>SUMUKA</t>
  </si>
  <si>
    <t>United Van Der Horst Ltd</t>
  </si>
  <si>
    <t>UVDRHOR</t>
  </si>
  <si>
    <t>ICICI Prudential Nifty Next 50 ETF</t>
  </si>
  <si>
    <t>NEXT50IETF</t>
  </si>
  <si>
    <t>ITL Industries Ltd</t>
  </si>
  <si>
    <t>ITL</t>
  </si>
  <si>
    <t>Asarfi Hospital Ltd</t>
  </si>
  <si>
    <t>ASARFI</t>
  </si>
  <si>
    <t>Nath Industries Ltd</t>
  </si>
  <si>
    <t>NATHIND</t>
  </si>
  <si>
    <t>Palash Securities Ltd</t>
  </si>
  <si>
    <t>PALASHSECU</t>
  </si>
  <si>
    <t>Edvenswa Enterprises Ltd</t>
  </si>
  <si>
    <t>EDVENSWA</t>
  </si>
  <si>
    <t>Barak Valley Cements Ltd</t>
  </si>
  <si>
    <t>BVCL</t>
  </si>
  <si>
    <t>Binayak Tex Processors Ltd</t>
  </si>
  <si>
    <t>ZBINTXPP</t>
  </si>
  <si>
    <t>Western India Plywoods Ltd</t>
  </si>
  <si>
    <t>WIPL</t>
  </si>
  <si>
    <t>B &amp; A Packaging India Ltd</t>
  </si>
  <si>
    <t>BAPACK</t>
  </si>
  <si>
    <t>Goyal Aluminiums Ltd</t>
  </si>
  <si>
    <t>GOYALALUM</t>
  </si>
  <si>
    <t>Arunjyoti Bio Ventures Ltd</t>
  </si>
  <si>
    <t>ABVL</t>
  </si>
  <si>
    <t>Swashthik Plascon Ltd</t>
  </si>
  <si>
    <t>SPL</t>
  </si>
  <si>
    <t>Garg Furnace Ltd</t>
  </si>
  <si>
    <t>GARGFUR</t>
  </si>
  <si>
    <t>Aarey Drugs and Pharmaceuticals Ltd</t>
  </si>
  <si>
    <t>AAREYDRUGS</t>
  </si>
  <si>
    <t>Peria Karamalai Tea and Produce Company Ltd</t>
  </si>
  <si>
    <t>PKTEA</t>
  </si>
  <si>
    <t>Bilcare Ltd</t>
  </si>
  <si>
    <t>BI</t>
  </si>
  <si>
    <t>Securekloud Technologies Ltd</t>
  </si>
  <si>
    <t>SECURKLOUD</t>
  </si>
  <si>
    <t>Banka BioLoo Ltd</t>
  </si>
  <si>
    <t>BANKA</t>
  </si>
  <si>
    <t>WSFx Global Pay Ltd</t>
  </si>
  <si>
    <t>WSFX</t>
  </si>
  <si>
    <t>Bhagwati Autocast Ltd</t>
  </si>
  <si>
    <t>BGWTATO</t>
  </si>
  <si>
    <t>Ansal Housing Ltd</t>
  </si>
  <si>
    <t>ANSALHSG</t>
  </si>
  <si>
    <t>Trescon Ltd</t>
  </si>
  <si>
    <t>TRESCON</t>
  </si>
  <si>
    <t>Saumya Consultants Ltd</t>
  </si>
  <si>
    <t>SAUMYA</t>
  </si>
  <si>
    <t>NCL Research and Financial Services Ltd</t>
  </si>
  <si>
    <t>NCLRESE</t>
  </si>
  <si>
    <t>Bhagyanagar Properties Ltd</t>
  </si>
  <si>
    <t>BHAGYAPROP</t>
  </si>
  <si>
    <t>7Seas Entertainment Ltd</t>
  </si>
  <si>
    <t>7SEASL</t>
  </si>
  <si>
    <t>AAA Technologies Ltd</t>
  </si>
  <si>
    <t>AAATECH</t>
  </si>
  <si>
    <t>COSCO (India) Ltd</t>
  </si>
  <si>
    <t>COSCO</t>
  </si>
  <si>
    <t>Keynote Financial Services Ltd</t>
  </si>
  <si>
    <t>KEYFINSERV</t>
  </si>
  <si>
    <t>SNL Bearings Ltd</t>
  </si>
  <si>
    <t>SNL</t>
  </si>
  <si>
    <t>Apis India Ltd</t>
  </si>
  <si>
    <t>APIS</t>
  </si>
  <si>
    <t>Kkalpana Industries (India) Ltd</t>
  </si>
  <si>
    <t>KKALPANAIND</t>
  </si>
  <si>
    <t>Sera Investments &amp; Finance India Ltd</t>
  </si>
  <si>
    <t>SERA</t>
  </si>
  <si>
    <t>MEP Infrastructure Developers Ltd</t>
  </si>
  <si>
    <t>MEP</t>
  </si>
  <si>
    <t>Shri Gang Industries and Allied Products Ltd</t>
  </si>
  <si>
    <t>SHRIGANG</t>
  </si>
  <si>
    <t>Asit C Mehta Financial Services Ltd</t>
  </si>
  <si>
    <t>ASITCFIN</t>
  </si>
  <si>
    <t>TCI Industries Ltd</t>
  </si>
  <si>
    <t>TCIIND</t>
  </si>
  <si>
    <t>Maiden Forgings Ltd</t>
  </si>
  <si>
    <t>MAIDEN</t>
  </si>
  <si>
    <t>Jhandewalas Foods Ltd</t>
  </si>
  <si>
    <t>JFL</t>
  </si>
  <si>
    <t>Simbhaoli Sugars Ltd</t>
  </si>
  <si>
    <t>SIMBHALS</t>
  </si>
  <si>
    <t>United Cotfab Ltd</t>
  </si>
  <si>
    <t>COTFAB</t>
  </si>
  <si>
    <t>Party Cruisers Ltd</t>
  </si>
  <si>
    <t>PARTYCRUS</t>
  </si>
  <si>
    <t>ANI Integrated Services Ltd</t>
  </si>
  <si>
    <t>AISL</t>
  </si>
  <si>
    <t>Astron Paper &amp; Board Mill Ltd</t>
  </si>
  <si>
    <t>ASTRON</t>
  </si>
  <si>
    <t>Skil Infrastructure Ltd</t>
  </si>
  <si>
    <t>SKIL</t>
  </si>
  <si>
    <t>Gayatri Projects Ltd</t>
  </si>
  <si>
    <t>GAYAPROJ</t>
  </si>
  <si>
    <t>Palred Technologies Ltd</t>
  </si>
  <si>
    <t>PALREDTEC</t>
  </si>
  <si>
    <t>Sanco Trans Ltd</t>
  </si>
  <si>
    <t>SANCTRN</t>
  </si>
  <si>
    <t>Ultracab (India) Ltd</t>
  </si>
  <si>
    <t>ULTRACAB</t>
  </si>
  <si>
    <t>Credent Global Finance Ltd</t>
  </si>
  <si>
    <t>CGFL</t>
  </si>
  <si>
    <t>Pulz Electronics Ltd</t>
  </si>
  <si>
    <t>PULZ</t>
  </si>
  <si>
    <t>Arshiya Ltd</t>
  </si>
  <si>
    <t>ARSHIYA</t>
  </si>
  <si>
    <t>Mcon Rasayan India Ltd</t>
  </si>
  <si>
    <t>MCON</t>
  </si>
  <si>
    <t>Kesar Terminals &amp; Infrastructure Ltd</t>
  </si>
  <si>
    <t>KTIL</t>
  </si>
  <si>
    <t>IBL Finance Ltd</t>
  </si>
  <si>
    <t>IBLFL</t>
  </si>
  <si>
    <t>Financial Technology</t>
  </si>
  <si>
    <t>Suraj Industries Ltd</t>
  </si>
  <si>
    <t>SURJIND</t>
  </si>
  <si>
    <t>Sagarsoft (India) Ltd</t>
  </si>
  <si>
    <t>SAGARSOFT</t>
  </si>
  <si>
    <t>Quantum Gold Fund</t>
  </si>
  <si>
    <t>QGOLDHALF</t>
  </si>
  <si>
    <t>Modern Dairies Ltd</t>
  </si>
  <si>
    <t>MODAIRY</t>
  </si>
  <si>
    <t>Genpharmasec Ltd</t>
  </si>
  <si>
    <t>GENPHARMA</t>
  </si>
  <si>
    <t>Shanti Spintex Ltd</t>
  </si>
  <si>
    <t>SHANTIDENM</t>
  </si>
  <si>
    <t>Accel Ltd</t>
  </si>
  <si>
    <t>ACCEL</t>
  </si>
  <si>
    <t>Transwarranty Finance Ltd</t>
  </si>
  <si>
    <t>TFL</t>
  </si>
  <si>
    <t>Lasa Supergenerics Ltd</t>
  </si>
  <si>
    <t>LASA</t>
  </si>
  <si>
    <t>HDFC S&amp;P BSE Sensex ETF</t>
  </si>
  <si>
    <t>HDFCSENSEX</t>
  </si>
  <si>
    <t>Mauria Udyog Ltd</t>
  </si>
  <si>
    <t>MUL</t>
  </si>
  <si>
    <t>Veekayem Fashion &amp; Apparels Ltd</t>
  </si>
  <si>
    <t>VEEKAYEM</t>
  </si>
  <si>
    <t>Paras Petrofils Ltd</t>
  </si>
  <si>
    <t>PARASPETRO</t>
  </si>
  <si>
    <t>Ausom Enterprise Ltd</t>
  </si>
  <si>
    <t>AUSOMENT</t>
  </si>
  <si>
    <t>Promax Power Ltd</t>
  </si>
  <si>
    <t>PROMAX</t>
  </si>
  <si>
    <t>Debock Industries Ltd</t>
  </si>
  <si>
    <t>DIL</t>
  </si>
  <si>
    <t>Akar Auto Industries Ltd</t>
  </si>
  <si>
    <t>AAIL</t>
  </si>
  <si>
    <t>Tamboli Industries Ltd</t>
  </si>
  <si>
    <t>TAMBOLIIN</t>
  </si>
  <si>
    <t>National Fittings Ltd</t>
  </si>
  <si>
    <t>NATFIT</t>
  </si>
  <si>
    <t>Globe International Carriers Ltd</t>
  </si>
  <si>
    <t>GICL</t>
  </si>
  <si>
    <t>Fiberweb (India) Ltd</t>
  </si>
  <si>
    <t>FIBERWEB</t>
  </si>
  <si>
    <t>Tilak Ventures Ltd</t>
  </si>
  <si>
    <t>TILAK</t>
  </si>
  <si>
    <t>Bharat Immunologicals and Biologicals Corporation Ltd</t>
  </si>
  <si>
    <t>BIBCL</t>
  </si>
  <si>
    <t>Sal Automotive Ltd</t>
  </si>
  <si>
    <t>SALAUTO</t>
  </si>
  <si>
    <t>APM Industries Ltd</t>
  </si>
  <si>
    <t>APMIN</t>
  </si>
  <si>
    <t>Integrated Personnel Services Ltd</t>
  </si>
  <si>
    <t>IPSL</t>
  </si>
  <si>
    <t>Damodar Industries Ltd</t>
  </si>
  <si>
    <t>DAMODARIND</t>
  </si>
  <si>
    <t>Fortis Malar Hospitals Ltd</t>
  </si>
  <si>
    <t>FORTISMLR</t>
  </si>
  <si>
    <t>Narbada Gems and Jewellery Ltd</t>
  </si>
  <si>
    <t>NARBADA</t>
  </si>
  <si>
    <t>Shah Alloys Ltd</t>
  </si>
  <si>
    <t>SHAHALLOYS</t>
  </si>
  <si>
    <t>Aditya Consumer Marketing Ltd</t>
  </si>
  <si>
    <t>ACML</t>
  </si>
  <si>
    <t>Auro Laboratories Ltd</t>
  </si>
  <si>
    <t>AUROLAB</t>
  </si>
  <si>
    <t>Vedavaag Systems Ltd</t>
  </si>
  <si>
    <t>VEDAVAAG</t>
  </si>
  <si>
    <t>Emerald Finance Ltd</t>
  </si>
  <si>
    <t>EMERALD</t>
  </si>
  <si>
    <t>Golkunda Diamonds and Jewellery Ltd</t>
  </si>
  <si>
    <t>GOLKUNDIA</t>
  </si>
  <si>
    <t>Globe Textiles (India) Ltd</t>
  </si>
  <si>
    <t>GLOBE</t>
  </si>
  <si>
    <t>Pee Cee Cosma Sope Ltd</t>
  </si>
  <si>
    <t>PCCOSMA</t>
  </si>
  <si>
    <t>Som Datt Finance Corporation Ltd</t>
  </si>
  <si>
    <t>SODFC</t>
  </si>
  <si>
    <t>Mercury Laboratories Ltd</t>
  </si>
  <si>
    <t>MERCURYLAB</t>
  </si>
  <si>
    <t>Ajooni Biotech Ltd</t>
  </si>
  <si>
    <t>AJOONI</t>
  </si>
  <si>
    <t>Rollatainers Ltd</t>
  </si>
  <si>
    <t>ROLLT</t>
  </si>
  <si>
    <t>Sharp Chucks and Machines Ltd</t>
  </si>
  <si>
    <t>SCML</t>
  </si>
  <si>
    <t>Maruti Interior Products Ltd</t>
  </si>
  <si>
    <t>SPITZE</t>
  </si>
  <si>
    <t>Lotus Eye Hospital and Institute Ltd</t>
  </si>
  <si>
    <t>LOTUSEYE</t>
  </si>
  <si>
    <t>Kaizen Agro Infrabuild Ltd</t>
  </si>
  <si>
    <t>KAIZENAGRO</t>
  </si>
  <si>
    <t>Ishan Dyes and Chemicals Ltd</t>
  </si>
  <si>
    <t>ISHANCH</t>
  </si>
  <si>
    <t>Oxygenta Pharmaceutical Ltd</t>
  </si>
  <si>
    <t>OXYGENTAPH</t>
  </si>
  <si>
    <t>Orissa Bengal Carrier Ltd</t>
  </si>
  <si>
    <t>OBCL</t>
  </si>
  <si>
    <t>Pressure Sensitive Systems (India) Ltd</t>
  </si>
  <si>
    <t>PRESSURS</t>
  </si>
  <si>
    <t>MRP Agro Ltd</t>
  </si>
  <si>
    <t>MRP</t>
  </si>
  <si>
    <t>Virat Leasing Ltd</t>
  </si>
  <si>
    <t>VLL</t>
  </si>
  <si>
    <t>Yarn Syndicate Ltd</t>
  </si>
  <si>
    <t>YARNSYN</t>
  </si>
  <si>
    <t>Agri-Tech (India) Ltd</t>
  </si>
  <si>
    <t>AGRITECH</t>
  </si>
  <si>
    <t>Dangee Dums Ltd</t>
  </si>
  <si>
    <t>DANGEE</t>
  </si>
  <si>
    <t>Polychem Ltd</t>
  </si>
  <si>
    <t>POLYCHEM</t>
  </si>
  <si>
    <t>Simmonds Marshall Ltd</t>
  </si>
  <si>
    <t>SIMMOND</t>
  </si>
  <si>
    <t>Sattrix Information Security Ltd</t>
  </si>
  <si>
    <t>SATTRIX</t>
  </si>
  <si>
    <t>Espire Hospitality Ltd</t>
  </si>
  <si>
    <t>ESPIRE</t>
  </si>
  <si>
    <t>Relicab Cable Manufacturing Ltd</t>
  </si>
  <si>
    <t>RELICAB</t>
  </si>
  <si>
    <t>Resonance Specialties Ltd</t>
  </si>
  <si>
    <t>RESONANCE</t>
  </si>
  <si>
    <t>Dynavision Ltd</t>
  </si>
  <si>
    <t>DYNAVSN</t>
  </si>
  <si>
    <t>T &amp; I Global Ltd</t>
  </si>
  <si>
    <t>TIGLOB</t>
  </si>
  <si>
    <t>Agni Green Power Ltd</t>
  </si>
  <si>
    <t>AGNI</t>
  </si>
  <si>
    <t>Mohini Health &amp; Hygiene Ltd</t>
  </si>
  <si>
    <t>MHHL</t>
  </si>
  <si>
    <t>Energy Development Company Ltd</t>
  </si>
  <si>
    <t>ENERGYDEV</t>
  </si>
  <si>
    <t>Times Guaranty Ltd</t>
  </si>
  <si>
    <t>TIMESGTY</t>
  </si>
  <si>
    <t>Nagreeka Exports Ltd</t>
  </si>
  <si>
    <t>NAGREEKEXP</t>
  </si>
  <si>
    <t>Cian Agro Industries &amp; Infrastructure Ltd</t>
  </si>
  <si>
    <t>CIANAGRO</t>
  </si>
  <si>
    <t>Anjani Foods Ltd</t>
  </si>
  <si>
    <t>ANJANIFOODS</t>
  </si>
  <si>
    <t>Transcorp International Ltd</t>
  </si>
  <si>
    <t>TRANSCOR</t>
  </si>
  <si>
    <t>Madhucon Projects Ltd</t>
  </si>
  <si>
    <t>MADHUCON</t>
  </si>
  <si>
    <t>Alfred Herbert (India) Ltd</t>
  </si>
  <si>
    <t>ALFREDHE</t>
  </si>
  <si>
    <t>Parnax Lab Ltd</t>
  </si>
  <si>
    <t>PARNAXLAB</t>
  </si>
  <si>
    <t>Ecoplast Ltd</t>
  </si>
  <si>
    <t>ECOPLAST</t>
  </si>
  <si>
    <t>Avro India Ltd</t>
  </si>
  <si>
    <t>AVROIND</t>
  </si>
  <si>
    <t>HEC Infra Projects Ltd</t>
  </si>
  <si>
    <t>HECPROJECT</t>
  </si>
  <si>
    <t>Haryana Capfin Ltd</t>
  </si>
  <si>
    <t>HARYNACAP</t>
  </si>
  <si>
    <t>KG Petrochem Ltd</t>
  </si>
  <si>
    <t>KGPETRO</t>
  </si>
  <si>
    <t>Everest Organics Ltd</t>
  </si>
  <si>
    <t>EVERESTO</t>
  </si>
  <si>
    <t>Arnold Holdings Ltd</t>
  </si>
  <si>
    <t>ARNOLD</t>
  </si>
  <si>
    <t>Jasch Industries Ltd</t>
  </si>
  <si>
    <t>JASCH</t>
  </si>
  <si>
    <t>Tokyo Plast International Ltd</t>
  </si>
  <si>
    <t>TOKYOPLAST</t>
  </si>
  <si>
    <t>Advik Capital Ltd</t>
  </si>
  <si>
    <t>ADVIKCA</t>
  </si>
  <si>
    <t>Porwal Auto Components Ltd</t>
  </si>
  <si>
    <t>PORWAL</t>
  </si>
  <si>
    <t>Wallfort Financial Services Ltd</t>
  </si>
  <si>
    <t>WALLFORT</t>
  </si>
  <si>
    <t>AK Spintex Ltd</t>
  </si>
  <si>
    <t>AKSPINTEX</t>
  </si>
  <si>
    <t>DRS Cargo Movers Ltd</t>
  </si>
  <si>
    <t>DRSCARGO</t>
  </si>
  <si>
    <t>Creative Castings Ltd</t>
  </si>
  <si>
    <t>Nidhi Granites Ltd</t>
  </si>
  <si>
    <t>NIDHGRN</t>
  </si>
  <si>
    <t>Emerald Leisures Ltd</t>
  </si>
  <si>
    <t>EMERALL</t>
  </si>
  <si>
    <t>Mysore Petro Chemicals Ltd</t>
  </si>
  <si>
    <t>MYSORPETRO</t>
  </si>
  <si>
    <t>Mayank Cattle Food Ltd</t>
  </si>
  <si>
    <t>MCFL</t>
  </si>
  <si>
    <t>Alstone Textiles (India) Ltd</t>
  </si>
  <si>
    <t>ALSTONE</t>
  </si>
  <si>
    <t>Gujarat Natural Resources Ltd</t>
  </si>
  <si>
    <t>GNRL</t>
  </si>
  <si>
    <t>Suvidhaa Infoserve Ltd</t>
  </si>
  <si>
    <t>SUVIDHAA</t>
  </si>
  <si>
    <t>Krishanveer Forge Ltd</t>
  </si>
  <si>
    <t>KVFORGE</t>
  </si>
  <si>
    <t>Shalimar Wires Industries Ltd</t>
  </si>
  <si>
    <t>SHALIWIR</t>
  </si>
  <si>
    <t>Blue Pebble Ltd</t>
  </si>
  <si>
    <t>BLUEPEBBLE</t>
  </si>
  <si>
    <t>Kothari Fermentation and Biochem Ltd</t>
  </si>
  <si>
    <t>KFBL</t>
  </si>
  <si>
    <t>D &amp; H India Ltd</t>
  </si>
  <si>
    <t>DHINDIA</t>
  </si>
  <si>
    <t>Bansal Roofing Products Ltd</t>
  </si>
  <si>
    <t>BRPL</t>
  </si>
  <si>
    <t>Yogi Ltd</t>
  </si>
  <si>
    <t>YOGI</t>
  </si>
  <si>
    <t>Grob Tea Co Ltd</t>
  </si>
  <si>
    <t>GROBTEA</t>
  </si>
  <si>
    <t>Filtra Consultants and Engineers Ltd</t>
  </si>
  <si>
    <t>FILTRA</t>
  </si>
  <si>
    <t>Biofil Chemicals and Pharmaceuticals Ltd</t>
  </si>
  <si>
    <t>BIOFILCHEM</t>
  </si>
  <si>
    <t>Sharika Enterprises Ltd</t>
  </si>
  <si>
    <t>SHARIKA</t>
  </si>
  <si>
    <t>Soma Textiles &amp; Industries Ltd</t>
  </si>
  <si>
    <t>SOMATEX</t>
  </si>
  <si>
    <t>Aditya BSL Nifty Next 50 ETF</t>
  </si>
  <si>
    <t>ABSLNN50ET</t>
  </si>
  <si>
    <t>Murae Organisor Ltd</t>
  </si>
  <si>
    <t>MURAE</t>
  </si>
  <si>
    <t>Bhilwara Spinners Ltd</t>
  </si>
  <si>
    <t>BHILSPIN</t>
  </si>
  <si>
    <t>Hisar Metal Industries Ltd</t>
  </si>
  <si>
    <t>HISARMETAL</t>
  </si>
  <si>
    <t>Ganga Papers India Ltd</t>
  </si>
  <si>
    <t>GANGAPA</t>
  </si>
  <si>
    <t>Virya Resources Ltd</t>
  </si>
  <si>
    <t>VIRYA</t>
  </si>
  <si>
    <t>Tree House Education and Accessories Ltd</t>
  </si>
  <si>
    <t>TREEHOUSE</t>
  </si>
  <si>
    <t>Raja Bahadur International Ltd</t>
  </si>
  <si>
    <t>RAJABAH</t>
  </si>
  <si>
    <t>Bheema Cements Ltd</t>
  </si>
  <si>
    <t>BHEEMACEM</t>
  </si>
  <si>
    <t>Deepak Chemtex Ltd</t>
  </si>
  <si>
    <t>DEEPAKCHEM</t>
  </si>
  <si>
    <t>IFL Enterprises Ltd</t>
  </si>
  <si>
    <t>IFL</t>
  </si>
  <si>
    <t>Krishna Ventures Ltd</t>
  </si>
  <si>
    <t>KRISHNA</t>
  </si>
  <si>
    <t>Skyline Millars Ltd</t>
  </si>
  <si>
    <t>SKYLMILAR</t>
  </si>
  <si>
    <t>Manoj Ceramic Ltd</t>
  </si>
  <si>
    <t>MCPL</t>
  </si>
  <si>
    <t>Kemp and Company Ltd</t>
  </si>
  <si>
    <t>KEMP</t>
  </si>
  <si>
    <t>Everlon Financials Ltd</t>
  </si>
  <si>
    <t>EVERFIN</t>
  </si>
  <si>
    <t>Retina Paints Ltd</t>
  </si>
  <si>
    <t>RETINA</t>
  </si>
  <si>
    <t>Thacker and Company Ltd</t>
  </si>
  <si>
    <t>THACKER</t>
  </si>
  <si>
    <t>Chartered Logistics Ltd</t>
  </si>
  <si>
    <t>CHLOGIST</t>
  </si>
  <si>
    <t>Nilachal Refractories Ltd</t>
  </si>
  <si>
    <t>NILACHAL</t>
  </si>
  <si>
    <t>Ind Swift Ltd</t>
  </si>
  <si>
    <t>INDSWFTLTD</t>
  </si>
  <si>
    <t>Holmarc Opto-Mechatronics Ltd</t>
  </si>
  <si>
    <t>HOLMARC</t>
  </si>
  <si>
    <t>VMS Industries Ltd</t>
  </si>
  <si>
    <t>VMS</t>
  </si>
  <si>
    <t>Zenith Drugs Ltd</t>
  </si>
  <si>
    <t>ZENITHDRUG</t>
  </si>
  <si>
    <t>AVSL Industries Ltd</t>
  </si>
  <si>
    <t>AVSL</t>
  </si>
  <si>
    <t>Aztec Fluids &amp; Machinery Ltd</t>
  </si>
  <si>
    <t>AZTEC</t>
  </si>
  <si>
    <t>Dutron Polymers Ltd</t>
  </si>
  <si>
    <t>DUTRON</t>
  </si>
  <si>
    <t>Max Heights Infrastructure Ltd</t>
  </si>
  <si>
    <t>MAXHEIGHTS</t>
  </si>
  <si>
    <t>Super Tannery Ltd</t>
  </si>
  <si>
    <t>SUPTANERY</t>
  </si>
  <si>
    <t>Celebrity Fashions Ltd</t>
  </si>
  <si>
    <t>CELEBRITY</t>
  </si>
  <si>
    <t>Key Corp Ltd</t>
  </si>
  <si>
    <t>KEYCORP</t>
  </si>
  <si>
    <t>Vaswani Industries Ltd</t>
  </si>
  <si>
    <t>VASWANI</t>
  </si>
  <si>
    <t>Burnpur Cement Ltd</t>
  </si>
  <si>
    <t>BURNPUR</t>
  </si>
  <si>
    <t>Aplab Ltd</t>
  </si>
  <si>
    <t>APLAB</t>
  </si>
  <si>
    <t>Sayaji Industries Ltd</t>
  </si>
  <si>
    <t>SAYAJIIND</t>
  </si>
  <si>
    <t>ICICI Prudential Silver ETF</t>
  </si>
  <si>
    <t>SILVERIETF</t>
  </si>
  <si>
    <t>Delta Manufacturing Ltd</t>
  </si>
  <si>
    <t>DELTAMAGNT</t>
  </si>
  <si>
    <t>Marco Cables &amp; Conductors Ltd</t>
  </si>
  <si>
    <t>MARCO</t>
  </si>
  <si>
    <t>Srei Infrastructure Finance Ltd</t>
  </si>
  <si>
    <t>SREINFRA</t>
  </si>
  <si>
    <t>Presstonic Engineering Ltd</t>
  </si>
  <si>
    <t>PRESSTONIC</t>
  </si>
  <si>
    <t>Locomotive Engines &amp; Rolling Stock</t>
  </si>
  <si>
    <t>Remi Edelstahl Tubulars Ltd</t>
  </si>
  <si>
    <t>REMIEDEL</t>
  </si>
  <si>
    <t>Upsurge Investment and Finance Ltd</t>
  </si>
  <si>
    <t>UPSURGE</t>
  </si>
  <si>
    <t>One Global Service Provider Ltd</t>
  </si>
  <si>
    <t>ONEGLOBAL</t>
  </si>
  <si>
    <t>Orient Press Ltd</t>
  </si>
  <si>
    <t>ORIENTLTD</t>
  </si>
  <si>
    <t>Womancart Ltd</t>
  </si>
  <si>
    <t>WOMANCART</t>
  </si>
  <si>
    <t>Auro Impex &amp; Chemicals Ltd</t>
  </si>
  <si>
    <t>AUROIMPEX</t>
  </si>
  <si>
    <t>Rama Vision Ltd</t>
  </si>
  <si>
    <t>RAMAVISION</t>
  </si>
  <si>
    <t>SecMark Consultancy Ltd</t>
  </si>
  <si>
    <t>SECMARK</t>
  </si>
  <si>
    <t>Mohite Industries Ltd</t>
  </si>
  <si>
    <t>MOHITE</t>
  </si>
  <si>
    <t>Ganga Forging Ltd</t>
  </si>
  <si>
    <t>GANGAFORGE</t>
  </si>
  <si>
    <t>Cravatex Ltd</t>
  </si>
  <si>
    <t>CRAVATEX</t>
  </si>
  <si>
    <t>Auto Pins (India) Ltd</t>
  </si>
  <si>
    <t>AUTOPINS</t>
  </si>
  <si>
    <t>Freshtrop Fruits Ltd</t>
  </si>
  <si>
    <t>FRSHTRP</t>
  </si>
  <si>
    <t>Samrat Pharmachem Ltd</t>
  </si>
  <si>
    <t>SAMRATPH</t>
  </si>
  <si>
    <t>Flexituff Ventures International Ltd</t>
  </si>
  <si>
    <t>FLEXITUFF</t>
  </si>
  <si>
    <t>Biogen Pharmachem Industries Ltd</t>
  </si>
  <si>
    <t>BIOGEN</t>
  </si>
  <si>
    <t>BLB Ltd</t>
  </si>
  <si>
    <t>BLBLIMITED</t>
  </si>
  <si>
    <t>Agro Phos (India) Ltd</t>
  </si>
  <si>
    <t>AGROPHOS</t>
  </si>
  <si>
    <t>Archit Organosys Ltd</t>
  </si>
  <si>
    <t>ARCHITORG</t>
  </si>
  <si>
    <t>Shetron Ltd</t>
  </si>
  <si>
    <t>SHETR</t>
  </si>
  <si>
    <t>Cinevista Ltd</t>
  </si>
  <si>
    <t>CINEVISTA</t>
  </si>
  <si>
    <t>Titan Securities Ltd</t>
  </si>
  <si>
    <t>TITANSEC</t>
  </si>
  <si>
    <t>Trans India House Impex Ltd</t>
  </si>
  <si>
    <t>TIHIL</t>
  </si>
  <si>
    <t>Future Enterprises Ltd</t>
  </si>
  <si>
    <t>FELDVR</t>
  </si>
  <si>
    <t>Acme Resources Ltd</t>
  </si>
  <si>
    <t>ACME</t>
  </si>
  <si>
    <t>Mangalam Alloys Ltd</t>
  </si>
  <si>
    <t>MAL</t>
  </si>
  <si>
    <t>Aimco Pesticides Ltd</t>
  </si>
  <si>
    <t>AIMCOPEST</t>
  </si>
  <si>
    <t>Tayo Rolls Ltd</t>
  </si>
  <si>
    <t>TATAYODOGA</t>
  </si>
  <si>
    <t>SVP Global Textiles Ltd</t>
  </si>
  <si>
    <t>SVPGLOB</t>
  </si>
  <si>
    <t>Lykis Ltd</t>
  </si>
  <si>
    <t>LYKISLTD</t>
  </si>
  <si>
    <t>Good Value Irrigation Ltd</t>
  </si>
  <si>
    <t>VUENOW</t>
  </si>
  <si>
    <t>Yaari Digital Integrated Services Ltd</t>
  </si>
  <si>
    <t>YAARI</t>
  </si>
  <si>
    <t>Sunil Healthcare Ltd</t>
  </si>
  <si>
    <t>SUNLOC</t>
  </si>
  <si>
    <t>Source Natural Foods and Herbal Supplements Ltd</t>
  </si>
  <si>
    <t>SOURCENTRL</t>
  </si>
  <si>
    <t>Tera Software Ltd</t>
  </si>
  <si>
    <t>TERASOFT</t>
  </si>
  <si>
    <t>Baroda Extrusion Ltd</t>
  </si>
  <si>
    <t>BAROEXT</t>
  </si>
  <si>
    <t>Sky Industries Ltd</t>
  </si>
  <si>
    <t>SKYIND</t>
  </si>
  <si>
    <t>Sameera Agro and Infra Ltd</t>
  </si>
  <si>
    <t>SAIFL</t>
  </si>
  <si>
    <t>Homebuilding</t>
  </si>
  <si>
    <t>Pentagon Rubber Ltd</t>
  </si>
  <si>
    <t>PENTAGON</t>
  </si>
  <si>
    <t>Healthy Life Agritec Ltd</t>
  </si>
  <si>
    <t>HEALTHYLIFE</t>
  </si>
  <si>
    <t>Scoobee Day Garments (India) Ltd</t>
  </si>
  <si>
    <t>SCOOBEEDAY</t>
  </si>
  <si>
    <t>Futuristic Solutions Ltd</t>
  </si>
  <si>
    <t>FUTSOL</t>
  </si>
  <si>
    <t>Harshdeep Hortico Ltd</t>
  </si>
  <si>
    <t>HARSHDEEP</t>
  </si>
  <si>
    <t>Titan Intech Ltd</t>
  </si>
  <si>
    <t>TITANIN</t>
  </si>
  <si>
    <t>Vinny Overseas Ltd</t>
  </si>
  <si>
    <t>VINNY</t>
  </si>
  <si>
    <t>Madhav Copper Ltd</t>
  </si>
  <si>
    <t>MCL</t>
  </si>
  <si>
    <t>B C C Fuba India Ltd</t>
  </si>
  <si>
    <t>BCCFUBA</t>
  </si>
  <si>
    <t>McNally Bharat Engg Co Ltd</t>
  </si>
  <si>
    <t>MBECL</t>
  </si>
  <si>
    <t>BSEL Algo Ltd</t>
  </si>
  <si>
    <t>BSELALGO</t>
  </si>
  <si>
    <t>Sambhaav Media Ltd</t>
  </si>
  <si>
    <t>SAMBHAAV</t>
  </si>
  <si>
    <t>Ahasolar Technologies Ltd</t>
  </si>
  <si>
    <t>AHASOLAR</t>
  </si>
  <si>
    <t>Rasi Electrodes Ltd</t>
  </si>
  <si>
    <t>RASIELEC</t>
  </si>
  <si>
    <t>Lexus Granito (India) Ltd</t>
  </si>
  <si>
    <t>LEXUS</t>
  </si>
  <si>
    <t>Gokak Textiles Ltd</t>
  </si>
  <si>
    <t>GOKAKTEX</t>
  </si>
  <si>
    <t>Global Pet Industries Ltd</t>
  </si>
  <si>
    <t>GLOBALPET</t>
  </si>
  <si>
    <t>Saptarishi Agro Industries Ltd</t>
  </si>
  <si>
    <t>SPTRSHI</t>
  </si>
  <si>
    <t>Raaj Medisafe India Ltd</t>
  </si>
  <si>
    <t>RAAJMEDI</t>
  </si>
  <si>
    <t>Pritish Nandy Communications Ltd</t>
  </si>
  <si>
    <t>PNC</t>
  </si>
  <si>
    <t>Daikaffil Chemicals India Ltd</t>
  </si>
  <si>
    <t>DAIKAFFI</t>
  </si>
  <si>
    <t>Latteys Industries Ltd</t>
  </si>
  <si>
    <t>LATTEYS</t>
  </si>
  <si>
    <t>Shilp Gravures Ltd</t>
  </si>
  <si>
    <t>SHILGRAVQ</t>
  </si>
  <si>
    <t>Raminfo Ltd</t>
  </si>
  <si>
    <t>RAMINFO</t>
  </si>
  <si>
    <t>Riddhi Corporate Services Ltd</t>
  </si>
  <si>
    <t>RIDDHICORP</t>
  </si>
  <si>
    <t>Excel Realty N Infra Ltd</t>
  </si>
  <si>
    <t>EXCEL</t>
  </si>
  <si>
    <t>Keerthi Industries Ltd</t>
  </si>
  <si>
    <t>KEERTHI</t>
  </si>
  <si>
    <t>Ansal Buildwell Ltd</t>
  </si>
  <si>
    <t>ANSALBU</t>
  </si>
  <si>
    <t>Sangam Finserv Ltd</t>
  </si>
  <si>
    <t>SANGAMFIN</t>
  </si>
  <si>
    <t>Vippy Spinpro Ltd</t>
  </si>
  <si>
    <t>VIPPYSP</t>
  </si>
  <si>
    <t>Chowgule Steamships Ltd</t>
  </si>
  <si>
    <t>CHOWGULSTM</t>
  </si>
  <si>
    <t>LIC MF Nifty 8-13 yr G-Sec ETF</t>
  </si>
  <si>
    <t>LICNETFGSC</t>
  </si>
  <si>
    <t>Dhanashree Electronics Ltd</t>
  </si>
  <si>
    <t>DEL</t>
  </si>
  <si>
    <t>Universal Starch Chem Allied Ltd</t>
  </si>
  <si>
    <t>UNIVSTAR</t>
  </si>
  <si>
    <t>Power and Instrumentation (Gujarat) Ltd</t>
  </si>
  <si>
    <t>PIGL</t>
  </si>
  <si>
    <t>Mukesh Babu Financial Services Ltd</t>
  </si>
  <si>
    <t>MUKESHB</t>
  </si>
  <si>
    <t>Vasundhara Rasayans Ltd</t>
  </si>
  <si>
    <t>VRL</t>
  </si>
  <si>
    <t>MKP Mobility Ltd</t>
  </si>
  <si>
    <t>MKPMOB</t>
  </si>
  <si>
    <t>Ashika Credit Capital Ltd</t>
  </si>
  <si>
    <t>ASHIKA</t>
  </si>
  <si>
    <t>IDBI Gold Exchange Traded Fund</t>
  </si>
  <si>
    <t>LICMFGOLD</t>
  </si>
  <si>
    <t>Synoptics Technologies Ltd</t>
  </si>
  <si>
    <t>SYNOPTICS</t>
  </si>
  <si>
    <t>Patdiam Jewellery Ltd</t>
  </si>
  <si>
    <t>PJL</t>
  </si>
  <si>
    <t>Quicktouch Technologies Ltd</t>
  </si>
  <si>
    <t>QUICKTOUCH</t>
  </si>
  <si>
    <t>Spectrum Foods Ltd</t>
  </si>
  <si>
    <t>SPECFOOD</t>
  </si>
  <si>
    <t>Sakthi Finance Ltd</t>
  </si>
  <si>
    <t>SAKTHIFIN</t>
  </si>
  <si>
    <t>Banas Finance Ltd</t>
  </si>
  <si>
    <t>BANASFN</t>
  </si>
  <si>
    <t>Dev Labtech Venture Ltd</t>
  </si>
  <si>
    <t>DEVLAB</t>
  </si>
  <si>
    <t>Welcast Steels Ltd</t>
  </si>
  <si>
    <t>ZWELCAST</t>
  </si>
  <si>
    <t>Dollex Agrotech Ltd</t>
  </si>
  <si>
    <t>DOLLEX</t>
  </si>
  <si>
    <t>Acknit Industries Ltd</t>
  </si>
  <si>
    <t>ACKNIT</t>
  </si>
  <si>
    <t>Gujarat Containers Ltd</t>
  </si>
  <si>
    <t>GUJCONT</t>
  </si>
  <si>
    <t>Real Touch Finance Ltd</t>
  </si>
  <si>
    <t>RTFL</t>
  </si>
  <si>
    <t>SKP Securities Ltd</t>
  </si>
  <si>
    <t>SKPSEC</t>
  </si>
  <si>
    <t>Aro Granite Industries Ltd</t>
  </si>
  <si>
    <t>AROGRANITE</t>
  </si>
  <si>
    <t>Baba Food Processing (India) Ltd</t>
  </si>
  <si>
    <t>BABAFP</t>
  </si>
  <si>
    <t>Hindustan Hardy Ltd</t>
  </si>
  <si>
    <t>HINDHARD</t>
  </si>
  <si>
    <t>East West Holdings Ltd</t>
  </si>
  <si>
    <t>EASTWEST</t>
  </si>
  <si>
    <t>Royale Manor Hotels and Industries Ltd</t>
  </si>
  <si>
    <t>RAYALEMA</t>
  </si>
  <si>
    <t>KBS India Ltd</t>
  </si>
  <si>
    <t>KBSINDIA</t>
  </si>
  <si>
    <t>Rainbow Foundations Ltd</t>
  </si>
  <si>
    <t>RAINBOWF</t>
  </si>
  <si>
    <t>Akiko Global Services Ltd</t>
  </si>
  <si>
    <t>AKIKO</t>
  </si>
  <si>
    <t>NRB Industrial Bearings Ltd</t>
  </si>
  <si>
    <t>NIBL</t>
  </si>
  <si>
    <t>Constronics Infra Ltd</t>
  </si>
  <si>
    <t>CONSTRONIC</t>
  </si>
  <si>
    <t>Shristi Infrastructure Development Corporation Ltd</t>
  </si>
  <si>
    <t>SHRISTI</t>
  </si>
  <si>
    <t>Bright Brothers Ltd</t>
  </si>
  <si>
    <t>BRIGHTBR</t>
  </si>
  <si>
    <t>ITCONS e-Solutions Ltd</t>
  </si>
  <si>
    <t>ITCONS</t>
  </si>
  <si>
    <t>Maitreya Medicare Ltd</t>
  </si>
  <si>
    <t>MAITREYA</t>
  </si>
  <si>
    <t>Dharni Capital Services Ltd</t>
  </si>
  <si>
    <t>DHARNI</t>
  </si>
  <si>
    <t>Rajeshwari Cans Ltd</t>
  </si>
  <si>
    <t>RCAN</t>
  </si>
  <si>
    <t>Maestros Electronics &amp; Telecommunications Systems Ltd</t>
  </si>
  <si>
    <t>METSL</t>
  </si>
  <si>
    <t>Ludlow Jute &amp; Specialities Ltd</t>
  </si>
  <si>
    <t>LUDLOWJUT</t>
  </si>
  <si>
    <t>Mirae Asset S&amp;P 500 Top 50 ETF</t>
  </si>
  <si>
    <t>MASPTOP50</t>
  </si>
  <si>
    <t>Rajgor Castor Derivatives Ltd</t>
  </si>
  <si>
    <t>RCDL</t>
  </si>
  <si>
    <t>Vertexplus Technologies Ltd</t>
  </si>
  <si>
    <t>VERTEXPLUS</t>
  </si>
  <si>
    <t>Graphisads Ltd</t>
  </si>
  <si>
    <t>GRAPHISAD</t>
  </si>
  <si>
    <t>Jamshri Realty Ltd</t>
  </si>
  <si>
    <t>JAMSHRI</t>
  </si>
  <si>
    <t>Aayush Wellness Ltd</t>
  </si>
  <si>
    <t>AAYUSH</t>
  </si>
  <si>
    <t>Alkosign Ltd</t>
  </si>
  <si>
    <t>ALKOSIGN</t>
  </si>
  <si>
    <t>Saboo Sodium Chloro Ltd</t>
  </si>
  <si>
    <t>SABOOSOD</t>
  </si>
  <si>
    <t>Siddhika Coatings Ltd</t>
  </si>
  <si>
    <t>SIDDHIKA</t>
  </si>
  <si>
    <t>Le Lavoir Ltd</t>
  </si>
  <si>
    <t>LELAVOIR</t>
  </si>
  <si>
    <t>CNI Research Ltd</t>
  </si>
  <si>
    <t>CNIRESLTD</t>
  </si>
  <si>
    <t>Gujarat Poly Electronics Ltd</t>
  </si>
  <si>
    <t>GUJARATPOLY</t>
  </si>
  <si>
    <t>Prolife Industries Ltd</t>
  </si>
  <si>
    <t>PROLIFE</t>
  </si>
  <si>
    <t>HB Stockholdings Ltd</t>
  </si>
  <si>
    <t>HBSL</t>
  </si>
  <si>
    <t>Arabian Petroleum Ltd</t>
  </si>
  <si>
    <t>ARABIAN</t>
  </si>
  <si>
    <t>Gini Silk Mills Ltd</t>
  </si>
  <si>
    <t>GINISILK</t>
  </si>
  <si>
    <t>Mirae Asset NYSE FANG+ ETF</t>
  </si>
  <si>
    <t>MAFANG</t>
  </si>
  <si>
    <t>Ambo Agritec Ltd</t>
  </si>
  <si>
    <t>AMBOAGRI</t>
  </si>
  <si>
    <t>Mehai Technology Ltd</t>
  </si>
  <si>
    <t>MEHAI</t>
  </si>
  <si>
    <t>Munoth Capital Market Ltd</t>
  </si>
  <si>
    <t>MUNCAPM</t>
  </si>
  <si>
    <t>Escorp Asset Management Ltd</t>
  </si>
  <si>
    <t>ESCORP</t>
  </si>
  <si>
    <t>Envair Electrodyne Ltd</t>
  </si>
  <si>
    <t>ENVAIREL</t>
  </si>
  <si>
    <t>Minal Industries Ltd</t>
  </si>
  <si>
    <t>MINALIND</t>
  </si>
  <si>
    <t>Radiowalla Network Ltd</t>
  </si>
  <si>
    <t>RADIOWALLA</t>
  </si>
  <si>
    <t>SunGarner Energies Ltd</t>
  </si>
  <si>
    <t>SEL</t>
  </si>
  <si>
    <t>Deem Roll Tech Ltd</t>
  </si>
  <si>
    <t>DEEM</t>
  </si>
  <si>
    <t>Archies Ltd</t>
  </si>
  <si>
    <t>ARCHIES</t>
  </si>
  <si>
    <t>Aditya BSL Nifty Bank ETF</t>
  </si>
  <si>
    <t>ABSLBANETF</t>
  </si>
  <si>
    <t>HOV Services Ltd</t>
  </si>
  <si>
    <t>HOVS</t>
  </si>
  <si>
    <t>CIL Nova Petrochemicals Ltd</t>
  </si>
  <si>
    <t>CNOVAPETRO</t>
  </si>
  <si>
    <t>Prospect Commodities Ltd</t>
  </si>
  <si>
    <t>PCL</t>
  </si>
  <si>
    <t>ICICI Prudential S&amp;P BSE Liquid Rate ETF</t>
  </si>
  <si>
    <t>LIQUIDIETF</t>
  </si>
  <si>
    <t>City Pulse Multiplex Ltd</t>
  </si>
  <si>
    <t>CPML</t>
  </si>
  <si>
    <t>Pulsar International Ltd</t>
  </si>
  <si>
    <t>PULSRIN</t>
  </si>
  <si>
    <t>Karma Energy Ltd</t>
  </si>
  <si>
    <t>KARMAENG</t>
  </si>
  <si>
    <t>Cranes Software International Ltd</t>
  </si>
  <si>
    <t>CRANESSOFT</t>
  </si>
  <si>
    <t>Supra Pacific Financial Services Ltd</t>
  </si>
  <si>
    <t>SUPRAPFSL</t>
  </si>
  <si>
    <t>Ameya Precision Engineers Ltd</t>
  </si>
  <si>
    <t>AMEYA</t>
  </si>
  <si>
    <t>Kalyan Capitals Ltd</t>
  </si>
  <si>
    <t>KALYANCAP</t>
  </si>
  <si>
    <t>Sam Industries Ltd</t>
  </si>
  <si>
    <t>SAMINDUS</t>
  </si>
  <si>
    <t>AIK Pipes and Polymers Ltd</t>
  </si>
  <si>
    <t>AIKPIPES</t>
  </si>
  <si>
    <t>VSF Projects Ltd</t>
  </si>
  <si>
    <t>VSFPROJ</t>
  </si>
  <si>
    <t>Shree Krishna Infrastructure Ltd</t>
  </si>
  <si>
    <t>SKIFL</t>
  </si>
  <si>
    <t>Sanrhea Technical Textiles Ltd</t>
  </si>
  <si>
    <t>SANTETX</t>
  </si>
  <si>
    <t>Achyut Healthcare Ltd</t>
  </si>
  <si>
    <t>ACHYUT</t>
  </si>
  <si>
    <t>TPI India Ltd</t>
  </si>
  <si>
    <t>TPINDIA</t>
  </si>
  <si>
    <t>Amrapali Industries Ltd</t>
  </si>
  <si>
    <t>AMRAPLIN</t>
  </si>
  <si>
    <t>Shivam Chemicals Ltd</t>
  </si>
  <si>
    <t>SHIVAM</t>
  </si>
  <si>
    <t>Ambar Protein Industries Ltd</t>
  </si>
  <si>
    <t>AMBARPIL</t>
  </si>
  <si>
    <t>Rolta India Ltd</t>
  </si>
  <si>
    <t>ROLTA</t>
  </si>
  <si>
    <t>Mahickra Chemicals Ltd</t>
  </si>
  <si>
    <t>MAHICKRA</t>
  </si>
  <si>
    <t>TCFC Finance Ltd</t>
  </si>
  <si>
    <t>TCFCFINQ</t>
  </si>
  <si>
    <t>Kreon Finnancial Services Ltd</t>
  </si>
  <si>
    <t>KREONFIN</t>
  </si>
  <si>
    <t>Gujchem Distillers India Ltd</t>
  </si>
  <si>
    <t>GUJCMDS</t>
  </si>
  <si>
    <t>Nova Iron and Steel Ltd</t>
  </si>
  <si>
    <t>NOVIS</t>
  </si>
  <si>
    <t>Virat Industries Ltd</t>
  </si>
  <si>
    <t>VIRAT</t>
  </si>
  <si>
    <t>Nandani Creation Ltd</t>
  </si>
  <si>
    <t>JAIPURKURT</t>
  </si>
  <si>
    <t>Comrade Appliances Ltd</t>
  </si>
  <si>
    <t>COMRADE</t>
  </si>
  <si>
    <t>Orient Beverages Ltd</t>
  </si>
  <si>
    <t>ORIBEVER</t>
  </si>
  <si>
    <t>Pattech Fitwell Tube Components Ltd</t>
  </si>
  <si>
    <t>PATTECH</t>
  </si>
  <si>
    <t>Makers Laboratories Ltd</t>
  </si>
  <si>
    <t>MAKERSL</t>
  </si>
  <si>
    <t>G-Tec Jainx Education Ltd</t>
  </si>
  <si>
    <t>GTECJAINX</t>
  </si>
  <si>
    <t>James Warren Tea Ltd</t>
  </si>
  <si>
    <t>JAMESWARREN</t>
  </si>
  <si>
    <t>Punjab Communications Ltd</t>
  </si>
  <si>
    <t>PUNJCOMMU</t>
  </si>
  <si>
    <t>M V K Agro Food Product Ltd</t>
  </si>
  <si>
    <t>MVKAGRO</t>
  </si>
  <si>
    <t>HB Portfolio Ltd</t>
  </si>
  <si>
    <t>HBPOR</t>
  </si>
  <si>
    <t>Moksh Ornaments Ltd</t>
  </si>
  <si>
    <t>MOKSH</t>
  </si>
  <si>
    <t>Kanishk Steel Industries Ltd</t>
  </si>
  <si>
    <t>KANSHST</t>
  </si>
  <si>
    <t>Alfa Transformers Ltd</t>
  </si>
  <si>
    <t>ALFATRAN</t>
  </si>
  <si>
    <t>Growington Ventures India Ltd</t>
  </si>
  <si>
    <t>GROWINGTON</t>
  </si>
  <si>
    <t>Chrome Silicon Ltd</t>
  </si>
  <si>
    <t>CHROME</t>
  </si>
  <si>
    <t>Shreyas Intermediates Ltd</t>
  </si>
  <si>
    <t>SHREYASI</t>
  </si>
  <si>
    <t>Balkrishna Paper Mills Ltd</t>
  </si>
  <si>
    <t>BALKRISHNA</t>
  </si>
  <si>
    <t>Marshall Machines Ltd</t>
  </si>
  <si>
    <t>MARSHALL</t>
  </si>
  <si>
    <t>Jeevan Scientific Technology Ltd</t>
  </si>
  <si>
    <t>JSTL</t>
  </si>
  <si>
    <t>Evans Electric Ltd</t>
  </si>
  <si>
    <t>EVANS</t>
  </si>
  <si>
    <t>Crop Life Science Ltd</t>
  </si>
  <si>
    <t>CLSL</t>
  </si>
  <si>
    <t>Omfurn India Ltd</t>
  </si>
  <si>
    <t>OMFURN</t>
  </si>
  <si>
    <t>Dhanalaxmi Roto Spinners Ltd</t>
  </si>
  <si>
    <t>DHANROTO</t>
  </si>
  <si>
    <t>F Mec International Financial Services Ltd</t>
  </si>
  <si>
    <t>FMEC</t>
  </si>
  <si>
    <t>Perfectpac Ltd</t>
  </si>
  <si>
    <t>PERFEPA</t>
  </si>
  <si>
    <t>Shiva Mills Ltd</t>
  </si>
  <si>
    <t>SHIVAMILLS</t>
  </si>
  <si>
    <t>Expo Gas Containers Ltd</t>
  </si>
  <si>
    <t>EXPOGAS</t>
  </si>
  <si>
    <t>Gujarat Hotels Ltd</t>
  </si>
  <si>
    <t>GUJHOTE</t>
  </si>
  <si>
    <t>Precision Metaliks Ltd</t>
  </si>
  <si>
    <t>PRECISION</t>
  </si>
  <si>
    <t>GV Films Ltd</t>
  </si>
  <si>
    <t>GVFILM</t>
  </si>
  <si>
    <t>Austin Engineering Company Ltd</t>
  </si>
  <si>
    <t>AUSTENG</t>
  </si>
  <si>
    <t>Ganesha Ecoverse Ltd</t>
  </si>
  <si>
    <t>GANVERSE</t>
  </si>
  <si>
    <t>Candour Techtex Ltd</t>
  </si>
  <si>
    <t>CANDOUR</t>
  </si>
  <si>
    <t>Kranti Industries Ltd</t>
  </si>
  <si>
    <t>KRANTI</t>
  </si>
  <si>
    <t>Olatech Solutions Ltd</t>
  </si>
  <si>
    <t>OLATECH</t>
  </si>
  <si>
    <t>Walchand Peoplefirst Ltd</t>
  </si>
  <si>
    <t>WALCHPF</t>
  </si>
  <si>
    <t>Divyashakti Ltd</t>
  </si>
  <si>
    <t>DIVSHKT</t>
  </si>
  <si>
    <t>Balgopal Commercial Ltd</t>
  </si>
  <si>
    <t>BALGOPAL</t>
  </si>
  <si>
    <t>Bombay Cycle and Motor Agency Ltd</t>
  </si>
  <si>
    <t>BOMBCYC</t>
  </si>
  <si>
    <t>Jindal Hotels Ltd</t>
  </si>
  <si>
    <t>JINDHOT</t>
  </si>
  <si>
    <t>Optimus Finance Ltd</t>
  </si>
  <si>
    <t>OPTIFIN</t>
  </si>
  <si>
    <t>Thinkink Picturez Ltd</t>
  </si>
  <si>
    <t>THINKINK</t>
  </si>
  <si>
    <t>Riba Textiles Ltd</t>
  </si>
  <si>
    <t>RIBATEX</t>
  </si>
  <si>
    <t>Bombay Metrics Supply Chain Ltd</t>
  </si>
  <si>
    <t>BMETRICS</t>
  </si>
  <si>
    <t>Cerebra Integrated Technologies Ltd</t>
  </si>
  <si>
    <t>CEREBRAINT</t>
  </si>
  <si>
    <t>Vidli Restaurants Ltd</t>
  </si>
  <si>
    <t>VIDLI</t>
  </si>
  <si>
    <t>Vruddhi Engineering Works Ltd</t>
  </si>
  <si>
    <t>VRUDDHI</t>
  </si>
  <si>
    <t>Phoenix International Ltd</t>
  </si>
  <si>
    <t>PHOENXINTL</t>
  </si>
  <si>
    <t>Sunrise Efficient Marketing Ltd</t>
  </si>
  <si>
    <t>SEML</t>
  </si>
  <si>
    <t>Nakoda Group of Industries Ltd</t>
  </si>
  <si>
    <t>NGIL</t>
  </si>
  <si>
    <t>Royal Sense Ltd</t>
  </si>
  <si>
    <t>ROYAL</t>
  </si>
  <si>
    <t>Akshar Spintex Ltd</t>
  </si>
  <si>
    <t>AKSHAR</t>
  </si>
  <si>
    <t>Kalahridhaan Trendz Ltd</t>
  </si>
  <si>
    <t>KTL</t>
  </si>
  <si>
    <t>Shri Vasuprada Plantations Ltd</t>
  </si>
  <si>
    <t>VASUPRADA</t>
  </si>
  <si>
    <t>Godavari Drugs Ltd</t>
  </si>
  <si>
    <t>GODAVARI</t>
  </si>
  <si>
    <t>Godha Cabcon &amp; Insulation Ltd</t>
  </si>
  <si>
    <t>GODHA</t>
  </si>
  <si>
    <t>Trishakti Industries Ltd</t>
  </si>
  <si>
    <t>TRISHAKT</t>
  </si>
  <si>
    <t>Twentyfirst Century Management Services Ltd</t>
  </si>
  <si>
    <t>21STCENMGM</t>
  </si>
  <si>
    <t>We Win Ltd</t>
  </si>
  <si>
    <t>WEWIN</t>
  </si>
  <si>
    <t>Rathi Bars Ltd</t>
  </si>
  <si>
    <t>RATHIBAR</t>
  </si>
  <si>
    <t>Motilal Oswal Midcap 100 ETF</t>
  </si>
  <si>
    <t>MOM100</t>
  </si>
  <si>
    <t>Raj Oil Mills Ltd</t>
  </si>
  <si>
    <t>ROML</t>
  </si>
  <si>
    <t>Elegant Marbles and Grani Industries Ltd</t>
  </si>
  <si>
    <t>ELEMARB</t>
  </si>
  <si>
    <t>Shrenik Ltd</t>
  </si>
  <si>
    <t>SHRENIK</t>
  </si>
  <si>
    <t>Slone Infosystems Ltd</t>
  </si>
  <si>
    <t>SLONE</t>
  </si>
  <si>
    <t>Modulex Construction Technologies Ltd</t>
  </si>
  <si>
    <t>MODULEX</t>
  </si>
  <si>
    <t>SM Auto Stamping Ltd</t>
  </si>
  <si>
    <t>SMAUTO</t>
  </si>
  <si>
    <t>Signoria Creation Ltd</t>
  </si>
  <si>
    <t>SIGNORIA</t>
  </si>
  <si>
    <t>Golden Tobacco Ltd</t>
  </si>
  <si>
    <t>GOLDENTOBC</t>
  </si>
  <si>
    <t>Monotype India Ltd</t>
  </si>
  <si>
    <t>MONOT</t>
  </si>
  <si>
    <t>Hariyana Ship Breakers Ltd</t>
  </si>
  <si>
    <t>HRYNSHP</t>
  </si>
  <si>
    <t>Arihant Academy Ltd</t>
  </si>
  <si>
    <t>ARIHANTACA</t>
  </si>
  <si>
    <t>Ekansh Concepts Ltd</t>
  </si>
  <si>
    <t>EKANSH</t>
  </si>
  <si>
    <t>Milton Industries Ltd</t>
  </si>
  <si>
    <t>MILTON</t>
  </si>
  <si>
    <t>UR Sugar Industries Ltd</t>
  </si>
  <si>
    <t>URSUGAR</t>
  </si>
  <si>
    <t>Ravi Kumar Distilleries Ltd</t>
  </si>
  <si>
    <t>RKDL</t>
  </si>
  <si>
    <t>Magson Retail and Distribution Ltd</t>
  </si>
  <si>
    <t>MAGSON</t>
  </si>
  <si>
    <t>MM Rubber Company Ltd</t>
  </si>
  <si>
    <t>MMRUBBR-B</t>
  </si>
  <si>
    <t>Kotak Nifty PSU Bank ETF</t>
  </si>
  <si>
    <t>PSUBANK</t>
  </si>
  <si>
    <t>Pritika Engineering Components Ltd</t>
  </si>
  <si>
    <t>PRITIKA</t>
  </si>
  <si>
    <t>Shree Marutinandan Tubes Ltd</t>
  </si>
  <si>
    <t>SHREE</t>
  </si>
  <si>
    <t>Chartered Capital and Investment Ltd</t>
  </si>
  <si>
    <t>CHRTEDCA</t>
  </si>
  <si>
    <t>Invesco India Gold Exchange Traded Fund</t>
  </si>
  <si>
    <t>IVZINGOLD</t>
  </si>
  <si>
    <t>Tridhya Tech Ltd</t>
  </si>
  <si>
    <t>TRIDHYA</t>
  </si>
  <si>
    <t>Viaz Tyres Ltd</t>
  </si>
  <si>
    <t>VIAZ</t>
  </si>
  <si>
    <t>National Oxygen Ltd</t>
  </si>
  <si>
    <t>NOL</t>
  </si>
  <si>
    <t>Aristo Bio-Tech and Lifescience Ltd</t>
  </si>
  <si>
    <t>ARISTO</t>
  </si>
  <si>
    <t>Prudential Sugar Corp Ltd</t>
  </si>
  <si>
    <t>PRUDMOULI</t>
  </si>
  <si>
    <t>Modipon Ltd</t>
  </si>
  <si>
    <t>MODIPON</t>
  </si>
  <si>
    <t>Apoorva Leasing Finance and Investment Company Ltd</t>
  </si>
  <si>
    <t>APOORVA</t>
  </si>
  <si>
    <t>Vishwas Agri Seeds Ltd</t>
  </si>
  <si>
    <t>VISHWAS</t>
  </si>
  <si>
    <t>Mefcom Capital Markets Ltd</t>
  </si>
  <si>
    <t>MEFCOMCAP</t>
  </si>
  <si>
    <t>Shalimar Productions Ltd</t>
  </si>
  <si>
    <t>SHALPRO</t>
  </si>
  <si>
    <t>Gita Renewable Energy Ltd</t>
  </si>
  <si>
    <t>GITARENEW</t>
  </si>
  <si>
    <t>Rex Pipes and Cables Industries Ltd</t>
  </si>
  <si>
    <t>REXPIPES</t>
  </si>
  <si>
    <t>Jagan Lamps Ltd</t>
  </si>
  <si>
    <t>JAGANLAM</t>
  </si>
  <si>
    <t>Southern Magnesium and Chemicals Ltd</t>
  </si>
  <si>
    <t>SOUTHMG</t>
  </si>
  <si>
    <t>Kontor Space Ltd</t>
  </si>
  <si>
    <t>KONTOR</t>
  </si>
  <si>
    <t>West Leisure Resorts Ltd</t>
  </si>
  <si>
    <t>WESTLEIRES</t>
  </si>
  <si>
    <t>Deccan Health Care Ltd</t>
  </si>
  <si>
    <t>DECCAN</t>
  </si>
  <si>
    <t>Terai Tea Co Ltd</t>
  </si>
  <si>
    <t>TERAI</t>
  </si>
  <si>
    <t>Dhampure Speciality Sugars Ltd</t>
  </si>
  <si>
    <t>DHAMPURE</t>
  </si>
  <si>
    <t>Kenvi Jewels Ltd</t>
  </si>
  <si>
    <t>KENVI</t>
  </si>
  <si>
    <t>Ceejay Finance Ltd</t>
  </si>
  <si>
    <t>CEEJAY</t>
  </si>
  <si>
    <t>Vels Film International Ltd</t>
  </si>
  <si>
    <t>VELS</t>
  </si>
  <si>
    <t>Sri KPR Industries Ltd</t>
  </si>
  <si>
    <t>SRIKPRIND</t>
  </si>
  <si>
    <t>Amkay Products Ltd</t>
  </si>
  <si>
    <t>AMKAY</t>
  </si>
  <si>
    <t>Diligent Industries Ltd</t>
  </si>
  <si>
    <t>DILIGENT</t>
  </si>
  <si>
    <t>Silkflex Polymers (India) Ltd</t>
  </si>
  <si>
    <t>SILKFLEX</t>
  </si>
  <si>
    <t>Mirae Asset Nifty Financial Services ETF</t>
  </si>
  <si>
    <t>BFSI</t>
  </si>
  <si>
    <t>Ushanti Colour Chem Ltd</t>
  </si>
  <si>
    <t>UCL</t>
  </si>
  <si>
    <t>Rasandik Engineering Industries India Ltd</t>
  </si>
  <si>
    <t>RASANDIK</t>
  </si>
  <si>
    <t>Eiko Lifesciences Ltd</t>
  </si>
  <si>
    <t>EIKO</t>
  </si>
  <si>
    <t>Joindre Capital Services Ltd</t>
  </si>
  <si>
    <t>JOINDRE</t>
  </si>
  <si>
    <t>P H Capital Ltd</t>
  </si>
  <si>
    <t>PHCAP</t>
  </si>
  <si>
    <t>Shree Pacetronix Ltd</t>
  </si>
  <si>
    <t>SHREEPAC</t>
  </si>
  <si>
    <t>Superior Industrial Enterprises Ltd</t>
  </si>
  <si>
    <t>SIEL</t>
  </si>
  <si>
    <t>Mandeep Auto Industries Ltd</t>
  </si>
  <si>
    <t>MANDEEP</t>
  </si>
  <si>
    <t>Mono Pharmacare Ltd</t>
  </si>
  <si>
    <t>MONOPHARMA</t>
  </si>
  <si>
    <t>Baba Arts Ltd</t>
  </si>
  <si>
    <t>BABA</t>
  </si>
  <si>
    <t>Transgene Biotek Ltd</t>
  </si>
  <si>
    <t>TRABI</t>
  </si>
  <si>
    <t>Inani Marbles and Industries Ltd</t>
  </si>
  <si>
    <t>INANI</t>
  </si>
  <si>
    <t>Kshitij Polyline Ltd</t>
  </si>
  <si>
    <t>KSHITIJPOL</t>
  </si>
  <si>
    <t>Johnson Pharmacare Ltd</t>
  </si>
  <si>
    <t>JOHNPHARMA</t>
  </si>
  <si>
    <t>Aarvee Denims and Exports Ltd</t>
  </si>
  <si>
    <t>AARVEEDEN</t>
  </si>
  <si>
    <t>Vadivarhe Speciality Chemicals Ltd</t>
  </si>
  <si>
    <t>VSCL</t>
  </si>
  <si>
    <t>Banaras Beads Ltd</t>
  </si>
  <si>
    <t>BANARBEADS</t>
  </si>
  <si>
    <t>Vista Pharmaceuticals Ltd</t>
  </si>
  <si>
    <t>VISTAPH</t>
  </si>
  <si>
    <t>Hindustan Appliances Ltd</t>
  </si>
  <si>
    <t>HINDAPL</t>
  </si>
  <si>
    <t>AKG Exim Ltd</t>
  </si>
  <si>
    <t>AKG</t>
  </si>
  <si>
    <t>Omnitex Industries (India) Ltd</t>
  </si>
  <si>
    <t>OMNITEX</t>
  </si>
  <si>
    <t>Popees Cares Ltd</t>
  </si>
  <si>
    <t>POPEES</t>
  </si>
  <si>
    <t>Fundviser Capital (India) Ltd</t>
  </si>
  <si>
    <t>FUNDVISER</t>
  </si>
  <si>
    <t>Astal Laboratories Ltd</t>
  </si>
  <si>
    <t>ASTALLTD</t>
  </si>
  <si>
    <t>Ashnoor Textile Mills Ltd</t>
  </si>
  <si>
    <t>ASHNOOR</t>
  </si>
  <si>
    <t>Silgo Retail Ltd</t>
  </si>
  <si>
    <t>SILGO</t>
  </si>
  <si>
    <t>SVC Industries Ltd</t>
  </si>
  <si>
    <t>SVCIND</t>
  </si>
  <si>
    <t>ARC Finance Ltd</t>
  </si>
  <si>
    <t>ARCFIN</t>
  </si>
  <si>
    <t>3P Land Holdings Ltd</t>
  </si>
  <si>
    <t>3PLAND</t>
  </si>
  <si>
    <t>Innovative Tech Pack Ltd</t>
  </si>
  <si>
    <t>INNOVTEC</t>
  </si>
  <si>
    <t>AccelerateBS India Ltd</t>
  </si>
  <si>
    <t>ACCELERATE</t>
  </si>
  <si>
    <t>Morarka Finance Ltd</t>
  </si>
  <si>
    <t>MORARKFI</t>
  </si>
  <si>
    <t>Hardcastle and Waud Manufacturing Co Ltd</t>
  </si>
  <si>
    <t>HARDCAS</t>
  </si>
  <si>
    <t>S &amp; T Corporation Ltd</t>
  </si>
  <si>
    <t>STCORP</t>
  </si>
  <si>
    <t>Veeram Securities Ltd</t>
  </si>
  <si>
    <t>VSL</t>
  </si>
  <si>
    <t>Sambandam Spinning Mills Ltd</t>
  </si>
  <si>
    <t>SAMBANDAM</t>
  </si>
  <si>
    <t>Arvind and Company Shipping Agencies Ltd</t>
  </si>
  <si>
    <t>ACSAL</t>
  </si>
  <si>
    <t>P B M Polytex Ltd</t>
  </si>
  <si>
    <t>PBMPOLY</t>
  </si>
  <si>
    <t>Yudiz Solutions Ltd</t>
  </si>
  <si>
    <t>YUDIZ</t>
  </si>
  <si>
    <t>K G Denim Ltd</t>
  </si>
  <si>
    <t>KGDENIM</t>
  </si>
  <si>
    <t>Orchasp Ltd</t>
  </si>
  <si>
    <t>ORCHASP</t>
  </si>
  <si>
    <t>Service Care Ltd</t>
  </si>
  <si>
    <t>SERVICE</t>
  </si>
  <si>
    <t>ANG Lifesciences India Ltd</t>
  </si>
  <si>
    <t>ANG</t>
  </si>
  <si>
    <t>Franklin Industries Ltd</t>
  </si>
  <si>
    <t>FRANKLININD</t>
  </si>
  <si>
    <t>Cell Point (India) Ltd</t>
  </si>
  <si>
    <t>CELLPOINT</t>
  </si>
  <si>
    <t>HOAC Foods India Ltd</t>
  </si>
  <si>
    <t>HOACFOODS</t>
  </si>
  <si>
    <t>Goel Food Products Ltd</t>
  </si>
  <si>
    <t>GOEL</t>
  </si>
  <si>
    <t>Mish Designs Ltd</t>
  </si>
  <si>
    <t>MISHDESIGN</t>
  </si>
  <si>
    <t>AmpVolts Ltd</t>
  </si>
  <si>
    <t>QUEST</t>
  </si>
  <si>
    <t>Real Eco Energy Ltd</t>
  </si>
  <si>
    <t>REALECO</t>
  </si>
  <si>
    <t>Committed Cargo Care Ltd</t>
  </si>
  <si>
    <t>COMMITTED</t>
  </si>
  <si>
    <t>Manugraph India Ltd</t>
  </si>
  <si>
    <t>MANUGRAPH</t>
  </si>
  <si>
    <t>Prismx Global Ventures Ltd</t>
  </si>
  <si>
    <t>PRISMX</t>
  </si>
  <si>
    <t>Rapicut Carbides Ltd</t>
  </si>
  <si>
    <t>RAPICUT</t>
  </si>
  <si>
    <t>Garment Mantra Lifestyle Ltd</t>
  </si>
  <si>
    <t>GARMNTMNTR</t>
  </si>
  <si>
    <t>Pace E-Commerce Ventures Ltd</t>
  </si>
  <si>
    <t>PACE</t>
  </si>
  <si>
    <t>Innovassynth Investments Ltd</t>
  </si>
  <si>
    <t>INOVSYNTH</t>
  </si>
  <si>
    <t>Lee &amp; Nee Softwares (Exports) Ltd</t>
  </si>
  <si>
    <t>LEENEE</t>
  </si>
  <si>
    <t>Camex Ltd</t>
  </si>
  <si>
    <t>CAMEXLTD</t>
  </si>
  <si>
    <t>AJR Infra and Tolling Ltd</t>
  </si>
  <si>
    <t>AJRINFRA</t>
  </si>
  <si>
    <t>Uma Converter Ltd</t>
  </si>
  <si>
    <t>UMA</t>
  </si>
  <si>
    <t>Ambani Orgochem Ltd</t>
  </si>
  <si>
    <t>AMBANIORG</t>
  </si>
  <si>
    <t>Anand Rayons Ltd</t>
  </si>
  <si>
    <t>ARL</t>
  </si>
  <si>
    <t>Sheetal Universal Ltd</t>
  </si>
  <si>
    <t>SHEETAL</t>
  </si>
  <si>
    <t>Teesta Agro Industries Ltd</t>
  </si>
  <si>
    <t>TEEAI</t>
  </si>
  <si>
    <t>Katare Spinning Mills Ltd</t>
  </si>
  <si>
    <t>KATRSPG</t>
  </si>
  <si>
    <t>CCL International Ltd</t>
  </si>
  <si>
    <t>CCLINTER</t>
  </si>
  <si>
    <t>Ravalgaon Sugar Farm Ltd</t>
  </si>
  <si>
    <t>RAVALSUGAR</t>
  </si>
  <si>
    <t>GTN Industries Ltd</t>
  </si>
  <si>
    <t>GTNINDS</t>
  </si>
  <si>
    <t>Malu Paper Mills Ltd</t>
  </si>
  <si>
    <t>MALUPAPER</t>
  </si>
  <si>
    <t>Krypton Industries Ltd</t>
  </si>
  <si>
    <t>KRYPTONQ</t>
  </si>
  <si>
    <t>Polylink Polymers (India) Ltd</t>
  </si>
  <si>
    <t>POLYLINK</t>
  </si>
  <si>
    <t>Jet Freight Logistics Ltd</t>
  </si>
  <si>
    <t>JETFREIGHT</t>
  </si>
  <si>
    <t>DRA Consultants Ltd</t>
  </si>
  <si>
    <t>DRA</t>
  </si>
  <si>
    <t>Swasti Vinayaka Synthetics Ltd</t>
  </si>
  <si>
    <t>SWASTIVI</t>
  </si>
  <si>
    <t>Sylph Technologies Ltd</t>
  </si>
  <si>
    <t>SYLPH</t>
  </si>
  <si>
    <t>Softrak Venture Investment Limited</t>
  </si>
  <si>
    <t>SOFTRAKV</t>
  </si>
  <si>
    <t>Isl Consulting Ltd</t>
  </si>
  <si>
    <t>ISLCONSUL</t>
  </si>
  <si>
    <t>PS IT Infrastructure &amp; Services Ltd</t>
  </si>
  <si>
    <t>PSITINFRA</t>
  </si>
  <si>
    <t>Hemadri Cements Ltd</t>
  </si>
  <si>
    <t>HEMACEM</t>
  </si>
  <si>
    <t>Lakshmi Finance and Industrial Corp Ltd</t>
  </si>
  <si>
    <t>LFIC</t>
  </si>
  <si>
    <t>GSM Foils Ltd</t>
  </si>
  <si>
    <t>GSMFOILS</t>
  </si>
  <si>
    <t>Sampre Nutritions Ltd</t>
  </si>
  <si>
    <t>SAMPRE</t>
  </si>
  <si>
    <t>Poddar Housing and Development Ltd</t>
  </si>
  <si>
    <t>PODDARHOUS</t>
  </si>
  <si>
    <t>Dmr Hydroengineering &amp; Infrastructures Ltd</t>
  </si>
  <si>
    <t>DMR</t>
  </si>
  <si>
    <t>Aeonx Digital Technology Ltd</t>
  </si>
  <si>
    <t>AEONXDIGI</t>
  </si>
  <si>
    <t>Shelter Pharma Ltd</t>
  </si>
  <si>
    <t>SHELTER</t>
  </si>
  <si>
    <t>Diligent Media Corporation Ltd</t>
  </si>
  <si>
    <t>DNAMEDIA</t>
  </si>
  <si>
    <t>Khoobsurat Ltd</t>
  </si>
  <si>
    <t>KHOOBSURAT</t>
  </si>
  <si>
    <t>Bang Overseas Ltd</t>
  </si>
  <si>
    <t>BANG</t>
  </si>
  <si>
    <t>Sangani Hospitals Ltd</t>
  </si>
  <si>
    <t>SANGANI</t>
  </si>
  <si>
    <t>Advance Metering Technology Ltd</t>
  </si>
  <si>
    <t>AMTL</t>
  </si>
  <si>
    <t>Mittal Life Style Ltd</t>
  </si>
  <si>
    <t>MITTAL</t>
  </si>
  <si>
    <t>Seya Industries Ltd</t>
  </si>
  <si>
    <t>SEYAIND</t>
  </si>
  <si>
    <t>Akash Infra-Projects Ltd</t>
  </si>
  <si>
    <t>AKASH</t>
  </si>
  <si>
    <t>Abm International Ltd</t>
  </si>
  <si>
    <t>ABMINTLLTD</t>
  </si>
  <si>
    <t>Naapbooks Ltd</t>
  </si>
  <si>
    <t>NBL</t>
  </si>
  <si>
    <t>Angel Fibers Ltd</t>
  </si>
  <si>
    <t>ANGEL</t>
  </si>
  <si>
    <t>G.S. Auto International Ltd</t>
  </si>
  <si>
    <t>GSAUTO</t>
  </si>
  <si>
    <t>CMX Holdings Ltd</t>
  </si>
  <si>
    <t>SIELFNS</t>
  </si>
  <si>
    <t>Vistar Amar Ltd</t>
  </si>
  <si>
    <t>VISTARAMAR</t>
  </si>
  <si>
    <t>Metal Coatings (India) Ltd</t>
  </si>
  <si>
    <t>METALCO</t>
  </si>
  <si>
    <t>Vivid Mercantile Ltd</t>
  </si>
  <si>
    <t>VIVIDM</t>
  </si>
  <si>
    <t>Erp Soft Systems Ltd</t>
  </si>
  <si>
    <t>ERPSOFT</t>
  </si>
  <si>
    <t>Ind Bank Housing Ltd</t>
  </si>
  <si>
    <t>INDBNK</t>
  </si>
  <si>
    <t>Dhanlaxmi Fabrics Ltd</t>
  </si>
  <si>
    <t>DHANFAB</t>
  </si>
  <si>
    <t>Rose Merc Ltd</t>
  </si>
  <si>
    <t>ROSEMER</t>
  </si>
  <si>
    <t>Gujarat Craft Industries Ltd</t>
  </si>
  <si>
    <t>GUJCRAFT</t>
  </si>
  <si>
    <t>Sandu Pharmaceuticals Ltd</t>
  </si>
  <si>
    <t>SANDUPHQ</t>
  </si>
  <si>
    <t>Micropro Software Solutions Ltd</t>
  </si>
  <si>
    <t>MICROPRO</t>
  </si>
  <si>
    <t>Yamini Investments Company Ltd</t>
  </si>
  <si>
    <t>YAMNINV</t>
  </si>
  <si>
    <t>DK Enterprises Global Ltd</t>
  </si>
  <si>
    <t>DKEGL</t>
  </si>
  <si>
    <t>Sonu Infratech Ltd</t>
  </si>
  <si>
    <t>SONUINFRA</t>
  </si>
  <si>
    <t>Nhc Foods Ltd</t>
  </si>
  <si>
    <t>NHCFOODS</t>
  </si>
  <si>
    <t>Mediaone Global Entertainment Ltd</t>
  </si>
  <si>
    <t>MEDIAONE</t>
  </si>
  <si>
    <t>FEL</t>
  </si>
  <si>
    <t>Cranex Ltd</t>
  </si>
  <si>
    <t>CRANEX</t>
  </si>
  <si>
    <t>G G Dandekar Properties Ltd</t>
  </si>
  <si>
    <t>GGDPROP</t>
  </si>
  <si>
    <t>Tatia Global Vennture Ltd</t>
  </si>
  <si>
    <t>TATIAGLOB</t>
  </si>
  <si>
    <t>Saven Technologies Ltd</t>
  </si>
  <si>
    <t>7TEC</t>
  </si>
  <si>
    <t>Pan India Corp Ltd</t>
  </si>
  <si>
    <t>PANINDIAC</t>
  </si>
  <si>
    <t>Siti Networks Ltd</t>
  </si>
  <si>
    <t>SITINET</t>
  </si>
  <si>
    <t>SPS Finquest Ltd</t>
  </si>
  <si>
    <t>SPS</t>
  </si>
  <si>
    <t>Anjani Synthetics Ltd</t>
  </si>
  <si>
    <t>ANJANI</t>
  </si>
  <si>
    <t>Visagar Financial Services Ltd</t>
  </si>
  <si>
    <t>VISAGAR</t>
  </si>
  <si>
    <t>Aatmaj Healthcare Ltd</t>
  </si>
  <si>
    <t>AATMAJ</t>
  </si>
  <si>
    <t>Innokaiz India Ltd</t>
  </si>
  <si>
    <t>INNOKAIZ</t>
  </si>
  <si>
    <t>Kanani Industries Ltd</t>
  </si>
  <si>
    <t>KANANIIND</t>
  </si>
  <si>
    <t>Hindoostan Mills Ltd</t>
  </si>
  <si>
    <t>HINDMILL</t>
  </si>
  <si>
    <t>Sintex Plastics Technology Ltd</t>
  </si>
  <si>
    <t>SPTL</t>
  </si>
  <si>
    <t>Ashnisha Industries Ltd</t>
  </si>
  <si>
    <t>ASHNI</t>
  </si>
  <si>
    <t>Arex Industries Ltd</t>
  </si>
  <si>
    <t>AREXMIS</t>
  </si>
  <si>
    <t>Medi-Caps Ltd</t>
  </si>
  <si>
    <t>MEDICAPQ</t>
  </si>
  <si>
    <t>KKV Agro Powers Limited</t>
  </si>
  <si>
    <t>KKVAPOW</t>
  </si>
  <si>
    <t>ABC India Ltd</t>
  </si>
  <si>
    <t>ABCINDQ</t>
  </si>
  <si>
    <t>Perfect Infraengineers Ltd</t>
  </si>
  <si>
    <t>PERFECT</t>
  </si>
  <si>
    <t>Unique Organics Ltd</t>
  </si>
  <si>
    <t>UNIQUEO</t>
  </si>
  <si>
    <t>Cian Healthcare Ltd</t>
  </si>
  <si>
    <t>CHCL</t>
  </si>
  <si>
    <t>Inter Globe Finance Ltd</t>
  </si>
  <si>
    <t>INTRGLB</t>
  </si>
  <si>
    <t>Zodiac Ventures Ltd</t>
  </si>
  <si>
    <t>ZODIACVEN</t>
  </si>
  <si>
    <t>Hawa Engineers Ltd</t>
  </si>
  <si>
    <t>HAWAENG</t>
  </si>
  <si>
    <t>Pioneer Investcorp Ltd</t>
  </si>
  <si>
    <t>PIONRINV</t>
  </si>
  <si>
    <t>Globalspace Technologies Ltd</t>
  </si>
  <si>
    <t>GSTL</t>
  </si>
  <si>
    <t>Response Informatics Ltd</t>
  </si>
  <si>
    <t>RESPONSINF</t>
  </si>
  <si>
    <t>Greenhitech Ventures Ltd</t>
  </si>
  <si>
    <t>GVL</t>
  </si>
  <si>
    <t>Manjeera Constructions Ltd</t>
  </si>
  <si>
    <t>MANJEERA</t>
  </si>
  <si>
    <t>Containe Technologies Ltd</t>
  </si>
  <si>
    <t>CONTAINE</t>
  </si>
  <si>
    <t>AA Plus Tradelink Ltd</t>
  </si>
  <si>
    <t>AAPLUSTRAD</t>
  </si>
  <si>
    <t>Galactico Corporate Services Ltd</t>
  </si>
  <si>
    <t>GALACTICO</t>
  </si>
  <si>
    <t>Modern Engineering and Projects Ltd</t>
  </si>
  <si>
    <t>MEAPL</t>
  </si>
  <si>
    <t>Gorani Industries Ltd</t>
  </si>
  <si>
    <t>GORANIN</t>
  </si>
  <si>
    <t>Warren Tea Ltd</t>
  </si>
  <si>
    <t>WARRENTEA</t>
  </si>
  <si>
    <t>Inland Printers Ltd</t>
  </si>
  <si>
    <t>INLANPR</t>
  </si>
  <si>
    <t>Winny Immigration &amp; Education Services Ltd</t>
  </si>
  <si>
    <t>WINNY</t>
  </si>
  <si>
    <t>Academic &amp; Educational Services</t>
  </si>
  <si>
    <t>Goblin India Ltd</t>
  </si>
  <si>
    <t>GOBLIN</t>
  </si>
  <si>
    <t>JFL Life Sciences Ltd</t>
  </si>
  <si>
    <t>JFLLIFE</t>
  </si>
  <si>
    <t>National Plastic Industries Ltd</t>
  </si>
  <si>
    <t>NATPLAS</t>
  </si>
  <si>
    <t>NAM Securities Ltd</t>
  </si>
  <si>
    <t>NAM</t>
  </si>
  <si>
    <t>Tapi Fruit Processing Ltd</t>
  </si>
  <si>
    <t>TAPIFRUIT</t>
  </si>
  <si>
    <t>Vivo Bio Tech Ltd</t>
  </si>
  <si>
    <t>VIVOBIOT</t>
  </si>
  <si>
    <t>BDR Buildcon Ltd</t>
  </si>
  <si>
    <t>BDR</t>
  </si>
  <si>
    <t>Elixir Capital Ltd</t>
  </si>
  <si>
    <t>ELIXIR</t>
  </si>
  <si>
    <t>Swarnsarita Jewels India Ltd</t>
  </si>
  <si>
    <t>SWARNSAR</t>
  </si>
  <si>
    <t>Shine Fashions (India) Ltd</t>
  </si>
  <si>
    <t>SHINEFASH</t>
  </si>
  <si>
    <t>Bhatia Colour Chem Ltd</t>
  </si>
  <si>
    <t>BCCL</t>
  </si>
  <si>
    <t>Vineet Laboratories Ltd</t>
  </si>
  <si>
    <t>VINEETLAB</t>
  </si>
  <si>
    <t>Chandra Bhagat Pharma Ltd</t>
  </si>
  <si>
    <t>CBPL</t>
  </si>
  <si>
    <t>PVV Infra Ltd</t>
  </si>
  <si>
    <t>PVVINFRA</t>
  </si>
  <si>
    <t>ARCL Organics Ltd</t>
  </si>
  <si>
    <t>ARCL</t>
  </si>
  <si>
    <t>Associated Ceramics Ltd</t>
  </si>
  <si>
    <t>ASSOCER</t>
  </si>
  <si>
    <t>GKB Ophthalmics Ltd</t>
  </si>
  <si>
    <t>GKB</t>
  </si>
  <si>
    <t>Visaman Global Sales Ltd</t>
  </si>
  <si>
    <t>VISAMAN</t>
  </si>
  <si>
    <t>N G Industries Ltd</t>
  </si>
  <si>
    <t>NGIND</t>
  </si>
  <si>
    <t>C P S Shapers Ltd</t>
  </si>
  <si>
    <t>CPS</t>
  </si>
  <si>
    <t>Grovy India Ltd</t>
  </si>
  <si>
    <t>GROVY</t>
  </si>
  <si>
    <t>Ankit Metal &amp; Power Ltd</t>
  </si>
  <si>
    <t>ANKITMETAL</t>
  </si>
  <si>
    <t>MSR India Ltd</t>
  </si>
  <si>
    <t>MSRINDIA</t>
  </si>
  <si>
    <t>VAMA Industries Ltd</t>
  </si>
  <si>
    <t>VAMA</t>
  </si>
  <si>
    <t>Salora International Ltd</t>
  </si>
  <si>
    <t>SALORAINTL</t>
  </si>
  <si>
    <t>Satchmo Holdings Ltd</t>
  </si>
  <si>
    <t>SATCH</t>
  </si>
  <si>
    <t>Tirupati Tyres Ltd</t>
  </si>
  <si>
    <t>TTIL</t>
  </si>
  <si>
    <t>Walpar Nutritions Ltd</t>
  </si>
  <si>
    <t>WALPAR</t>
  </si>
  <si>
    <t>Phosphate Company Ltd</t>
  </si>
  <si>
    <t>PHOSPHATE</t>
  </si>
  <si>
    <t>Axel Polymers Ltd</t>
  </si>
  <si>
    <t>AXELPOLY</t>
  </si>
  <si>
    <t>Ecoboard Industries Ltd</t>
  </si>
  <si>
    <t>ECOBOAR</t>
  </si>
  <si>
    <t>Sainik Finance &amp; Industries Ltd</t>
  </si>
  <si>
    <t>SAINIK</t>
  </si>
  <si>
    <t>Wires and Fabriks (SA) Ltd</t>
  </si>
  <si>
    <t>WIREFABR</t>
  </si>
  <si>
    <t>AD- Manum Finance Ltd</t>
  </si>
  <si>
    <t>ADMANUM</t>
  </si>
  <si>
    <t>Atal Realtech Ltd</t>
  </si>
  <si>
    <t>ATALREAL</t>
  </si>
  <si>
    <t>Ashoka Metcast Ltd</t>
  </si>
  <si>
    <t>ASHOKAMET</t>
  </si>
  <si>
    <t>Sonal Adhesives Ltd</t>
  </si>
  <si>
    <t>SONALAD</t>
  </si>
  <si>
    <t>ASL Industries Ltd</t>
  </si>
  <si>
    <t>ASLIND</t>
  </si>
  <si>
    <t>PCS Technology Ltd</t>
  </si>
  <si>
    <t>PCS</t>
  </si>
  <si>
    <t>Salem Erode Investments Ltd</t>
  </si>
  <si>
    <t>SALEM</t>
  </si>
  <si>
    <t>Earthstahl &amp; Alloys Ltd</t>
  </si>
  <si>
    <t>EARTH</t>
  </si>
  <si>
    <t>Addi Industries Ltd</t>
  </si>
  <si>
    <t>ADDIND</t>
  </si>
  <si>
    <t>Axis NIFTY IT ETF</t>
  </si>
  <si>
    <t>AXISTECETF</t>
  </si>
  <si>
    <t>ICDS Ltd</t>
  </si>
  <si>
    <t>ICDSLTD</t>
  </si>
  <si>
    <t>H P Cotton Textile Mills Ltd</t>
  </si>
  <si>
    <t>HPCOTTON</t>
  </si>
  <si>
    <t>Balurghat Technologies Ltd</t>
  </si>
  <si>
    <t>BALTE</t>
  </si>
  <si>
    <t>Future Lifestyle Fashions Ltd</t>
  </si>
  <si>
    <t>FLFL</t>
  </si>
  <si>
    <t>Julien Agro Infratech Ltd</t>
  </si>
  <si>
    <t>JULIEN</t>
  </si>
  <si>
    <t>Laxmi Cotspin Ltd</t>
  </si>
  <si>
    <t>LAXMICOT</t>
  </si>
  <si>
    <t>Thakral Services (India) Ltd</t>
  </si>
  <si>
    <t>THAKRAL</t>
  </si>
  <si>
    <t>Yash Chemex Ltd</t>
  </si>
  <si>
    <t>YASHCHEM</t>
  </si>
  <si>
    <t>Artefact Projects Ltd</t>
  </si>
  <si>
    <t>ARTEFACT</t>
  </si>
  <si>
    <t>Regency Fincorp Ltd</t>
  </si>
  <si>
    <t>REGENCY</t>
  </si>
  <si>
    <t>Bonlon Industries Ltd</t>
  </si>
  <si>
    <t>BONLON</t>
  </si>
  <si>
    <t>LCC Infotech Ltd</t>
  </si>
  <si>
    <t>LCCINFOTEC</t>
  </si>
  <si>
    <t>Agarwal Float Glass India Ltd</t>
  </si>
  <si>
    <t>AGARWALFT</t>
  </si>
  <si>
    <t>The Victoria Mills Ltd</t>
  </si>
  <si>
    <t>VICTMILL</t>
  </si>
  <si>
    <t>Kiduja India Ltd</t>
  </si>
  <si>
    <t>KIDUJA</t>
  </si>
  <si>
    <t>ICICI Prudential S&amp;P BSE Sensex ETF</t>
  </si>
  <si>
    <t>SENSEXIETF</t>
  </si>
  <si>
    <t>Gretex Industries Ltd</t>
  </si>
  <si>
    <t>GRETEX</t>
  </si>
  <si>
    <t>Gujrat Credit Corporation Ltd</t>
  </si>
  <si>
    <t>GUJCRED</t>
  </si>
  <si>
    <t>Adroit Infotech Ltd</t>
  </si>
  <si>
    <t>ADROITINFO</t>
  </si>
  <si>
    <t>Tirupati Foam Ltd</t>
  </si>
  <si>
    <t>TIRUFOAM</t>
  </si>
  <si>
    <t>Simran Farms Ltd</t>
  </si>
  <si>
    <t>SIMRAN</t>
  </si>
  <si>
    <t>Country Condo's Ltd</t>
  </si>
  <si>
    <t>COUNCODOS</t>
  </si>
  <si>
    <t>Abhishek Integrations Ltd</t>
  </si>
  <si>
    <t>AILIMITED</t>
  </si>
  <si>
    <t>Sulabh Engineers and Services Ltd</t>
  </si>
  <si>
    <t>SULABEN</t>
  </si>
  <si>
    <t>Nimbus Projects Ltd</t>
  </si>
  <si>
    <t>NIMBSPROJ</t>
  </si>
  <si>
    <t>Kwality Ltd</t>
  </si>
  <si>
    <t>KWALITY</t>
  </si>
  <si>
    <t>Pearl Polymers Ltd</t>
  </si>
  <si>
    <t>PEARLPOLY</t>
  </si>
  <si>
    <t>Jet Knitwears Ltd</t>
  </si>
  <si>
    <t>JETKNIT</t>
  </si>
  <si>
    <t>Cyber Media Research &amp; Services Ltd</t>
  </si>
  <si>
    <t>CMRSL</t>
  </si>
  <si>
    <t>Mishka Exim Ltd</t>
  </si>
  <si>
    <t>MISHKA</t>
  </si>
  <si>
    <t>Shreeram Proteins Ltd</t>
  </si>
  <si>
    <t>SRPL</t>
  </si>
  <si>
    <t>Sacheta Metals Ltd</t>
  </si>
  <si>
    <t>SACHEMT</t>
  </si>
  <si>
    <t>Shree Krishna Paper Mills &amp; Industries Ltd</t>
  </si>
  <si>
    <t>SKPMIL</t>
  </si>
  <si>
    <t>India Cements Capital Ltd</t>
  </si>
  <si>
    <t>INDCEMCAP</t>
  </si>
  <si>
    <t>Unifinz Capital India Ltd</t>
  </si>
  <si>
    <t>UCIL</t>
  </si>
  <si>
    <t>Kaiser Corporation Ltd</t>
  </si>
  <si>
    <t>KACL</t>
  </si>
  <si>
    <t>Kay Power and Paper Ltd</t>
  </si>
  <si>
    <t>KAYPOWR</t>
  </si>
  <si>
    <t>Ashirwad Steels And Industries Ltd</t>
  </si>
  <si>
    <t>ASHSI</t>
  </si>
  <si>
    <t>Prime Property Development Corp Ltd</t>
  </si>
  <si>
    <t>PRIMEPRO</t>
  </si>
  <si>
    <t>Vivanta Industries Ltd</t>
  </si>
  <si>
    <t>VIVANTA</t>
  </si>
  <si>
    <t>Acrow India Ltd</t>
  </si>
  <si>
    <t>ACROW</t>
  </si>
  <si>
    <t>Mohit Paper Mills Ltd</t>
  </si>
  <si>
    <t>MOHITPPR</t>
  </si>
  <si>
    <t>Smiths &amp; Founders (India) Ltd</t>
  </si>
  <si>
    <t>SMFIL</t>
  </si>
  <si>
    <t>ARSS Infrastructure Projects Ltd</t>
  </si>
  <si>
    <t>ARSSINFRA</t>
  </si>
  <si>
    <t>Valencia Nutrition Ltd</t>
  </si>
  <si>
    <t>VALENCIA</t>
  </si>
  <si>
    <t>Italian Edibles Ltd</t>
  </si>
  <si>
    <t>ITALIANE</t>
  </si>
  <si>
    <t>Archidply Decor Ltd</t>
  </si>
  <si>
    <t>ADL</t>
  </si>
  <si>
    <t>Shree Ganesh Bio-Tech (India) Ltd</t>
  </si>
  <si>
    <t>SHREEGANES</t>
  </si>
  <si>
    <t>Restile Ceramics Ltd</t>
  </si>
  <si>
    <t>RESTILE</t>
  </si>
  <si>
    <t>Meera Industries Ltd</t>
  </si>
  <si>
    <t>MEERA</t>
  </si>
  <si>
    <t>Mehta Housing Finance Ltd</t>
  </si>
  <si>
    <t>MEHTAHG</t>
  </si>
  <si>
    <t>Flomic Global Logistics Ltd</t>
  </si>
  <si>
    <t>FLOMIC</t>
  </si>
  <si>
    <t>Haryana Leather Chemicals Ltd</t>
  </si>
  <si>
    <t>HARLETH</t>
  </si>
  <si>
    <t>Maharashtra Corp Ltd</t>
  </si>
  <si>
    <t>MAHACORP</t>
  </si>
  <si>
    <t>City Crops Agro Ltd</t>
  </si>
  <si>
    <t>CCAL</t>
  </si>
  <si>
    <t>Vandana Knitwear Ltd</t>
  </si>
  <si>
    <t>VANDANA</t>
  </si>
  <si>
    <t>Standard Surfactants Ltd</t>
  </si>
  <si>
    <t>STDSFAC</t>
  </si>
  <si>
    <t>Super Crop Safe Ltd</t>
  </si>
  <si>
    <t>SUCROSA</t>
  </si>
  <si>
    <t>Reliable Data Services Ltd</t>
  </si>
  <si>
    <t>RELIABLE</t>
  </si>
  <si>
    <t>Vasudhagama Enterprises Ltd</t>
  </si>
  <si>
    <t>VASUDHAGAM</t>
  </si>
  <si>
    <t>Unison Metals Ltd</t>
  </si>
  <si>
    <t>UNISON</t>
  </si>
  <si>
    <t>Eighty Jewellers Ltd</t>
  </si>
  <si>
    <t>EIGHTY</t>
  </si>
  <si>
    <t>Ashirwad Capital Ltd</t>
  </si>
  <si>
    <t>ASHCAP</t>
  </si>
  <si>
    <t>Ishan International Ltd</t>
  </si>
  <si>
    <t>ISHAN</t>
  </si>
  <si>
    <t>Simplex Realty Ltd</t>
  </si>
  <si>
    <t>SIMPLXREA</t>
  </si>
  <si>
    <t>Nidan Laboratories and Healthcare Ltd</t>
  </si>
  <si>
    <t>NIDAN</t>
  </si>
  <si>
    <t>Comfort Fincap Ltd</t>
  </si>
  <si>
    <t>COMFINCAP</t>
  </si>
  <si>
    <t>Arigato Universe Ltd</t>
  </si>
  <si>
    <t>ARIGATO</t>
  </si>
  <si>
    <t>Binani Industries Ltd</t>
  </si>
  <si>
    <t>BINANIIND</t>
  </si>
  <si>
    <t>Destiny Logistics &amp; Infra Ltd</t>
  </si>
  <si>
    <t>DESTINY</t>
  </si>
  <si>
    <t>Ladderup Finance Ltd</t>
  </si>
  <si>
    <t>LADDERUP</t>
  </si>
  <si>
    <t>Manbro Industries Ltd</t>
  </si>
  <si>
    <t>MANBRO</t>
  </si>
  <si>
    <t>Sunil Agro Foods Ltd</t>
  </si>
  <si>
    <t>SUNILAGR</t>
  </si>
  <si>
    <t>Uttam Galva Steels Ltd</t>
  </si>
  <si>
    <t>UTTAMSTL</t>
  </si>
  <si>
    <t>Contil India Ltd</t>
  </si>
  <si>
    <t>CONTILI</t>
  </si>
  <si>
    <t>Morgan Ventures Ltd</t>
  </si>
  <si>
    <t>MORGAN</t>
  </si>
  <si>
    <t>Gayatri BioOrganics Ltd</t>
  </si>
  <si>
    <t>GAYATRIBI</t>
  </si>
  <si>
    <t>Dynamic Portfolio Management &amp; Services Ltd</t>
  </si>
  <si>
    <t>DYNAMICP</t>
  </si>
  <si>
    <t>Timescan Logistics (India) Ltd</t>
  </si>
  <si>
    <t>TIMESCAN</t>
  </si>
  <si>
    <t>Sellwin Traders Ltd</t>
  </si>
  <si>
    <t>SELLWIN</t>
  </si>
  <si>
    <t>TGB Banquets and Hotels Ltd</t>
  </si>
  <si>
    <t>TGBHOTELS</t>
  </si>
  <si>
    <t>Solitaire Machine Tools Ltd</t>
  </si>
  <si>
    <t>SOLIMAC</t>
  </si>
  <si>
    <t>Tijaria Polypipes Ltd</t>
  </si>
  <si>
    <t>TIJARIA</t>
  </si>
  <si>
    <t>Ultra Wiring Connectivity System Ltd</t>
  </si>
  <si>
    <t>UWCSL</t>
  </si>
  <si>
    <t>Telogica Ltd</t>
  </si>
  <si>
    <t>TELOGICA</t>
  </si>
  <si>
    <t>Kavveri Telecom Products Ltd</t>
  </si>
  <si>
    <t>KAVVERITEL</t>
  </si>
  <si>
    <t>Cybele Industries Ltd</t>
  </si>
  <si>
    <t>CYBELEIND</t>
  </si>
  <si>
    <t>Morarjee Textiles Ltd</t>
  </si>
  <si>
    <t>MORARJEE</t>
  </si>
  <si>
    <t>Standard Batteries Ltd</t>
  </si>
  <si>
    <t>STDBAT</t>
  </si>
  <si>
    <t>Tirupati Sarjan Ltd</t>
  </si>
  <si>
    <t>TIRSARJ</t>
  </si>
  <si>
    <t>Conart Engineers Ltd</t>
  </si>
  <si>
    <t>CONART</t>
  </si>
  <si>
    <t>Ahmedabad Steel Craft Ltd</t>
  </si>
  <si>
    <t>AHMDSTE</t>
  </si>
  <si>
    <t>RR Metalmakers India Ltd</t>
  </si>
  <si>
    <t>RRMETAL</t>
  </si>
  <si>
    <t>STL Global Ltd</t>
  </si>
  <si>
    <t>SGL</t>
  </si>
  <si>
    <t>Gogia Capital Services Ltd</t>
  </si>
  <si>
    <t>GOGIACAP</t>
  </si>
  <si>
    <t>Super Spinning Mills Ltd</t>
  </si>
  <si>
    <t>SUPERSPIN</t>
  </si>
  <si>
    <t>Polyspin Exports Ltd</t>
  </si>
  <si>
    <t>POLYSPIN</t>
  </si>
  <si>
    <t>Yasons Chemex Care Ltd</t>
  </si>
  <si>
    <t>YCCL</t>
  </si>
  <si>
    <t>Assam Entrade Ltd</t>
  </si>
  <si>
    <t>ASSAMENT</t>
  </si>
  <si>
    <t>VERTEX Securities Ltd</t>
  </si>
  <si>
    <t>VERTEX</t>
  </si>
  <si>
    <t>Fervent Synergies Ltd</t>
  </si>
  <si>
    <t>FERVENTSYN</t>
  </si>
  <si>
    <t>Indianivesh Ltd</t>
  </si>
  <si>
    <t>INDIANVSH</t>
  </si>
  <si>
    <t>E-Land Apparel Ltd</t>
  </si>
  <si>
    <t>ELAND</t>
  </si>
  <si>
    <t>Shanthala FMCG Products Ltd</t>
  </si>
  <si>
    <t>SHANTHALA</t>
  </si>
  <si>
    <t>Swasti Vinayaka Art and Heritage Corporation Ltd</t>
  </si>
  <si>
    <t>SVARTCORP</t>
  </si>
  <si>
    <t>Medico Intercontinental Ltd</t>
  </si>
  <si>
    <t>MIL</t>
  </si>
  <si>
    <t>Tejnaksh Healthcare Ltd</t>
  </si>
  <si>
    <t>TEJNAKSH</t>
  </si>
  <si>
    <t>Ceeta Industries Ltd</t>
  </si>
  <si>
    <t>CEETAIN</t>
  </si>
  <si>
    <t>Sanginita Chemicals Ltd</t>
  </si>
  <si>
    <t>SANGINITA</t>
  </si>
  <si>
    <t>Prabhhans Industries Ltd</t>
  </si>
  <si>
    <t>PRABHHANS</t>
  </si>
  <si>
    <t>Tamilnadu Telecommunication Ltd</t>
  </si>
  <si>
    <t>TNTELE</t>
  </si>
  <si>
    <t>Riddhi Steel and Tube Ltd</t>
  </si>
  <si>
    <t>RSTL</t>
  </si>
  <si>
    <t>Frontier Capital Ltd</t>
  </si>
  <si>
    <t>FRONTCAP</t>
  </si>
  <si>
    <t>Suryaamba Spinning Mills Ltd</t>
  </si>
  <si>
    <t>SURYAAMBA</t>
  </si>
  <si>
    <t>Add-Shop E-Retail Ltd</t>
  </si>
  <si>
    <t>ASRL</t>
  </si>
  <si>
    <t>Viji Finance Ltd</t>
  </si>
  <si>
    <t>VIJIFIN</t>
  </si>
  <si>
    <t>Shiva Global Agro Industries Ltd</t>
  </si>
  <si>
    <t>SHIVAAGRO</t>
  </si>
  <si>
    <t>Roopa Industries Ltd</t>
  </si>
  <si>
    <t>ROOPAIND</t>
  </si>
  <si>
    <t>Cospower Engineering Ltd</t>
  </si>
  <si>
    <t>COSPOWER</t>
  </si>
  <si>
    <t>Libas Consumer Products Ltd</t>
  </si>
  <si>
    <t>LIBAS</t>
  </si>
  <si>
    <t>Next Mediaworks Ltd</t>
  </si>
  <si>
    <t>NEXTMEDIA</t>
  </si>
  <si>
    <t>DSJ Keep Learning Ltd</t>
  </si>
  <si>
    <t>KEEPLEARN</t>
  </si>
  <si>
    <t>Secur Credentials Ltd</t>
  </si>
  <si>
    <t>SECURCRED</t>
  </si>
  <si>
    <t>Poojawestern Metaliks Ltd</t>
  </si>
  <si>
    <t>POOJA</t>
  </si>
  <si>
    <t>Faalcon Concepts Ltd</t>
  </si>
  <si>
    <t>FAALCON</t>
  </si>
  <si>
    <t>E L Forge Ltd</t>
  </si>
  <si>
    <t>ELFORGE</t>
  </si>
  <si>
    <t>J Taparia Projects Ltd</t>
  </si>
  <si>
    <t>JTAPARIA</t>
  </si>
  <si>
    <t>Sagardeep Alloys Ltd</t>
  </si>
  <si>
    <t>SAGARDEEP</t>
  </si>
  <si>
    <t>Rolcon Engineering Company Ltd</t>
  </si>
  <si>
    <t>ROLCOEN</t>
  </si>
  <si>
    <t>Lesha Industries Ltd</t>
  </si>
  <si>
    <t>LESHAIND</t>
  </si>
  <si>
    <t>Khandwala Securities Ltd</t>
  </si>
  <si>
    <t>KHANDSE</t>
  </si>
  <si>
    <t>Centenial Surgical Suture Ltd</t>
  </si>
  <si>
    <t>CSURGSU</t>
  </si>
  <si>
    <t>Ambica Agarbathies Aroma &amp; Industries Ltd</t>
  </si>
  <si>
    <t>AMBICAAGAR</t>
  </si>
  <si>
    <t>Nippon India Nifty Pharma ETF</t>
  </si>
  <si>
    <t>PHARMABEES</t>
  </si>
  <si>
    <t>Maks Energy Solutions India Ltd</t>
  </si>
  <si>
    <t>MAKS</t>
  </si>
  <si>
    <t>Transchem Ltd</t>
  </si>
  <si>
    <t>TRANSCHEM</t>
  </si>
  <si>
    <t>Inspire Films Ltd</t>
  </si>
  <si>
    <t>INSPIRE</t>
  </si>
  <si>
    <t>Inditrade Capital Ltd</t>
  </si>
  <si>
    <t>INDICAP</t>
  </si>
  <si>
    <t>BITS Ltd</t>
  </si>
  <si>
    <t>BITS</t>
  </si>
  <si>
    <t>Naturite Agro Products Ltd</t>
  </si>
  <si>
    <t>NAPL</t>
  </si>
  <si>
    <t>Nirmitee Robotics India Ltd</t>
  </si>
  <si>
    <t>NIRMITEE</t>
  </si>
  <si>
    <t>Tecil Chemicals and Hydro Power Ltd</t>
  </si>
  <si>
    <t>TECILCHEM</t>
  </si>
  <si>
    <t>Odyssey Corporation Ltd</t>
  </si>
  <si>
    <t>ODYCORP</t>
  </si>
  <si>
    <t>Fine-Line Circuits Ltd</t>
  </si>
  <si>
    <t>FINELINE</t>
  </si>
  <si>
    <t>Yug Decor Ltd</t>
  </si>
  <si>
    <t>YUG</t>
  </si>
  <si>
    <t>Chandra Prabhu International Ltd</t>
  </si>
  <si>
    <t>CHANDRAP</t>
  </si>
  <si>
    <t>Integra Switchgear Ltd</t>
  </si>
  <si>
    <t>INTEGSW</t>
  </si>
  <si>
    <t>Sai Capital Ltd</t>
  </si>
  <si>
    <t>SAICAPI</t>
  </si>
  <si>
    <t>Suncare Traders Ltd</t>
  </si>
  <si>
    <t>SCTL</t>
  </si>
  <si>
    <t>Chennai Ferrous Industries Ltd</t>
  </si>
  <si>
    <t>CHENFERRO</t>
  </si>
  <si>
    <t>India Home Loan Ltd</t>
  </si>
  <si>
    <t>INDIAHOME</t>
  </si>
  <si>
    <t>Sawaca Business Machines Ltd</t>
  </si>
  <si>
    <t>SAWABUSI</t>
  </si>
  <si>
    <t>Nivaka Fashions Ltd</t>
  </si>
  <si>
    <t>NIVAKA</t>
  </si>
  <si>
    <t>Hiliks Technologies Ltd</t>
  </si>
  <si>
    <t>HILIKS</t>
  </si>
  <si>
    <t>Utique Enterprises Ltd</t>
  </si>
  <si>
    <t>UTIQUE</t>
  </si>
  <si>
    <t>Madhav Marbles and Granites Ltd</t>
  </si>
  <si>
    <t>MADHAV</t>
  </si>
  <si>
    <t>National General Industries Ltd</t>
  </si>
  <si>
    <t>NATGENI</t>
  </si>
  <si>
    <t>Nippon India Silver ETF</t>
  </si>
  <si>
    <t>SILVERBEES</t>
  </si>
  <si>
    <t>Sri Ramakrishna Mills (Coimbatore) Ltd</t>
  </si>
  <si>
    <t>SRMCL</t>
  </si>
  <si>
    <t>Ravileela Granites Ltd</t>
  </si>
  <si>
    <t>RALEGRA</t>
  </si>
  <si>
    <t>Veerhealth Care Ltd</t>
  </si>
  <si>
    <t>VEERHEALTH</t>
  </si>
  <si>
    <t>Benchmark Computer Solutions Ltd</t>
  </si>
  <si>
    <t>BENCHMARK</t>
  </si>
  <si>
    <t>DECO MICA Ltd</t>
  </si>
  <si>
    <t>DECOMIC</t>
  </si>
  <si>
    <t>Suumaya Industries Ltd</t>
  </si>
  <si>
    <t>SUULD</t>
  </si>
  <si>
    <t>Luharuka Media &amp; Infra Ltd</t>
  </si>
  <si>
    <t>LUHARUKA</t>
  </si>
  <si>
    <t>Veritaas Advertising Ltd</t>
  </si>
  <si>
    <t>VERITAAS</t>
  </si>
  <si>
    <t>Piotex Industries Ltd</t>
  </si>
  <si>
    <t>PIOTEX</t>
  </si>
  <si>
    <t>Kemistar Corporation Ltd</t>
  </si>
  <si>
    <t>KEMISTAR</t>
  </si>
  <si>
    <t>Laxmipati Engineering Works Ltd</t>
  </si>
  <si>
    <t>LAXMIPATI</t>
  </si>
  <si>
    <t>Mega Flex Plastics Ltd</t>
  </si>
  <si>
    <t>MEGAFLEX</t>
  </si>
  <si>
    <t>Starlog Enterprises Ltd</t>
  </si>
  <si>
    <t>STARLOG</t>
  </si>
  <si>
    <t>Gabriel Pet Straps Ltd</t>
  </si>
  <si>
    <t>GPSL</t>
  </si>
  <si>
    <t>Bhaskar Agro Chemicals Ltd</t>
  </si>
  <si>
    <t>BHASKAGR</t>
  </si>
  <si>
    <t>Kallam Textiles Ltd</t>
  </si>
  <si>
    <t>KALLAM</t>
  </si>
  <si>
    <t>Mohit Industries Ltd</t>
  </si>
  <si>
    <t>MOHITIND</t>
  </si>
  <si>
    <t>Patspin India Ltd</t>
  </si>
  <si>
    <t>PATSPINLTD</t>
  </si>
  <si>
    <t>SP Refractories Ltd</t>
  </si>
  <si>
    <t>SPRL</t>
  </si>
  <si>
    <t>Kabsons Industries Ltd</t>
  </si>
  <si>
    <t>KABSON</t>
  </si>
  <si>
    <t>Williamson Magor and Co Ltd</t>
  </si>
  <si>
    <t>WILLAMAGOR</t>
  </si>
  <si>
    <t>GACM Technologies Ltd</t>
  </si>
  <si>
    <t>GATECH</t>
  </si>
  <si>
    <t>Kamadgiri Fashion Ltd</t>
  </si>
  <si>
    <t>KAMADGIRI</t>
  </si>
  <si>
    <t>Grill Splendour Services Ltd</t>
  </si>
  <si>
    <t>BIRDYS</t>
  </si>
  <si>
    <t>Golden Crest Education &amp; Services Ltd</t>
  </si>
  <si>
    <t>GOLDENCREST</t>
  </si>
  <si>
    <t>Nippon India ETF Nifty 50 Value 20</t>
  </si>
  <si>
    <t>NV20BEES</t>
  </si>
  <si>
    <t>Duropack Ltd</t>
  </si>
  <si>
    <t>DUROPACK</t>
  </si>
  <si>
    <t>Rishi Techtex Ltd</t>
  </si>
  <si>
    <t>RISHITECH</t>
  </si>
  <si>
    <t>Olympia Industries Ltd</t>
  </si>
  <si>
    <t>OLYMPTX</t>
  </si>
  <si>
    <t>KMS Medisurgi Ltd</t>
  </si>
  <si>
    <t>KMSMEDI</t>
  </si>
  <si>
    <t>Emergent Industrial Solutions Ltd</t>
  </si>
  <si>
    <t>EMERGENT</t>
  </si>
  <si>
    <t>Bombay Wire Ropes Ltd</t>
  </si>
  <si>
    <t>BOMBWIR</t>
  </si>
  <si>
    <t>Pratik Panels Ltd</t>
  </si>
  <si>
    <t>PRATIK</t>
  </si>
  <si>
    <t>Continental Petroleums Ltd</t>
  </si>
  <si>
    <t>CONTPTR</t>
  </si>
  <si>
    <t>Bombay Talkies Ltd</t>
  </si>
  <si>
    <t>BOMTALKIES</t>
  </si>
  <si>
    <t>Diana Tea Co Ltd</t>
  </si>
  <si>
    <t>DIANATEA</t>
  </si>
  <si>
    <t>Smart Finsec Ltd</t>
  </si>
  <si>
    <t>SMARTFIN</t>
  </si>
  <si>
    <t>Infronics Systems Ltd</t>
  </si>
  <si>
    <t>INFRONICS</t>
  </si>
  <si>
    <t>Family Care Hospitals Ltd</t>
  </si>
  <si>
    <t>FAMILYCARE</t>
  </si>
  <si>
    <t>Bizotic Commercial Ltd</t>
  </si>
  <si>
    <t>BIZOTIC</t>
  </si>
  <si>
    <t>Future Market Networks Ltd</t>
  </si>
  <si>
    <t>FMNL</t>
  </si>
  <si>
    <t>Falcon Technoprojects India Ltd</t>
  </si>
  <si>
    <t>FALCONTECH</t>
  </si>
  <si>
    <t>Unick Fix-A-Form And Printers Ltd</t>
  </si>
  <si>
    <t>UNICK</t>
  </si>
  <si>
    <t>Uniinfo Telecom Services Ltd</t>
  </si>
  <si>
    <t>UNIINFO</t>
  </si>
  <si>
    <t>Megri Soft Ltd</t>
  </si>
  <si>
    <t>MEGRISOFT</t>
  </si>
  <si>
    <t>Picturehouse Media Ltd</t>
  </si>
  <si>
    <t>PICTUREHS</t>
  </si>
  <si>
    <t>Sumedha Fiscal Services Ltd</t>
  </si>
  <si>
    <t>SUMEDHA</t>
  </si>
  <si>
    <t>Hemang Resources Ltd</t>
  </si>
  <si>
    <t>HEMANG</t>
  </si>
  <si>
    <t>Globesecure Technologies Ltd</t>
  </si>
  <si>
    <t>Five Core Electronics Ltd</t>
  </si>
  <si>
    <t>FIVECORE</t>
  </si>
  <si>
    <t>Visagar Polytex Ltd</t>
  </si>
  <si>
    <t>VIVIDHA</t>
  </si>
  <si>
    <t>Gothi Plascon (India) Ltd</t>
  </si>
  <si>
    <t>GOTHIPL</t>
  </si>
  <si>
    <t>Aditya Spinners Ltd</t>
  </si>
  <si>
    <t>ADITYASP</t>
  </si>
  <si>
    <t>Trident Texofab Ltd</t>
  </si>
  <si>
    <t>TTFL</t>
  </si>
  <si>
    <t>Vinyoflex Ltd</t>
  </si>
  <si>
    <t>VINYOFL</t>
  </si>
  <si>
    <t>Varyaa Creations Ltd</t>
  </si>
  <si>
    <t>VARYAA</t>
  </si>
  <si>
    <t>Prakash Woollen &amp; Synthetic Mills Ltd</t>
  </si>
  <si>
    <t>PWASML</t>
  </si>
  <si>
    <t>Hind Aluminium Industries Ltd</t>
  </si>
  <si>
    <t>HINDALUMI</t>
  </si>
  <si>
    <t>Pearl Green Clubs and Resorts Ltd</t>
  </si>
  <si>
    <t>PGCRL</t>
  </si>
  <si>
    <t>Sri Havisha Hospitality and Infrastructure Ltd</t>
  </si>
  <si>
    <t>HAVISHA</t>
  </si>
  <si>
    <t>Shreeshay Engineers Ltd</t>
  </si>
  <si>
    <t>SHREESHAY</t>
  </si>
  <si>
    <t>DocMode Health Technologies Ltd</t>
  </si>
  <si>
    <t>DHTL</t>
  </si>
  <si>
    <t>Moxsh Overseas Educon Ltd</t>
  </si>
  <si>
    <t>MOXSH</t>
  </si>
  <si>
    <t>Kridhan Infra Ltd</t>
  </si>
  <si>
    <t>KRIDHANINF</t>
  </si>
  <si>
    <t>Yuranus Infrastructure Ltd</t>
  </si>
  <si>
    <t>YURANUS</t>
  </si>
  <si>
    <t>Markobenz Ventures Ltd</t>
  </si>
  <si>
    <t>MARKOBENZ</t>
  </si>
  <si>
    <t>Sadhna Broadcast Ltd</t>
  </si>
  <si>
    <t>SADHNA</t>
  </si>
  <si>
    <t>Transvoy Logistics India Ltd</t>
  </si>
  <si>
    <t>TRANSVOY</t>
  </si>
  <si>
    <t>Aastamangalam Finance Ltd</t>
  </si>
  <si>
    <t>AASTAFIN</t>
  </si>
  <si>
    <t>Hrh Next Services Ltd</t>
  </si>
  <si>
    <t>HRHNEXT</t>
  </si>
  <si>
    <t>Call Center Services</t>
  </si>
  <si>
    <t>Netlink Solutions (India) Ltd</t>
  </si>
  <si>
    <t>NETLINK</t>
  </si>
  <si>
    <t>UTI Nifty Bank ETF</t>
  </si>
  <si>
    <t>UTIBANKETF</t>
  </si>
  <si>
    <t>Crestchem Ltd</t>
  </si>
  <si>
    <t>CRSTCHM</t>
  </si>
  <si>
    <t>Swojas Energy Foods Ltd</t>
  </si>
  <si>
    <t>SWOEF</t>
  </si>
  <si>
    <t>Gautam Gems Ltd</t>
  </si>
  <si>
    <t>GGL</t>
  </si>
  <si>
    <t>Choksi Laboratories Ltd</t>
  </si>
  <si>
    <t>CHOKSILA</t>
  </si>
  <si>
    <t>Concord Drugs Ltd</t>
  </si>
  <si>
    <t>CONCORD</t>
  </si>
  <si>
    <t>Safa Systems &amp; Technologies Ltd</t>
  </si>
  <si>
    <t>SSTL</t>
  </si>
  <si>
    <t>Virtual Global Education Ltd</t>
  </si>
  <si>
    <t>VIRTUALG</t>
  </si>
  <si>
    <t>Kcl Infra Projects Ltd</t>
  </si>
  <si>
    <t>KCLINFRA</t>
  </si>
  <si>
    <t>Epuja Spiritech Ltd</t>
  </si>
  <si>
    <t>EPUJA</t>
  </si>
  <si>
    <t>Sparc Electrex Ltd</t>
  </si>
  <si>
    <t>SPAR</t>
  </si>
  <si>
    <t>Techindia Nirman Ltd</t>
  </si>
  <si>
    <t>TECHIN</t>
  </si>
  <si>
    <t>Qgo Finance Ltd</t>
  </si>
  <si>
    <t>QGO</t>
  </si>
  <si>
    <t>Jigar Cables Ltd</t>
  </si>
  <si>
    <t>JIGAR</t>
  </si>
  <si>
    <t>Mukand Engineers Ltd</t>
  </si>
  <si>
    <t>MUKANDENGG</t>
  </si>
  <si>
    <t>Vikas WSP Ltd</t>
  </si>
  <si>
    <t>VIKASWSP</t>
  </si>
  <si>
    <t>Global Capital Markets Ltd</t>
  </si>
  <si>
    <t>GLOBALCA</t>
  </si>
  <si>
    <t>Raw Edge Industrial Solutions Ltd</t>
  </si>
  <si>
    <t>RAWEDGE</t>
  </si>
  <si>
    <t>Mirae Asset Nifty India Manufacturing ETF</t>
  </si>
  <si>
    <t>MAKEINDIA</t>
  </si>
  <si>
    <t>Sudal Industries Ltd</t>
  </si>
  <si>
    <t>SUDAI</t>
  </si>
  <si>
    <t>Vapi Enterprise Ltd</t>
  </si>
  <si>
    <t>VAPIENTER</t>
  </si>
  <si>
    <t>Polysil Irrigation Systems Ltd</t>
  </si>
  <si>
    <t>POLYSIL</t>
  </si>
  <si>
    <t>Mirae Asset Nifty Midcap 150 ETF</t>
  </si>
  <si>
    <t>MIDCAPETF</t>
  </si>
  <si>
    <t>Goenka Diamond And Jewels Ltd</t>
  </si>
  <si>
    <t>GOENKA</t>
  </si>
  <si>
    <t>Getalong Enterprise Ltd</t>
  </si>
  <si>
    <t>GETALONG</t>
  </si>
  <si>
    <t>JMD Ventures Ltd</t>
  </si>
  <si>
    <t>JMDVL</t>
  </si>
  <si>
    <t>Hybrid Financial Services Ltd</t>
  </si>
  <si>
    <t>HYBRIDFIN</t>
  </si>
  <si>
    <t>Chordia Food Products Ltd</t>
  </si>
  <si>
    <t>CHORDIA</t>
  </si>
  <si>
    <t>Alfavision Overseas (India) Ltd</t>
  </si>
  <si>
    <t>ALFAVIO</t>
  </si>
  <si>
    <t>Adarsh Plant Protect Ltd</t>
  </si>
  <si>
    <t>ADARSHPL</t>
  </si>
  <si>
    <t>Rex Sealing &amp; Packing Industries Ltd</t>
  </si>
  <si>
    <t>REXSEAL</t>
  </si>
  <si>
    <t>Tejassvi Aaharam Ltd</t>
  </si>
  <si>
    <t>TEJASSVI</t>
  </si>
  <si>
    <t>Shashijit Infraprojects Ltd</t>
  </si>
  <si>
    <t>SHASHIJIT</t>
  </si>
  <si>
    <t>Indong Tea Company Ltd</t>
  </si>
  <si>
    <t>INDONG</t>
  </si>
  <si>
    <t>Cargosol Logistics Ltd</t>
  </si>
  <si>
    <t>CARGOSOL</t>
  </si>
  <si>
    <t>Medinova Diagnostic Services Ltd</t>
  </si>
  <si>
    <t>MEDINOV</t>
  </si>
  <si>
    <t>Adeshwar Meditex Ltd</t>
  </si>
  <si>
    <t>ADESHWAR</t>
  </si>
  <si>
    <t>Bandaram Pharma Packtech Ltd</t>
  </si>
  <si>
    <t>BANDARAM</t>
  </si>
  <si>
    <t>Jiwanram Sheoduttrai Industries Ltd</t>
  </si>
  <si>
    <t>JIWANRAM</t>
  </si>
  <si>
    <t>Axis Nifty 50 ETF</t>
  </si>
  <si>
    <t>AXISNIFTY</t>
  </si>
  <si>
    <t>Ashiana Ispat Ltd</t>
  </si>
  <si>
    <t>ASHIS</t>
  </si>
  <si>
    <t>Accedere Ltd</t>
  </si>
  <si>
    <t>ACCEDERE</t>
  </si>
  <si>
    <t>Cyber Media (India) Ltd</t>
  </si>
  <si>
    <t>CYBERMEDIA</t>
  </si>
  <si>
    <t>Phaarmasia Ltd</t>
  </si>
  <si>
    <t>PHRMASI</t>
  </si>
  <si>
    <t>Garnet Construction Ltd</t>
  </si>
  <si>
    <t>GARNET</t>
  </si>
  <si>
    <t>MPIL Corporation Ltd</t>
  </si>
  <si>
    <t>MPILCORPL</t>
  </si>
  <si>
    <t>Technopack Polymers Ltd</t>
  </si>
  <si>
    <t>TECHNOPACK</t>
  </si>
  <si>
    <t>Hipolin Ltd</t>
  </si>
  <si>
    <t>HIPOLIN</t>
  </si>
  <si>
    <t>Roni Households Ltd</t>
  </si>
  <si>
    <t>RONI</t>
  </si>
  <si>
    <t>Lakhotia Polyesters (India) Ltd</t>
  </si>
  <si>
    <t>LAKHOTIA</t>
  </si>
  <si>
    <t>Nippon India Nifty Auto ETF</t>
  </si>
  <si>
    <t>AUTOBEES</t>
  </si>
  <si>
    <t>Khaitan (India) Ltd</t>
  </si>
  <si>
    <t>KHAITANLTD</t>
  </si>
  <si>
    <t>Vanta Bioscience Ltd</t>
  </si>
  <si>
    <t>VANTABIO</t>
  </si>
  <si>
    <t>Kanco Tea &amp; Industries Ltd</t>
  </si>
  <si>
    <t>KANCOTEA</t>
  </si>
  <si>
    <t>Greencrest Financial Services Ltd</t>
  </si>
  <si>
    <t>GREENCREST</t>
  </si>
  <si>
    <t>Fortune International Ltd</t>
  </si>
  <si>
    <t>FORINTL</t>
  </si>
  <si>
    <t>Gujarat Petrosynthese Ltd</t>
  </si>
  <si>
    <t>GUJPETR</t>
  </si>
  <si>
    <t>Hindustan Fluoro Carbons Ltd</t>
  </si>
  <si>
    <t>HINFLUR</t>
  </si>
  <si>
    <t>Aruna Hotels Ltd</t>
  </si>
  <si>
    <t>ARUNAHTEL</t>
  </si>
  <si>
    <t>TTI Enterprise Ltd</t>
  </si>
  <si>
    <t>TTIENT</t>
  </si>
  <si>
    <t>Infomedia Press Ltd</t>
  </si>
  <si>
    <t>INFOMEDIA</t>
  </si>
  <si>
    <t>Jupiter Infomedia Ltd</t>
  </si>
  <si>
    <t>JUPITERIN</t>
  </si>
  <si>
    <t>Shubhlaxmi Jewel Art Ltd</t>
  </si>
  <si>
    <t>SHUBHLAXMI</t>
  </si>
  <si>
    <t>Suditi Industries Ltd</t>
  </si>
  <si>
    <t>SUDTIND-B</t>
  </si>
  <si>
    <t>Tarini International Ltd</t>
  </si>
  <si>
    <t>TARINI</t>
  </si>
  <si>
    <t>Rithwik Facility Management Services Ltd</t>
  </si>
  <si>
    <t>RITHWIKFMS</t>
  </si>
  <si>
    <t>Martin Burn Ltd</t>
  </si>
  <si>
    <t>MARBU</t>
  </si>
  <si>
    <t>Poona Dal and Oil Industries Ltd</t>
  </si>
  <si>
    <t>POONADAL</t>
  </si>
  <si>
    <t>Mindpool Technologies Ltd</t>
  </si>
  <si>
    <t>MINDPOOL</t>
  </si>
  <si>
    <t>Beekay Niryat Ltd</t>
  </si>
  <si>
    <t>BNL</t>
  </si>
  <si>
    <t>Madhusudan Securities Ltd</t>
  </si>
  <si>
    <t>MADHUSE</t>
  </si>
  <si>
    <t>Informed Technologies India Ltd</t>
  </si>
  <si>
    <t>INFORTEC</t>
  </si>
  <si>
    <t>Marinetrans India Ltd</t>
  </si>
  <si>
    <t>MARINETRAN</t>
  </si>
  <si>
    <t>Panjon Ltd</t>
  </si>
  <si>
    <t>PANJON</t>
  </si>
  <si>
    <t>Grandma Trading and Agencies Ltd</t>
  </si>
  <si>
    <t>GRANDMA</t>
  </si>
  <si>
    <t>Indo Cotspin Ltd</t>
  </si>
  <si>
    <t>ICL</t>
  </si>
  <si>
    <t>Oriental Trimex Ltd</t>
  </si>
  <si>
    <t>ORIENTALTL</t>
  </si>
  <si>
    <t>Gayatri Highways Ltd</t>
  </si>
  <si>
    <t>GAYAHWS</t>
  </si>
  <si>
    <t>Sai Swami Metals and Alloys Ltd</t>
  </si>
  <si>
    <t>SAI</t>
  </si>
  <si>
    <t>DSP NIFTY 1D Rate Liquid ETF</t>
  </si>
  <si>
    <t>LIQUIDETF</t>
  </si>
  <si>
    <t>Shaival Reality Ltd</t>
  </si>
  <si>
    <t>SHAIVAL</t>
  </si>
  <si>
    <t>KCD Industries India Ltd</t>
  </si>
  <si>
    <t>KCDGROUP</t>
  </si>
  <si>
    <t>Mega Corp Ltd</t>
  </si>
  <si>
    <t>MEGACOR</t>
  </si>
  <si>
    <t>Madhusudan Industries Ltd</t>
  </si>
  <si>
    <t>MADHUDIN</t>
  </si>
  <si>
    <t>Gujarat Terce Laboratories Ltd</t>
  </si>
  <si>
    <t>GUJTERC</t>
  </si>
  <si>
    <t>Oasis Securities Ltd</t>
  </si>
  <si>
    <t>OASISEC</t>
  </si>
  <si>
    <t>N K Industries Ltd</t>
  </si>
  <si>
    <t>NKIND</t>
  </si>
  <si>
    <t>Net Avenue Technologies Ltd</t>
  </si>
  <si>
    <t>CBAZAAR</t>
  </si>
  <si>
    <t>Humming Bird Education Ltd</t>
  </si>
  <si>
    <t>HBEL</t>
  </si>
  <si>
    <t>Veejay Lakshmi Engineering Works Ltd</t>
  </si>
  <si>
    <t>VJLAXMIE</t>
  </si>
  <si>
    <t>Munoth Financial Services Ltd</t>
  </si>
  <si>
    <t>MUNOTHFI</t>
  </si>
  <si>
    <t>Computer Point Ltd</t>
  </si>
  <si>
    <t>COMPUPN</t>
  </si>
  <si>
    <t>TCM Ltd</t>
  </si>
  <si>
    <t>TCMLMTD</t>
  </si>
  <si>
    <t>Adhbhut Infrastructure Ltd</t>
  </si>
  <si>
    <t>ADHBHUTIN</t>
  </si>
  <si>
    <t>Zodiac-JRD-MKJ Ltd</t>
  </si>
  <si>
    <t>ZODJRDMKJ</t>
  </si>
  <si>
    <t>Sj Corporation Ltd</t>
  </si>
  <si>
    <t>SJCORP</t>
  </si>
  <si>
    <t>Jetking Infotrain Ltd</t>
  </si>
  <si>
    <t>JETKINGQ</t>
  </si>
  <si>
    <t>Ace Integrated Solutions Ltd</t>
  </si>
  <si>
    <t>ACEINTEG</t>
  </si>
  <si>
    <t>Arman Holdings Ltd</t>
  </si>
  <si>
    <t>ARMAN</t>
  </si>
  <si>
    <t>Global Longlife Hospital and Research Ltd</t>
  </si>
  <si>
    <t>GLHRL</t>
  </si>
  <si>
    <t>Sreechem Resins Ltd</t>
  </si>
  <si>
    <t>SRECR</t>
  </si>
  <si>
    <t>The Cochin Malabar Estates and Industries Ltd</t>
  </si>
  <si>
    <t>COCHMAL</t>
  </si>
  <si>
    <t>Neil Industries Ltd</t>
  </si>
  <si>
    <t>NEIL</t>
  </si>
  <si>
    <t>Narmada Agrobase Ltd</t>
  </si>
  <si>
    <t>NARMADA</t>
  </si>
  <si>
    <t>Polymechplast Machines Ltd</t>
  </si>
  <si>
    <t>POLYCHMP</t>
  </si>
  <si>
    <t>Parabolic Drugs Ltd</t>
  </si>
  <si>
    <t>PARABDRUGS</t>
  </si>
  <si>
    <t>Scarnose International Ltd</t>
  </si>
  <si>
    <t>SCARNOSE</t>
  </si>
  <si>
    <t>A G Universal Ltd</t>
  </si>
  <si>
    <t>AGUL</t>
  </si>
  <si>
    <t>Abirami Financial Services (India) Ltd</t>
  </si>
  <si>
    <t>ABIRAFN</t>
  </si>
  <si>
    <t>Asian Tea &amp; Exports Ltd</t>
  </si>
  <si>
    <t>ASIANTNE</t>
  </si>
  <si>
    <t>Mask Investments Ltd</t>
  </si>
  <si>
    <t>MASKINVEST</t>
  </si>
  <si>
    <t>BC Power Controls Ltd</t>
  </si>
  <si>
    <t>BCP</t>
  </si>
  <si>
    <t>Blue Chip Tex Industries Ltd</t>
  </si>
  <si>
    <t>BLUECHIPT</t>
  </si>
  <si>
    <t>Tyroon Tea Co Ltd</t>
  </si>
  <si>
    <t>TYROON</t>
  </si>
  <si>
    <t>KK Shah Hospitals Limited</t>
  </si>
  <si>
    <t>KKSHL</t>
  </si>
  <si>
    <t>Kaushalya Infrastructure Development Corporation Ltd</t>
  </si>
  <si>
    <t>KAUSHALYA</t>
  </si>
  <si>
    <t>Roselabs Finance Ltd</t>
  </si>
  <si>
    <t>ROSELABS</t>
  </si>
  <si>
    <t>Spenta International Ltd</t>
  </si>
  <si>
    <t>SPENTA</t>
  </si>
  <si>
    <t>Aspira Pathlab &amp; Diagnostics Ltd</t>
  </si>
  <si>
    <t>ASPIRA</t>
  </si>
  <si>
    <t>Zenith Fibres Ltd</t>
  </si>
  <si>
    <t>ZENIFIB</t>
  </si>
  <si>
    <t>Leading Leasing Finance and Investment Company Ltd</t>
  </si>
  <si>
    <t>LLFICL</t>
  </si>
  <si>
    <t>USG Tech Solutions Ltd</t>
  </si>
  <si>
    <t>USGTECH</t>
  </si>
  <si>
    <t>Shree Hari Chemicals Export Ltd</t>
  </si>
  <si>
    <t>SHHARICH</t>
  </si>
  <si>
    <t>Nagreeka Capital &amp; Infrastructure Ltd</t>
  </si>
  <si>
    <t>NAGREEKCAP</t>
  </si>
  <si>
    <t>Impex Ferro Tech Ltd</t>
  </si>
  <si>
    <t>IMPEXFERRO</t>
  </si>
  <si>
    <t>Dhanlaxmi Cotex Ltd</t>
  </si>
  <si>
    <t>DHANCOT</t>
  </si>
  <si>
    <t>Palco Metals Ltd</t>
  </si>
  <si>
    <t>PALCO</t>
  </si>
  <si>
    <t>Stanrose Mafatlal Investments and Finance Ltd</t>
  </si>
  <si>
    <t>STANROS</t>
  </si>
  <si>
    <t>KJMC Financial Services Ltd</t>
  </si>
  <si>
    <t>KJMCFIN</t>
  </si>
  <si>
    <t>Garden Silk Mills Ltd</t>
  </si>
  <si>
    <t>GARDENSILK</t>
  </si>
  <si>
    <t>DSP Nifty50 Equal weight ETF</t>
  </si>
  <si>
    <t>EQUAL50ADD</t>
  </si>
  <si>
    <t>Incap Ltd</t>
  </si>
  <si>
    <t>INCAP</t>
  </si>
  <si>
    <t>Pasupati Spinning and Weaving Mills Ltd</t>
  </si>
  <si>
    <t>PASUSPG</t>
  </si>
  <si>
    <t>SBI Nifty 200 Quality 30 ETF</t>
  </si>
  <si>
    <t>SBIETFQLTY</t>
  </si>
  <si>
    <t>Mini Diamonds (India) Ltd</t>
  </si>
  <si>
    <t>MINID</t>
  </si>
  <si>
    <t>Zenith Healthcare Ltd</t>
  </si>
  <si>
    <t>ZENITHHE</t>
  </si>
  <si>
    <t>Quality Foils (India) Ltd</t>
  </si>
  <si>
    <t>QFIL</t>
  </si>
  <si>
    <t>Laffans Petrochemicals Ltd</t>
  </si>
  <si>
    <t>LAFFANSQ</t>
  </si>
  <si>
    <t>Motilal Oswal M50 ETF</t>
  </si>
  <si>
    <t>MOM50</t>
  </si>
  <si>
    <t>Jay Kailash Namkeen Ltd</t>
  </si>
  <si>
    <t>JAYKAILASH</t>
  </si>
  <si>
    <t>Sabar Flex India Ltd</t>
  </si>
  <si>
    <t>SABAR</t>
  </si>
  <si>
    <t>Betex India Ltd</t>
  </si>
  <si>
    <t>BETXIND</t>
  </si>
  <si>
    <t>B2B Software Technologies Ltd</t>
  </si>
  <si>
    <t>B2BSOFT</t>
  </si>
  <si>
    <t>HB Leasing and Finance Co Ltd</t>
  </si>
  <si>
    <t>HBLEAS</t>
  </si>
  <si>
    <t>COSYN Ltd</t>
  </si>
  <si>
    <t>COSYN</t>
  </si>
  <si>
    <t>Sagar Diamonds Ltd</t>
  </si>
  <si>
    <t>SAGAR</t>
  </si>
  <si>
    <t>MFL India Ltd</t>
  </si>
  <si>
    <t>MFLINDIA</t>
  </si>
  <si>
    <t>Veer Energy &amp; Infrastructure Ltd</t>
  </si>
  <si>
    <t>VEERENRGY</t>
  </si>
  <si>
    <t>Nippon India ETF Nifty 5 yr Benchmark G-Sec</t>
  </si>
  <si>
    <t>GILT5YBEES</t>
  </si>
  <si>
    <t>J A Finance Ltd</t>
  </si>
  <si>
    <t>JAFINANCE</t>
  </si>
  <si>
    <t>Sunil Industries Ltd</t>
  </si>
  <si>
    <t>SUNILTX</t>
  </si>
  <si>
    <t>Texel Industries Ltd</t>
  </si>
  <si>
    <t>TEXELIN</t>
  </si>
  <si>
    <t>Maris Spinners Ltd</t>
  </si>
  <si>
    <t>MARIS</t>
  </si>
  <si>
    <t>Kratos Energy &amp; Infrastructure Ltd</t>
  </si>
  <si>
    <t>KRATOSENER</t>
  </si>
  <si>
    <t>Pecos Hotels and Pubs Ltd</t>
  </si>
  <si>
    <t>PECOS</t>
  </si>
  <si>
    <t>Pentokey Organy (India) Ltd</t>
  </si>
  <si>
    <t>PNTKYOR</t>
  </si>
  <si>
    <t>HCKK Ventures Ltd</t>
  </si>
  <si>
    <t>HCKKVENTURE</t>
  </si>
  <si>
    <t>Winro Commercial (India) Ltd</t>
  </si>
  <si>
    <t>WINROC</t>
  </si>
  <si>
    <t>Intec Capital Ltd</t>
  </si>
  <si>
    <t>INTECCAP</t>
  </si>
  <si>
    <t>SMIFS Capital Markets Ltd</t>
  </si>
  <si>
    <t>SMIFS</t>
  </si>
  <si>
    <t>Ventura Textiles Ltd</t>
  </si>
  <si>
    <t>VENTURA</t>
  </si>
  <si>
    <t>Danube Industries Ltd</t>
  </si>
  <si>
    <t>DANUBE</t>
  </si>
  <si>
    <t>Supreme Engineering Ltd</t>
  </si>
  <si>
    <t>SUPREMEENG</t>
  </si>
  <si>
    <t>Shree Securities Ltd</t>
  </si>
  <si>
    <t>SHREESEC</t>
  </si>
  <si>
    <t>Castex Technologies Ltd</t>
  </si>
  <si>
    <t>CASTEXTECH</t>
  </si>
  <si>
    <t>Sinnar Bidi Udyog Ltd</t>
  </si>
  <si>
    <t>SINNAR</t>
  </si>
  <si>
    <t>Ajel Ltd</t>
  </si>
  <si>
    <t>AJEL</t>
  </si>
  <si>
    <t>BAMPSL Securities Ltd</t>
  </si>
  <si>
    <t>BAMPSL</t>
  </si>
  <si>
    <t>Naturo Indiabull Ltd</t>
  </si>
  <si>
    <t>NATURO</t>
  </si>
  <si>
    <t>Orient Tradelink Ltd</t>
  </si>
  <si>
    <t>ORIENTTR</t>
  </si>
  <si>
    <t>Best Eastern Hotels Ltd</t>
  </si>
  <si>
    <t>BESTEAST</t>
  </si>
  <si>
    <t>Oneclick Logistics India Ltd</t>
  </si>
  <si>
    <t>OLIL</t>
  </si>
  <si>
    <t>Citadel Realty and Developers Ltd</t>
  </si>
  <si>
    <t>CITADEL</t>
  </si>
  <si>
    <t>Miven Machine Tools Ltd</t>
  </si>
  <si>
    <t>MIVENMACH</t>
  </si>
  <si>
    <t>ACI Infocom Ltd</t>
  </si>
  <si>
    <t>ACIIN</t>
  </si>
  <si>
    <t>Benara Bearings and Pistons Ltd</t>
  </si>
  <si>
    <t>BENARA</t>
  </si>
  <si>
    <t>Nalin Lease Finance Ltd</t>
  </si>
  <si>
    <t>NLFL</t>
  </si>
  <si>
    <t>Compuage Infocom Ltd</t>
  </si>
  <si>
    <t>COMPINFO</t>
  </si>
  <si>
    <t>Venlon Enterprises Ltd</t>
  </si>
  <si>
    <t>VENLONENT</t>
  </si>
  <si>
    <t>Aditya BSL Nifty IT ETF</t>
  </si>
  <si>
    <t>TECH</t>
  </si>
  <si>
    <t>Lex Nimble Solutions Ltd</t>
  </si>
  <si>
    <t>LEX</t>
  </si>
  <si>
    <t>Innovative Ideals and Services (India) Ltd</t>
  </si>
  <si>
    <t>INNOVATIVE</t>
  </si>
  <si>
    <t>TV Vision Ltd</t>
  </si>
  <si>
    <t>TVVISION</t>
  </si>
  <si>
    <t>Sanwaria Consumer Ltd</t>
  </si>
  <si>
    <t>SANWARIA</t>
  </si>
  <si>
    <t>Yaan Enterprises Ltd</t>
  </si>
  <si>
    <t>YAANENT</t>
  </si>
  <si>
    <t>Sangal Papers Ltd</t>
  </si>
  <si>
    <t>SANPA</t>
  </si>
  <si>
    <t>Purshottam Investofin Ltd</t>
  </si>
  <si>
    <t>PURSHOTTAM</t>
  </si>
  <si>
    <t>ICICI Prudential S&amp;P BSE Midcap Select ETF</t>
  </si>
  <si>
    <t>MIDSELIETF</t>
  </si>
  <si>
    <t>Shubham Polyspin Ltd</t>
  </si>
  <si>
    <t>SHUBHAM</t>
  </si>
  <si>
    <t>Arrowhead Seperation Engineering Ltd</t>
  </si>
  <si>
    <t>ARROWHEAD</t>
  </si>
  <si>
    <t>Educomp Solutions Ltd</t>
  </si>
  <si>
    <t>EDUCOMP</t>
  </si>
  <si>
    <t>H S India Ltd</t>
  </si>
  <si>
    <t>HOTLSILV</t>
  </si>
  <si>
    <t>Quality RO Industries Ltd</t>
  </si>
  <si>
    <t>QRIL</t>
  </si>
  <si>
    <t>Quadpro Ites Ltd</t>
  </si>
  <si>
    <t>QUADPRO</t>
  </si>
  <si>
    <t>Kapil Cotex Ltd</t>
  </si>
  <si>
    <t>KAPILCO</t>
  </si>
  <si>
    <t>Chothani Foods Ltd</t>
  </si>
  <si>
    <t>CHOTHANI</t>
  </si>
  <si>
    <t>Harshil Agrotech Ltd</t>
  </si>
  <si>
    <t>HARSHILAGR</t>
  </si>
  <si>
    <t>Croissance Ltd</t>
  </si>
  <si>
    <t>CROISSANCE</t>
  </si>
  <si>
    <t>Sanblue Corporation Ltd</t>
  </si>
  <si>
    <t>SANBLUE</t>
  </si>
  <si>
    <t>Shantidoot Infra Services Ltd</t>
  </si>
  <si>
    <t>SISL</t>
  </si>
  <si>
    <t>Magenta Lifecare Ltd</t>
  </si>
  <si>
    <t>MAGENTA</t>
  </si>
  <si>
    <t>Lerthai Finance Ltd</t>
  </si>
  <si>
    <t>LERTHAI</t>
  </si>
  <si>
    <t>Narendra Properties Ltd</t>
  </si>
  <si>
    <t>NARPROP</t>
  </si>
  <si>
    <t>Kandarp Digi Smart Bpo Ltd</t>
  </si>
  <si>
    <t>KANDARP</t>
  </si>
  <si>
    <t>S P Capital Financing Ltd</t>
  </si>
  <si>
    <t>SPCAPIT</t>
  </si>
  <si>
    <t>Associated Coaters Ltd</t>
  </si>
  <si>
    <t>ASSOCIATED</t>
  </si>
  <si>
    <t>VR Films &amp; Studios Ltd</t>
  </si>
  <si>
    <t>VRFILMS</t>
  </si>
  <si>
    <t>SBI Nifty 10 yr Benchmark G-Sec ETF</t>
  </si>
  <si>
    <t>SETF10GILT</t>
  </si>
  <si>
    <t>Roopshri Resorts Ltd</t>
  </si>
  <si>
    <t>ROOPSHRI</t>
  </si>
  <si>
    <t>Steel Strips Infrastructures Ltd</t>
  </si>
  <si>
    <t>STLSTRINF</t>
  </si>
  <si>
    <t>NMS Global Ltd</t>
  </si>
  <si>
    <t>NMSRESRC</t>
  </si>
  <si>
    <t>Jaysynth Orgochem Ltd</t>
  </si>
  <si>
    <t>JDORGOCHEM</t>
  </si>
  <si>
    <t>Brisk Technovision Ltd</t>
  </si>
  <si>
    <t>BRISK</t>
  </si>
  <si>
    <t>Shahi Shipping Ltd</t>
  </si>
  <si>
    <t>SHAHISHIP</t>
  </si>
  <si>
    <t>Kotak Nifty IT ETF</t>
  </si>
  <si>
    <t>IT</t>
  </si>
  <si>
    <t>Shree Hanuman Sugar &amp; Industries Ltd</t>
  </si>
  <si>
    <t>HANSUGAR</t>
  </si>
  <si>
    <t>Vilin Bio Med Ltd</t>
  </si>
  <si>
    <t>VILINBIO</t>
  </si>
  <si>
    <t>Ashish Polyplast Ltd</t>
  </si>
  <si>
    <t>ASHISHPO</t>
  </si>
  <si>
    <t>Rodium Realty Ltd</t>
  </si>
  <si>
    <t>RODIUM</t>
  </si>
  <si>
    <t>Ascensive Educare Ltd</t>
  </si>
  <si>
    <t>ASCENSIVE</t>
  </si>
  <si>
    <t>Sibar Auto Parts Ltd</t>
  </si>
  <si>
    <t>SIBARAUT</t>
  </si>
  <si>
    <t>Gconnect Logitech and Supply Chain Ltd</t>
  </si>
  <si>
    <t>GCONNECT</t>
  </si>
  <si>
    <t>Jayshree Chemicals Ltd</t>
  </si>
  <si>
    <t>JAYCH</t>
  </si>
  <si>
    <t>Grand Foundry Ltd</t>
  </si>
  <si>
    <t>GFSTEELS</t>
  </si>
  <si>
    <t>Sunrest Lifescience Ltd</t>
  </si>
  <si>
    <t>SUNREST</t>
  </si>
  <si>
    <t>Sobhaygya Mercantile Ltd</t>
  </si>
  <si>
    <t>SOBME</t>
  </si>
  <si>
    <t>Focus Business Solution Ltd</t>
  </si>
  <si>
    <t>Alfa Ica (India) Ltd</t>
  </si>
  <si>
    <t>ALFAICA</t>
  </si>
  <si>
    <t>Groarc Industries India Ltd</t>
  </si>
  <si>
    <t>TELESYS</t>
  </si>
  <si>
    <t>MPDLLtd</t>
  </si>
  <si>
    <t>MPDL</t>
  </si>
  <si>
    <t>MY Money Securities Ltd</t>
  </si>
  <si>
    <t>MYMONEY</t>
  </si>
  <si>
    <t>Chennai Meenakshi Multispeciality Hospital Ltd</t>
  </si>
  <si>
    <t>CMMHOSP</t>
  </si>
  <si>
    <t>Deep Diamond India Ltd</t>
  </si>
  <si>
    <t>DDIL</t>
  </si>
  <si>
    <t>Apex Capital and Finance Ltd</t>
  </si>
  <si>
    <t>ACFL</t>
  </si>
  <si>
    <t>Advance Lifestyles Ltd</t>
  </si>
  <si>
    <t>ADVLIFE</t>
  </si>
  <si>
    <t>Amin Tannery Ltd</t>
  </si>
  <si>
    <t>AMINTAN</t>
  </si>
  <si>
    <t>Axis NIFTY Healthcare ETF</t>
  </si>
  <si>
    <t>AXISHCETF</t>
  </si>
  <si>
    <t>HDFC Nifty IT ETF</t>
  </si>
  <si>
    <t>HDFCNIFIT</t>
  </si>
  <si>
    <t>Sumeet Industries Ltd</t>
  </si>
  <si>
    <t>SUMEETINDS</t>
  </si>
  <si>
    <t>Choksi Imaging Ltd</t>
  </si>
  <si>
    <t>CHOKSI</t>
  </si>
  <si>
    <t>Adcon Capital Services Ltd</t>
  </si>
  <si>
    <t>ADCON</t>
  </si>
  <si>
    <t>EP Biocomposites Ltd</t>
  </si>
  <si>
    <t>EPBIO</t>
  </si>
  <si>
    <t>Vikas Proppant &amp; Granite Ltd</t>
  </si>
  <si>
    <t>VIKASPROP</t>
  </si>
  <si>
    <t>Sancode Technologies Ltd</t>
  </si>
  <si>
    <t>SANCODE</t>
  </si>
  <si>
    <t>Elnet Technologies Ltd</t>
  </si>
  <si>
    <t>ELNET</t>
  </si>
  <si>
    <t>Fruition venture Ltd</t>
  </si>
  <si>
    <t>FRUTION</t>
  </si>
  <si>
    <t>Zenlabs Ethica Ltd</t>
  </si>
  <si>
    <t>ZENLABS</t>
  </si>
  <si>
    <t>Tai Industries Ltd</t>
  </si>
  <si>
    <t>TAIIND</t>
  </si>
  <si>
    <t>Misquita Engineering Ltd</t>
  </si>
  <si>
    <t>MISQUITA</t>
  </si>
  <si>
    <t>Triveni Glass Ltd</t>
  </si>
  <si>
    <t>TRIVENIGQ</t>
  </si>
  <si>
    <t>Modern Steel Ltd</t>
  </si>
  <si>
    <t>MDRNSTL</t>
  </si>
  <si>
    <t>Amco India Ltd</t>
  </si>
  <si>
    <t>AMCOIND</t>
  </si>
  <si>
    <t>Gujarat Lease Financing Ltd</t>
  </si>
  <si>
    <t>GLFL</t>
  </si>
  <si>
    <t>Sahaj Fashions Ltd</t>
  </si>
  <si>
    <t>SAHAJ</t>
  </si>
  <si>
    <t>Alan Scott Enterprises Ltd</t>
  </si>
  <si>
    <t>ALAN SCOTT</t>
  </si>
  <si>
    <t>KJMC Corporate Advisors (India) Ltd</t>
  </si>
  <si>
    <t>KJMCCORP</t>
  </si>
  <si>
    <t>Plada Infotech Services Ltd</t>
  </si>
  <si>
    <t>PLADAINFO</t>
  </si>
  <si>
    <t>CIL Securities Ltd</t>
  </si>
  <si>
    <t>CILSEC</t>
  </si>
  <si>
    <t>SBEC Systems (India) Ltd</t>
  </si>
  <si>
    <t>SBECSYS</t>
  </si>
  <si>
    <t>JMJ Fintech Ltd</t>
  </si>
  <si>
    <t>JMJFIN</t>
  </si>
  <si>
    <t>Tarapur Transformers Ltd</t>
  </si>
  <si>
    <t>TARAPUR</t>
  </si>
  <si>
    <t>Caprolactam Chemicals Ltd</t>
  </si>
  <si>
    <t>CAPRO</t>
  </si>
  <si>
    <t>Genus Prime Infra Ltd</t>
  </si>
  <si>
    <t>GENUSPRIME</t>
  </si>
  <si>
    <t>MRC Agrotech Ltd</t>
  </si>
  <si>
    <t>MRCAGRO</t>
  </si>
  <si>
    <t>Heads UP Ventures Limited</t>
  </si>
  <si>
    <t>HEADSUP</t>
  </si>
  <si>
    <t>Winsome Yarns Ltd</t>
  </si>
  <si>
    <t>WINSOME</t>
  </si>
  <si>
    <t>Challani Capital Ltd</t>
  </si>
  <si>
    <t>CHALLANI</t>
  </si>
  <si>
    <t>Tuni Textile Mills Ltd</t>
  </si>
  <si>
    <t>TUNITEX</t>
  </si>
  <si>
    <t>Blue Chip India Ltd</t>
  </si>
  <si>
    <t>BLUECHIP</t>
  </si>
  <si>
    <t>PlatinumOne Business Services Ltd</t>
  </si>
  <si>
    <t>POBS</t>
  </si>
  <si>
    <t>Bhakti Gems and Jewellery Ltd</t>
  </si>
  <si>
    <t>BGJL</t>
  </si>
  <si>
    <t>Samsrita Labs Ltd</t>
  </si>
  <si>
    <t>SAMSRITA</t>
  </si>
  <si>
    <t>EVOQ Remedies Ltd</t>
  </si>
  <si>
    <t>EVOQ</t>
  </si>
  <si>
    <t>California Software Company Ltd</t>
  </si>
  <si>
    <t>CALSOFT</t>
  </si>
  <si>
    <t>Indergiri Finance Ltd</t>
  </si>
  <si>
    <t>INDERGR</t>
  </si>
  <si>
    <t>Shanti Guru Industries Ltd</t>
  </si>
  <si>
    <t>SHANTIGURU</t>
  </si>
  <si>
    <t>LWS Knitwear Ltd</t>
  </si>
  <si>
    <t>LWSKNIT</t>
  </si>
  <si>
    <t>Prime Urban Development India Ltd</t>
  </si>
  <si>
    <t>PRIMEURB</t>
  </si>
  <si>
    <t>Anupam Finserv Ltd</t>
  </si>
  <si>
    <t>ANUPAM</t>
  </si>
  <si>
    <t>Machhar Industries Ltd</t>
  </si>
  <si>
    <t>MACIND</t>
  </si>
  <si>
    <t>Cella Space Ltd</t>
  </si>
  <si>
    <t>CELLA</t>
  </si>
  <si>
    <t>Pan Electronics (India) Ltd</t>
  </si>
  <si>
    <t>PANELEC</t>
  </si>
  <si>
    <t>Lead Reclaim and Rubber Products Ltd</t>
  </si>
  <si>
    <t>LRRPL</t>
  </si>
  <si>
    <t>Bervin Investment and Leasing Ltd</t>
  </si>
  <si>
    <t>BERVINL</t>
  </si>
  <si>
    <t>Vera Synthetic Ltd</t>
  </si>
  <si>
    <t>VERA</t>
  </si>
  <si>
    <t>Continental Seeds and Chemicals Ltd</t>
  </si>
  <si>
    <t>CONTI</t>
  </si>
  <si>
    <t>Jindal Capital Ltd</t>
  </si>
  <si>
    <t>JINDCAP</t>
  </si>
  <si>
    <t>Sanathnagar Enterprises Ltd</t>
  </si>
  <si>
    <t>Gajanan Securities Services Ltd</t>
  </si>
  <si>
    <t>GAJANANSEC</t>
  </si>
  <si>
    <t>Anuroop Packaging Ltd</t>
  </si>
  <si>
    <t>ANUROOP</t>
  </si>
  <si>
    <t>Silver Oak (India) Ltd</t>
  </si>
  <si>
    <t>SILVOAK</t>
  </si>
  <si>
    <t>Command Polymers Ltd</t>
  </si>
  <si>
    <t>COMMAND</t>
  </si>
  <si>
    <t>N D A Securities Ltd</t>
  </si>
  <si>
    <t>NDASEC</t>
  </si>
  <si>
    <t>Tradewell Holdings Ltd</t>
  </si>
  <si>
    <t>TRADEWELL</t>
  </si>
  <si>
    <t>Cargotrans Maritime Ltd</t>
  </si>
  <si>
    <t>CARGOTRANS</t>
  </si>
  <si>
    <t>Indifra Ltd</t>
  </si>
  <si>
    <t>INDIFRA</t>
  </si>
  <si>
    <t>Suvidha Infraestate Corporation Ltd</t>
  </si>
  <si>
    <t>SICL</t>
  </si>
  <si>
    <t>Bhanderi Infracon Ltd</t>
  </si>
  <si>
    <t>BHANDERI</t>
  </si>
  <si>
    <t>White Organic Agro Ltd</t>
  </si>
  <si>
    <t>WHITEORG</t>
  </si>
  <si>
    <t>Ecs Biztech Ltd</t>
  </si>
  <si>
    <t>ECS</t>
  </si>
  <si>
    <t>Mihika Industries Ltd</t>
  </si>
  <si>
    <t>MIHIKA</t>
  </si>
  <si>
    <t>Nirav Commercials Ltd</t>
  </si>
  <si>
    <t>NIRAVCOM</t>
  </si>
  <si>
    <t>SBI Nifty Next 50 ETF</t>
  </si>
  <si>
    <t>SETFNN50</t>
  </si>
  <si>
    <t>RO Jewels Ltd</t>
  </si>
  <si>
    <t>ROJL</t>
  </si>
  <si>
    <t>Sahara Housingfina Corporation Ltd</t>
  </si>
  <si>
    <t>SAHARAHOUS</t>
  </si>
  <si>
    <t>Inducto Steels Ltd</t>
  </si>
  <si>
    <t>INDCTST</t>
  </si>
  <si>
    <t>Bangalore Fort Farms Ltd</t>
  </si>
  <si>
    <t>BFFL</t>
  </si>
  <si>
    <t>SSPDL Ltd</t>
  </si>
  <si>
    <t>SSPDL</t>
  </si>
  <si>
    <t>Aditya BSL Nifty Healthcare ETF</t>
  </si>
  <si>
    <t>HEALTHY</t>
  </si>
  <si>
    <t>Kapil Raj Finance Ltd</t>
  </si>
  <si>
    <t>KAPILRAJ</t>
  </si>
  <si>
    <t>Easun Capital Markets Ltd</t>
  </si>
  <si>
    <t>EASUN</t>
  </si>
  <si>
    <t>Gujarat Raffia Industries Ltd</t>
  </si>
  <si>
    <t>GUJRAFFIA</t>
  </si>
  <si>
    <t>3C IT Solutions &amp; Telecoms (India) Ltd</t>
  </si>
  <si>
    <t>3CIT</t>
  </si>
  <si>
    <t>Invigorated Business Consulting Ltd</t>
  </si>
  <si>
    <t>INVIGO</t>
  </si>
  <si>
    <t>Vrundavan Plantation Ltd</t>
  </si>
  <si>
    <t>VPL</t>
  </si>
  <si>
    <t>Paragon Finance Ltd</t>
  </si>
  <si>
    <t>PARAGONF</t>
  </si>
  <si>
    <t>TGIF Agribusiness Ltd</t>
  </si>
  <si>
    <t>TGIF</t>
  </si>
  <si>
    <t>Sanghvi Forging and Engineering Ltd</t>
  </si>
  <si>
    <t>SANGHVIFOR</t>
  </si>
  <si>
    <t>Sungold Media and Entertainment Ltd</t>
  </si>
  <si>
    <t>SMEL</t>
  </si>
  <si>
    <t>Veerkrupa Jewellers Ltd</t>
  </si>
  <si>
    <t>VEERKRUPA</t>
  </si>
  <si>
    <t>Omkar Pharmachem Ltd</t>
  </si>
  <si>
    <t>OMKARPH</t>
  </si>
  <si>
    <t>Crane Infrastructure Ltd</t>
  </si>
  <si>
    <t>CRANEINFRA</t>
  </si>
  <si>
    <t>Jackson Investments Ltd</t>
  </si>
  <si>
    <t>JACKSON</t>
  </si>
  <si>
    <t>Daulat Securities Ltd</t>
  </si>
  <si>
    <t>DAULAT</t>
  </si>
  <si>
    <t>Innovatus Entertainment Networks Ltd</t>
  </si>
  <si>
    <t>INNOVATUS</t>
  </si>
  <si>
    <t>JHS Svendgaard Retail Ventures Ltd</t>
  </si>
  <si>
    <t>RETAIL</t>
  </si>
  <si>
    <t>Jainex Aamcol Ltd</t>
  </si>
  <si>
    <t>JAINEX</t>
  </si>
  <si>
    <t>Scan Projects Ltd</t>
  </si>
  <si>
    <t>SCANPRO</t>
  </si>
  <si>
    <t>Karnavati Finance Ltd</t>
  </si>
  <si>
    <t>KARNAVATI</t>
  </si>
  <si>
    <t>Dynamic Archistructures Ltd</t>
  </si>
  <si>
    <t>DAL</t>
  </si>
  <si>
    <t>Yash Management &amp; Satellite Ltd.</t>
  </si>
  <si>
    <t>YASHMGM</t>
  </si>
  <si>
    <t>Prima Industries Ltd</t>
  </si>
  <si>
    <t>PRIMAIN</t>
  </si>
  <si>
    <t>MT Educare Ltd</t>
  </si>
  <si>
    <t>MTEDUCARE</t>
  </si>
  <si>
    <t>Comfort Commotrade Ltd</t>
  </si>
  <si>
    <t>COMCL</t>
  </si>
  <si>
    <t>IITL Projects Ltd</t>
  </si>
  <si>
    <t>IITLPROJ</t>
  </si>
  <si>
    <t>Trans Freight Containers Ltd</t>
  </si>
  <si>
    <t>TRANSFRE</t>
  </si>
  <si>
    <t>Gian Life Care Ltd</t>
  </si>
  <si>
    <t>GIANLIFE</t>
  </si>
  <si>
    <t>Franklin Leasing and Finance Ltd</t>
  </si>
  <si>
    <t>FRANKLIN</t>
  </si>
  <si>
    <t>Nanavati Ventures Ltd</t>
  </si>
  <si>
    <t>NVENTURES</t>
  </si>
  <si>
    <t>Indus Finance Ltd</t>
  </si>
  <si>
    <t>INDUSFINL</t>
  </si>
  <si>
    <t>HDFC Silver ETF</t>
  </si>
  <si>
    <t>HDFCSILVER</t>
  </si>
  <si>
    <t>Asian Warehousing Ltd</t>
  </si>
  <si>
    <t>ASIAN</t>
  </si>
  <si>
    <t>Antarctica Ltd</t>
  </si>
  <si>
    <t>ANTGRAPHIC</t>
  </si>
  <si>
    <t>Reliable Ventures India Ltd</t>
  </si>
  <si>
    <t>RELIABVEN</t>
  </si>
  <si>
    <t>Titaanium Ten Enterprise Ltd</t>
  </si>
  <si>
    <t>TITAANIUM</t>
  </si>
  <si>
    <t>Ritesh International Ltd</t>
  </si>
  <si>
    <t>RITESHIN</t>
  </si>
  <si>
    <t>Shrydus Industries Ltd</t>
  </si>
  <si>
    <t>SHRYDUS</t>
  </si>
  <si>
    <t>Adinath Textiles Ltd</t>
  </si>
  <si>
    <t>ADINATH</t>
  </si>
  <si>
    <t>Diggi Multitrade Ltd</t>
  </si>
  <si>
    <t>DML</t>
  </si>
  <si>
    <t>Clara Industries Ltd</t>
  </si>
  <si>
    <t>CLARA</t>
  </si>
  <si>
    <t>Jaihind Synthetics Ltd</t>
  </si>
  <si>
    <t>JAIHINDS</t>
  </si>
  <si>
    <t>Octavius Plantations Ltd</t>
  </si>
  <si>
    <t>OCTAVIUSPL</t>
  </si>
  <si>
    <t>WINPRO INDUSTRIES LIMITED</t>
  </si>
  <si>
    <t>WINPRO</t>
  </si>
  <si>
    <t>Gujarat Hy Spin Ltd</t>
  </si>
  <si>
    <t>GUJHYSPIN</t>
  </si>
  <si>
    <t>Easy Fincorp Ltd</t>
  </si>
  <si>
    <t>EASYFIN</t>
  </si>
  <si>
    <t>Prag Bosimi Synthetics Ltd</t>
  </si>
  <si>
    <t>PRAGBOS</t>
  </si>
  <si>
    <t>Jaipan Industries Ltd</t>
  </si>
  <si>
    <t>JAIPAN</t>
  </si>
  <si>
    <t>SVS Ventures Ltd</t>
  </si>
  <si>
    <t>SVS</t>
  </si>
  <si>
    <t>Darshan Orna Ltd</t>
  </si>
  <si>
    <t>DARSHANORNA</t>
  </si>
  <si>
    <t>Kamanwala Housing Construction Ltd</t>
  </si>
  <si>
    <t>KAMANWALA</t>
  </si>
  <si>
    <t>Yogi Infra Projects Ltd</t>
  </si>
  <si>
    <t>YOGISUNG</t>
  </si>
  <si>
    <t>Onelife Capital Advisors Ltd</t>
  </si>
  <si>
    <t>ONELIFECAP</t>
  </si>
  <si>
    <t>Popular Estate Management Ltd</t>
  </si>
  <si>
    <t>POPULARES</t>
  </si>
  <si>
    <t>Tci Finance Ltd</t>
  </si>
  <si>
    <t>TCIFINANCE</t>
  </si>
  <si>
    <t>Libord Finance Ltd</t>
  </si>
  <si>
    <t>LIBORDFIN</t>
  </si>
  <si>
    <t>Ind Renewable Energy Ltd</t>
  </si>
  <si>
    <t>INDRENEW</t>
  </si>
  <si>
    <t>Axis NIFTY India Consumption ETF</t>
  </si>
  <si>
    <t>AXISCETF</t>
  </si>
  <si>
    <t>ETT Ltd</t>
  </si>
  <si>
    <t>ETT</t>
  </si>
  <si>
    <t>Shreevatsaa Finance and Leasing Ltd</t>
  </si>
  <si>
    <t>SHVFL</t>
  </si>
  <si>
    <t>Sarthak Industries Ltd</t>
  </si>
  <si>
    <t>SARTHAKIND</t>
  </si>
  <si>
    <t>Pro Fin Capital Services Ltd</t>
  </si>
  <si>
    <t>PROFINC</t>
  </si>
  <si>
    <t>BNR Udyog Ltd</t>
  </si>
  <si>
    <t>BNRUDY</t>
  </si>
  <si>
    <t>Novateor Research Laboratories Ltd</t>
  </si>
  <si>
    <t>NOVATEOR</t>
  </si>
  <si>
    <t>Milestone Global Limited</t>
  </si>
  <si>
    <t>MILESTONE</t>
  </si>
  <si>
    <t>Reetech International Cargo and Courier Ltd</t>
  </si>
  <si>
    <t>REETECH</t>
  </si>
  <si>
    <t>Continental Securities Ltd</t>
  </si>
  <si>
    <t>CSL</t>
  </si>
  <si>
    <t>Valson Industries Ltd</t>
  </si>
  <si>
    <t>VALSONQ</t>
  </si>
  <si>
    <t>RTCL Ltd</t>
  </si>
  <si>
    <t>RAGHUTOB</t>
  </si>
  <si>
    <t>Tasty Dairy Specialities Ltd</t>
  </si>
  <si>
    <t>TDSL</t>
  </si>
  <si>
    <t>Ajcon Global Services Ltd</t>
  </si>
  <si>
    <t>AJCON</t>
  </si>
  <si>
    <t>Jai Mata Glass Ltd</t>
  </si>
  <si>
    <t>JAIMATAG</t>
  </si>
  <si>
    <t>ICICI Pru Nifty 5 yr Benchmark G-SEC ETF</t>
  </si>
  <si>
    <t>GSEC5IETF</t>
  </si>
  <si>
    <t>Howard Hotels Ltd</t>
  </si>
  <si>
    <t>HOWARHO</t>
  </si>
  <si>
    <t>Neeraj Paper Marketing Ltd</t>
  </si>
  <si>
    <t>NEERAJ</t>
  </si>
  <si>
    <t>SPA Capital Advisors Limited</t>
  </si>
  <si>
    <t>SPACAPS</t>
  </si>
  <si>
    <t>U H Zaveri Ltd</t>
  </si>
  <si>
    <t>UHZAVERI</t>
  </si>
  <si>
    <t>Ranjeet Mechatronics Ltd</t>
  </si>
  <si>
    <t>RANJEET</t>
  </si>
  <si>
    <t>Samtex Fashions Ltd</t>
  </si>
  <si>
    <t>SAMTEX</t>
  </si>
  <si>
    <t>Labelkraft Technologies Ltd</t>
  </si>
  <si>
    <t>LABELKRAFT</t>
  </si>
  <si>
    <t>Palm Jewels Limited</t>
  </si>
  <si>
    <t>PALMJEWELS</t>
  </si>
  <si>
    <t>Dynamic Industries Ltd</t>
  </si>
  <si>
    <t>DYNAMIND</t>
  </si>
  <si>
    <t>Richfield Financial Services Ltd</t>
  </si>
  <si>
    <t>RFSL</t>
  </si>
  <si>
    <t>Gem Spinners India Ltd</t>
  </si>
  <si>
    <t>GEMSPIN</t>
  </si>
  <si>
    <t>Margo Finance Ltd</t>
  </si>
  <si>
    <t>MARGOFIN</t>
  </si>
  <si>
    <t>Sterling Guaranty &amp; Finance Ltd</t>
  </si>
  <si>
    <t>STRLGUA</t>
  </si>
  <si>
    <t>Bohra Industries Ltd</t>
  </si>
  <si>
    <t>BOHRAIND</t>
  </si>
  <si>
    <t>Vamshi Rubber Ltd</t>
  </si>
  <si>
    <t>VAMSHIRU</t>
  </si>
  <si>
    <t>Nippon India ETF Nifty IT</t>
  </si>
  <si>
    <t>ITBEES</t>
  </si>
  <si>
    <t>Usha Martin Education And Solutions Ltd</t>
  </si>
  <si>
    <t>UMESLTD</t>
  </si>
  <si>
    <t>Duke Offshore Ltd</t>
  </si>
  <si>
    <t>DUKEOFS</t>
  </si>
  <si>
    <t>Shree Bhavya Fabrics Ltd</t>
  </si>
  <si>
    <t>SBFL</t>
  </si>
  <si>
    <t>Southern Latex Ltd</t>
  </si>
  <si>
    <t>SOUTLAT</t>
  </si>
  <si>
    <t>Patron Exim Ltd</t>
  </si>
  <si>
    <t>PATRON</t>
  </si>
  <si>
    <t>O P Chains Ltd</t>
  </si>
  <si>
    <t>OPCHAINS</t>
  </si>
  <si>
    <t>Shree Karthik Papers Ltd</t>
  </si>
  <si>
    <t>SHKARTP</t>
  </si>
  <si>
    <t>Gautam Exim Ltd</t>
  </si>
  <si>
    <t>GEL</t>
  </si>
  <si>
    <t>G K P Printing &amp; Packaging Ltd</t>
  </si>
  <si>
    <t>GKP</t>
  </si>
  <si>
    <t>Northlink Fiscal and Capital Services Ltd</t>
  </si>
  <si>
    <t>NORTHLINK</t>
  </si>
  <si>
    <t>IEL Ltd</t>
  </si>
  <si>
    <t>INDXTRA</t>
  </si>
  <si>
    <t>Finelistings Technologies Ltd</t>
  </si>
  <si>
    <t>FTL</t>
  </si>
  <si>
    <t>Sujala Trading &amp; Holdings Ltd</t>
  </si>
  <si>
    <t>SUJALA</t>
  </si>
  <si>
    <t>Velan Hotels Ltd</t>
  </si>
  <si>
    <t>VELHO</t>
  </si>
  <si>
    <t>Nippon India ETF Nifty India Consumption</t>
  </si>
  <si>
    <t>CONSUMBEES</t>
  </si>
  <si>
    <t>Switching Technologies Gunther Ltd</t>
  </si>
  <si>
    <t>SWITCHTE</t>
  </si>
  <si>
    <t>Sarvottam Finvest Ltd</t>
  </si>
  <si>
    <t>SARVOTTAM</t>
  </si>
  <si>
    <t>Sanghvi Brands Ltd</t>
  </si>
  <si>
    <t>SBRANDS</t>
  </si>
  <si>
    <t>Neelkanth Ltd</t>
  </si>
  <si>
    <t>NEELKANTH</t>
  </si>
  <si>
    <t>DSP Silver ETF</t>
  </si>
  <si>
    <t>SILVERADD</t>
  </si>
  <si>
    <t>R R Financial Consultants Ltd</t>
  </si>
  <si>
    <t>RRFIN</t>
  </si>
  <si>
    <t>Stampede Capital Ltd</t>
  </si>
  <si>
    <t>GATECHDVR</t>
  </si>
  <si>
    <t>Dhanuka Realty Ltd</t>
  </si>
  <si>
    <t>DRL</t>
  </si>
  <si>
    <t>Emmessar Biotech and Nutrition Ltd</t>
  </si>
  <si>
    <t>EMMESSA</t>
  </si>
  <si>
    <t>Garbi Finvest Ltd</t>
  </si>
  <si>
    <t>GARBIFIN</t>
  </si>
  <si>
    <t>Link Pharmachem Ltd</t>
  </si>
  <si>
    <t>LINKPH</t>
  </si>
  <si>
    <t>Jagjanani Textiles Ltd</t>
  </si>
  <si>
    <t>JAGJANANI</t>
  </si>
  <si>
    <t>Octaware Technologies Ltd</t>
  </si>
  <si>
    <t>OCTAWARE</t>
  </si>
  <si>
    <t>Jyotirgamya Enterprises Ltd</t>
  </si>
  <si>
    <t>JEL</t>
  </si>
  <si>
    <t>Parshwanath Corp Ltd</t>
  </si>
  <si>
    <t>PARSHWANA</t>
  </si>
  <si>
    <t>Glance Finance Ltd</t>
  </si>
  <si>
    <t>GLANCE</t>
  </si>
  <si>
    <t>Osiajee Texfab Ltd</t>
  </si>
  <si>
    <t>OSIAJEE</t>
  </si>
  <si>
    <t>Uniroyal Industries Ltd</t>
  </si>
  <si>
    <t>UNIROYAL</t>
  </si>
  <si>
    <t>Classic Filaments Ltd</t>
  </si>
  <si>
    <t>CFL</t>
  </si>
  <si>
    <t>Interstate Oil Carrier Ltd</t>
  </si>
  <si>
    <t>INTSTOIL</t>
  </si>
  <si>
    <t>Indiabulls NIFTY50 Exchange Traded Fund</t>
  </si>
  <si>
    <t>IBMFNIFTY</t>
  </si>
  <si>
    <t>Bothra Metals and Alloys Ltd</t>
  </si>
  <si>
    <t>BMAL</t>
  </si>
  <si>
    <t>Paramount Cosmetics (India) Ltd</t>
  </si>
  <si>
    <t>PARMCOS-B</t>
  </si>
  <si>
    <t>Colinz Laboratories Ltd</t>
  </si>
  <si>
    <t>COLINZ</t>
  </si>
  <si>
    <t>BKV Industries Ltd</t>
  </si>
  <si>
    <t>BKV</t>
  </si>
  <si>
    <t>Nippon India ETF S&amp;P BSE Sensex Next 50</t>
  </si>
  <si>
    <t>SNXT50BEES</t>
  </si>
  <si>
    <t>MPL Plastics Ltd</t>
  </si>
  <si>
    <t>MPL</t>
  </si>
  <si>
    <t>South Asian Enterprises Ltd</t>
  </si>
  <si>
    <t>SAENTER</t>
  </si>
  <si>
    <t>Vivanza Biosciences Ltd</t>
  </si>
  <si>
    <t>VIVANZA</t>
  </si>
  <si>
    <t>Brandbucket Media &amp; Technology Ltd</t>
  </si>
  <si>
    <t>BRANDBUCKT</t>
  </si>
  <si>
    <t>APT Packaging Ltd</t>
  </si>
  <si>
    <t>APTPACK</t>
  </si>
  <si>
    <t>Euphoria Infotech (India) Ltd</t>
  </si>
  <si>
    <t>EUPHORIAIT</t>
  </si>
  <si>
    <t>Marble City India Ltd</t>
  </si>
  <si>
    <t>MARBLE</t>
  </si>
  <si>
    <t>Frontline corporation Ltd</t>
  </si>
  <si>
    <t>FRONTCORP</t>
  </si>
  <si>
    <t>Nyssa Corporation Ltd</t>
  </si>
  <si>
    <t>NYSSACORP</t>
  </si>
  <si>
    <t>Vaxtex Cotfab Ltd</t>
  </si>
  <si>
    <t>VCL</t>
  </si>
  <si>
    <t>Polymac Thermoformers Ltd</t>
  </si>
  <si>
    <t>POLYMAC</t>
  </si>
  <si>
    <t>Dipna Pharmachem Ltd</t>
  </si>
  <si>
    <t>DPL</t>
  </si>
  <si>
    <t>Samyak International Ltd</t>
  </si>
  <si>
    <t>SAMYAKINT</t>
  </si>
  <si>
    <t>Gala Global Products Ltd</t>
  </si>
  <si>
    <t>GGPL</t>
  </si>
  <si>
    <t>ICICI Prudential Nifty FMCG ETF</t>
  </si>
  <si>
    <t>FMCGIETF</t>
  </si>
  <si>
    <t>Span Divergent Ltd</t>
  </si>
  <si>
    <t>SDL</t>
  </si>
  <si>
    <t>Hindustan Agrigentics Ltd</t>
  </si>
  <si>
    <t>HINDUST</t>
  </si>
  <si>
    <t>Shiva Granito Export Ltd</t>
  </si>
  <si>
    <t>SHIVAEXPO</t>
  </si>
  <si>
    <t>Delta Industrial Resources Ltd</t>
  </si>
  <si>
    <t>DELTA</t>
  </si>
  <si>
    <t>Husys Consulting Ltd</t>
  </si>
  <si>
    <t>HUSYSLTD</t>
  </si>
  <si>
    <t>Mukat Pipes Ltd</t>
  </si>
  <si>
    <t>MUKATPIP</t>
  </si>
  <si>
    <t>Sugal and Damani Share Brokers Ltd</t>
  </si>
  <si>
    <t>SUGALDAM</t>
  </si>
  <si>
    <t>Ishita Drugs and Industries Ltd</t>
  </si>
  <si>
    <t>ISHITADR</t>
  </si>
  <si>
    <t>Tarai Foods Ltd</t>
  </si>
  <si>
    <t>TARAI</t>
  </si>
  <si>
    <t>Kunststoffe Industries Ltd</t>
  </si>
  <si>
    <t>KUNSTOFF</t>
  </si>
  <si>
    <t>Silly Monks Entertainment Ltd</t>
  </si>
  <si>
    <t>SILLYMONKS</t>
  </si>
  <si>
    <t>Paos Industries Ltd</t>
  </si>
  <si>
    <t>PAOS</t>
  </si>
  <si>
    <t>Mid India Industries Ltd</t>
  </si>
  <si>
    <t>MIDINDIA</t>
  </si>
  <si>
    <t>Eastern Treads Ltd</t>
  </si>
  <si>
    <t>EASTRED</t>
  </si>
  <si>
    <t>ICICI Prudential Nifty 100 ETF</t>
  </si>
  <si>
    <t>NIF100IETF</t>
  </si>
  <si>
    <t>Polo Hotels Ltd</t>
  </si>
  <si>
    <t>POLOHOT</t>
  </si>
  <si>
    <t>Shree Metalloys Ltd</t>
  </si>
  <si>
    <t>SHREMETAL</t>
  </si>
  <si>
    <t>ISF Ltd</t>
  </si>
  <si>
    <t>ISFL</t>
  </si>
  <si>
    <t>Billwin Industries Ltd</t>
  </si>
  <si>
    <t>BILLWIN</t>
  </si>
  <si>
    <t>NIKS Technology Ltd</t>
  </si>
  <si>
    <t>NIKSTECH</t>
  </si>
  <si>
    <t>Rishabh Digha Steel and Allied Products Ltd</t>
  </si>
  <si>
    <t>RISHDIGA</t>
  </si>
  <si>
    <t>Onesource Ideas Venture Ltd</t>
  </si>
  <si>
    <t>OIVL</t>
  </si>
  <si>
    <t>GCM Securities Ltd</t>
  </si>
  <si>
    <t>GCMSECU</t>
  </si>
  <si>
    <t>IB Infotech Enterprises Ltd</t>
  </si>
  <si>
    <t>IBINFO</t>
  </si>
  <si>
    <t>Helpage Finlease Ltd</t>
  </si>
  <si>
    <t>HELPAGE</t>
  </si>
  <si>
    <t>Rajkamal Synthetics Ltd</t>
  </si>
  <si>
    <t>RAJKSYN</t>
  </si>
  <si>
    <t>Premier Capital Services Ltd</t>
  </si>
  <si>
    <t>PREMCAP</t>
  </si>
  <si>
    <t>Sterling Powergensys Ltd</t>
  </si>
  <si>
    <t>STERPOW</t>
  </si>
  <si>
    <t>Manraj Housing Finance Ltd</t>
  </si>
  <si>
    <t>MANRAJH</t>
  </si>
  <si>
    <t>Marg Techno-Projects Ltd</t>
  </si>
  <si>
    <t>MTPL</t>
  </si>
  <si>
    <t>Muller and Phipps (India) Ltd</t>
  </si>
  <si>
    <t>MULLER</t>
  </si>
  <si>
    <t>Chandni Machines Ltd</t>
  </si>
  <si>
    <t>CHANDNIMACH</t>
  </si>
  <si>
    <t>Kahan Packaging Ltd</t>
  </si>
  <si>
    <t>KAHAN</t>
  </si>
  <si>
    <t>Saianand Commercial Ltd</t>
  </si>
  <si>
    <t>SAICOM</t>
  </si>
  <si>
    <t>Prism Finance Ltd</t>
  </si>
  <si>
    <t>PRISMFN</t>
  </si>
  <si>
    <t>Natraj Proteins Ltd</t>
  </si>
  <si>
    <t>NATRAJPR</t>
  </si>
  <si>
    <t>Mahaan Foods Ltd</t>
  </si>
  <si>
    <t>MAHAANF</t>
  </si>
  <si>
    <t>Sita Enterprises Ltd</t>
  </si>
  <si>
    <t>SITAENT</t>
  </si>
  <si>
    <t>Ironwood Education Ltd</t>
  </si>
  <si>
    <t>IRONWOOD</t>
  </si>
  <si>
    <t>Solid Stone Co Ltd</t>
  </si>
  <si>
    <t>SOLIDSTON</t>
  </si>
  <si>
    <t>Bhudevi Infra Projects Ltd</t>
  </si>
  <si>
    <t>BHUDEVI</t>
  </si>
  <si>
    <t>Hisar Spinning Mills Ltd</t>
  </si>
  <si>
    <t>HISARSP</t>
  </si>
  <si>
    <t>S R G Securities Finance Ltd</t>
  </si>
  <si>
    <t>SRGSFL</t>
  </si>
  <si>
    <t>Nippon India ETF Nifty Infrastructure BeES</t>
  </si>
  <si>
    <t>INFRABEES</t>
  </si>
  <si>
    <t>Econo Trade (India) Ltd</t>
  </si>
  <si>
    <t>ETIL</t>
  </si>
  <si>
    <t>Cindrella Hotels Ltd</t>
  </si>
  <si>
    <t>CINDHO</t>
  </si>
  <si>
    <t>Catvision Ltd</t>
  </si>
  <si>
    <t>CATVISION</t>
  </si>
  <si>
    <t>Sun Retail Ltd</t>
  </si>
  <si>
    <t>SUNRETAIL</t>
  </si>
  <si>
    <t>Lypsa Gems &amp; Jewellery Ltd</t>
  </si>
  <si>
    <t>LYPSAGEMS</t>
  </si>
  <si>
    <t>Hira Automobiles Ltd</t>
  </si>
  <si>
    <t>HIRAUTO</t>
  </si>
  <si>
    <t>Amrapali Capital and Finance Services Ltd</t>
  </si>
  <si>
    <t>ACFSL</t>
  </si>
  <si>
    <t>Decipher Labs Ltd</t>
  </si>
  <si>
    <t>DECIPHER</t>
  </si>
  <si>
    <t>Lime Chemicals Ltd</t>
  </si>
  <si>
    <t>LIMECHM</t>
  </si>
  <si>
    <t>Metalyst Forgings Ltd</t>
  </si>
  <si>
    <t>METALFORGE</t>
  </si>
  <si>
    <t>Flora Textiles Ltd</t>
  </si>
  <si>
    <t>FLORATX</t>
  </si>
  <si>
    <t>Bright Solar Ltd</t>
  </si>
  <si>
    <t>Mansi Finance (Chennai) Ltd</t>
  </si>
  <si>
    <t>MANSIFIN</t>
  </si>
  <si>
    <t>Amarnath Securities Ltd</t>
  </si>
  <si>
    <t>AMARSEC</t>
  </si>
  <si>
    <t>Advance Petrochemicals Ltd</t>
  </si>
  <si>
    <t>ADVPETR-B</t>
  </si>
  <si>
    <t>Rite Zone Chemcon India Ltd</t>
  </si>
  <si>
    <t>RITEZONE</t>
  </si>
  <si>
    <t>S M Gold Ltd</t>
  </si>
  <si>
    <t>SMGOLD</t>
  </si>
  <si>
    <t>Nagarjuna Agri Tech Ltd</t>
  </si>
  <si>
    <t>NAGTECH</t>
  </si>
  <si>
    <t>Kush Industries Ltd</t>
  </si>
  <si>
    <t>KUSHIND</t>
  </si>
  <si>
    <t>Shanti Overseas (India) Ltd</t>
  </si>
  <si>
    <t>SHANTI</t>
  </si>
  <si>
    <t>Orosil Smiths India Ltd</t>
  </si>
  <si>
    <t>OROSMITHS</t>
  </si>
  <si>
    <t>Mitshi India Ltd</t>
  </si>
  <si>
    <t>MITSHI</t>
  </si>
  <si>
    <t>Amforge Industries Ltd</t>
  </si>
  <si>
    <t>AMFORG</t>
  </si>
  <si>
    <t>Saroja Pharma Industries India Ltd</t>
  </si>
  <si>
    <t>SAROJA</t>
  </si>
  <si>
    <t>First Custodian Fund (India) Ltd</t>
  </si>
  <si>
    <t>1STCUS</t>
  </si>
  <si>
    <t>White Organic Retail Ltd</t>
  </si>
  <si>
    <t>WORL</t>
  </si>
  <si>
    <t>Aditya BSL Silver ETF</t>
  </si>
  <si>
    <t>SILVER</t>
  </si>
  <si>
    <t>Yunik Managing Advisors Ltd</t>
  </si>
  <si>
    <t>YUNIKM</t>
  </si>
  <si>
    <t>ICICI Prudential Nifty Healthcare ETF</t>
  </si>
  <si>
    <t>HEALTHIETF</t>
  </si>
  <si>
    <t>United Credit Ltd</t>
  </si>
  <si>
    <t>UNITDCR</t>
  </si>
  <si>
    <t>Kkalpana Plastick Limited</t>
  </si>
  <si>
    <t>KKPLASTICK</t>
  </si>
  <si>
    <t>Enbee Trade and Finance Ltd</t>
  </si>
  <si>
    <t>ENBETRD</t>
  </si>
  <si>
    <t>Amrapali Fincap Ltd</t>
  </si>
  <si>
    <t>AMRAFIN</t>
  </si>
  <si>
    <t>Triveni Enterprises Ltd</t>
  </si>
  <si>
    <t>TRIVENIENT</t>
  </si>
  <si>
    <t>ICICI Prudential Nifty Auto ETF</t>
  </si>
  <si>
    <t>AUTOIETF</t>
  </si>
  <si>
    <t>Suncity Synthetics Ltd</t>
  </si>
  <si>
    <t>SUNCITYSY</t>
  </si>
  <si>
    <t>S V J Enterprises Ltd</t>
  </si>
  <si>
    <t>SVJ</t>
  </si>
  <si>
    <t>Harish Textile Engineers Ltd</t>
  </si>
  <si>
    <t>HARISH</t>
  </si>
  <si>
    <t>Bloom Industries Ltd</t>
  </si>
  <si>
    <t>BLOIN</t>
  </si>
  <si>
    <t>Modern Shares and Stockbrokers Ltd</t>
  </si>
  <si>
    <t>MODRNSH</t>
  </si>
  <si>
    <t>Mehta Integrated Finance Ltd</t>
  </si>
  <si>
    <t>MEHIF</t>
  </si>
  <si>
    <t>Beryl Drugs Ltd</t>
  </si>
  <si>
    <t>BERLDRG</t>
  </si>
  <si>
    <t>Ortin Laboratories Ltd</t>
  </si>
  <si>
    <t>ORTINLAB</t>
  </si>
  <si>
    <t>Indo-City Infotech Ltd</t>
  </si>
  <si>
    <t>INDOCITY</t>
  </si>
  <si>
    <t>Continental Chemicals Ltd</t>
  </si>
  <si>
    <t>CONTCHM</t>
  </si>
  <si>
    <t>Neueon Towers Ltd</t>
  </si>
  <si>
    <t>NTL</t>
  </si>
  <si>
    <t>Golechha Global Finance Ltd</t>
  </si>
  <si>
    <t>GOLECHA</t>
  </si>
  <si>
    <t>Ekennis Software Service Ltd</t>
  </si>
  <si>
    <t>EKENNIS</t>
  </si>
  <si>
    <t>Rita Finance and Leasing Ltd</t>
  </si>
  <si>
    <t>RFLL</t>
  </si>
  <si>
    <t>Hathway Bhawani Cabletel and Datacom Ltd</t>
  </si>
  <si>
    <t>HATHWAYB</t>
  </si>
  <si>
    <t>GTN Textiles Ltd</t>
  </si>
  <si>
    <t>GTNTEX</t>
  </si>
  <si>
    <t>BFL Asset Finvest Ltd</t>
  </si>
  <si>
    <t>BFLAFL</t>
  </si>
  <si>
    <t>Tirth Plastic Ltd</t>
  </si>
  <si>
    <t>TIRTPLS</t>
  </si>
  <si>
    <t>Regent Enterprises Ltd</t>
  </si>
  <si>
    <t>REGENTRP</t>
  </si>
  <si>
    <t>Amalgamated Electricity Company Ltd</t>
  </si>
  <si>
    <t>AMALGAM</t>
  </si>
  <si>
    <t>SBI Nifty Consumption ETF</t>
  </si>
  <si>
    <t>SBIETFCON</t>
  </si>
  <si>
    <t>Sovereign Diamonds Ltd</t>
  </si>
  <si>
    <t>SOVERDIA</t>
  </si>
  <si>
    <t>Square Four Projects India Ltd</t>
  </si>
  <si>
    <t>SFPIL</t>
  </si>
  <si>
    <t>Parle Industries Ltd</t>
  </si>
  <si>
    <t>PARLEIND</t>
  </si>
  <si>
    <t>Sri Nachammai Cotton Mills Ltd</t>
  </si>
  <si>
    <t>SRINACHA</t>
  </si>
  <si>
    <t>K K Fincorp Ltd</t>
  </si>
  <si>
    <t>KKFIN</t>
  </si>
  <si>
    <t>Padam Cotton Yarns Ltd</t>
  </si>
  <si>
    <t>PADAMCO</t>
  </si>
  <si>
    <t>Vivo Collaboration Solutions Ltd</t>
  </si>
  <si>
    <t>VIVO</t>
  </si>
  <si>
    <t>DSP Nifty Midcap 150 Quality 50 ETF</t>
  </si>
  <si>
    <t>MIDQ50ADD</t>
  </si>
  <si>
    <t>Unistar Multimedia Ltd</t>
  </si>
  <si>
    <t>UNISTRMU</t>
  </si>
  <si>
    <t>KMG Milk Food Ltd</t>
  </si>
  <si>
    <t>KMGMILK</t>
  </si>
  <si>
    <t>CRP Risk Management Ltd</t>
  </si>
  <si>
    <t>CRPRISK</t>
  </si>
  <si>
    <t>Shyam Telecom Ltd</t>
  </si>
  <si>
    <t>SHYAMTEL</t>
  </si>
  <si>
    <t>7NR Retail Ltd</t>
  </si>
  <si>
    <t>7NR</t>
  </si>
  <si>
    <t>Madhya Pradesh Today Media Ltd</t>
  </si>
  <si>
    <t>MPTODAY</t>
  </si>
  <si>
    <t>HDFC Nifty50 Value 20 ETF</t>
  </si>
  <si>
    <t>HDFCVALUE</t>
  </si>
  <si>
    <t>R J Shah and Company Ltd</t>
  </si>
  <si>
    <t>RJSHAH</t>
  </si>
  <si>
    <t>Kachchh Minerals Ltd</t>
  </si>
  <si>
    <t>KACHCHH</t>
  </si>
  <si>
    <t>Alps Industries Ltd</t>
  </si>
  <si>
    <t>ALPSINDUS</t>
  </si>
  <si>
    <t>Ras Resorts and Apart Hotels Ltd</t>
  </si>
  <si>
    <t>RASRESOR</t>
  </si>
  <si>
    <t>Pradhin Ltd</t>
  </si>
  <si>
    <t>PRADHIN</t>
  </si>
  <si>
    <t>Spice Islands Industries Ltd</t>
  </si>
  <si>
    <t>SPICEISL</t>
  </si>
  <si>
    <t>Tokyo Finance Ltd</t>
  </si>
  <si>
    <t>TOKYOFIN</t>
  </si>
  <si>
    <t>Vivaa Tradecom Ltd</t>
  </si>
  <si>
    <t>VIVAA</t>
  </si>
  <si>
    <t>Swarna Securities Ltd</t>
  </si>
  <si>
    <t>SWRNASE</t>
  </si>
  <si>
    <t>Seven Hill Industries Ltd</t>
  </si>
  <si>
    <t>SEVENHILL</t>
  </si>
  <si>
    <t>Svaraj Trading and Agencies Ltd</t>
  </si>
  <si>
    <t>ZSVARAJT</t>
  </si>
  <si>
    <t>Ador Multi Products Ltd</t>
  </si>
  <si>
    <t>ADORMUL</t>
  </si>
  <si>
    <t>Jindal Leasefin Ltd</t>
  </si>
  <si>
    <t>JLL</t>
  </si>
  <si>
    <t>United Interactive Ltd</t>
  </si>
  <si>
    <t>UNITEDINT</t>
  </si>
  <si>
    <t>RICHA INFO SYSTEMS LIMITED</t>
  </si>
  <si>
    <t>RICHA</t>
  </si>
  <si>
    <t>DAPS Advertising Ltd</t>
  </si>
  <si>
    <t>DAPS</t>
  </si>
  <si>
    <t>Vishvprabha Ventures Ltd</t>
  </si>
  <si>
    <t>VISVEN</t>
  </si>
  <si>
    <t>Tata Nifty India Digital Exchange Traded Fund</t>
  </si>
  <si>
    <t>TNIDETF</t>
  </si>
  <si>
    <t>PBA Infrastructure Ltd</t>
  </si>
  <si>
    <t>PBAINFRA</t>
  </si>
  <si>
    <t>Olympic Oil Industries Ltd</t>
  </si>
  <si>
    <t>OLYOI</t>
  </si>
  <si>
    <t>Inani Securities Ltd</t>
  </si>
  <si>
    <t>INANISEC</t>
  </si>
  <si>
    <t>Pasari Spinning Mills Ltd</t>
  </si>
  <si>
    <t>PASARI</t>
  </si>
  <si>
    <t>Prime Capital Market Ltd</t>
  </si>
  <si>
    <t>PRIMECAPM</t>
  </si>
  <si>
    <t>Koura Fine Diamond Jewelry Ltd</t>
  </si>
  <si>
    <t>KOURA</t>
  </si>
  <si>
    <t>Abhishek Finlease Ltd</t>
  </si>
  <si>
    <t>ABHIFIN</t>
  </si>
  <si>
    <t>Sirohia &amp; Sons Ltd</t>
  </si>
  <si>
    <t>SIROHIA</t>
  </si>
  <si>
    <t>Norben Tea and Exports Ltd</t>
  </si>
  <si>
    <t>NORBTEAEXP</t>
  </si>
  <si>
    <t>Premier Ltd</t>
  </si>
  <si>
    <t>PREMIER</t>
  </si>
  <si>
    <t>Vikalp Securities Ltd</t>
  </si>
  <si>
    <t>VIKALPS</t>
  </si>
  <si>
    <t>HDFC Nifty 100 ETF</t>
  </si>
  <si>
    <t>HDFCNIF100</t>
  </si>
  <si>
    <t>SRM Energy Ltd</t>
  </si>
  <si>
    <t>SRMENERGY</t>
  </si>
  <si>
    <t>Kotak Nifty Midcap 50 ETF</t>
  </si>
  <si>
    <t>MIDCAP</t>
  </si>
  <si>
    <t>SOFCOM Systems Ltd</t>
  </si>
  <si>
    <t>SOFCOM</t>
  </si>
  <si>
    <t>Raama Paper Mills Ltd</t>
  </si>
  <si>
    <t>RAMAPPR-B</t>
  </si>
  <si>
    <t>Yash Innoventures Ltd</t>
  </si>
  <si>
    <t>YASHINNO</t>
  </si>
  <si>
    <t>Objectone Information Systems Ltd</t>
  </si>
  <si>
    <t>OONE</t>
  </si>
  <si>
    <t>Jattashankar Industries Ltd</t>
  </si>
  <si>
    <t>JATTAINDUS</t>
  </si>
  <si>
    <t>Goenka Business &amp; Finance Ltd</t>
  </si>
  <si>
    <t>GBFL</t>
  </si>
  <si>
    <t>Richirich Inventures Ltd</t>
  </si>
  <si>
    <t>KISAAN</t>
  </si>
  <si>
    <t>Kretto Syscon Ltd</t>
  </si>
  <si>
    <t>KRETTOSYS</t>
  </si>
  <si>
    <t>UTL Industries Ltd</t>
  </si>
  <si>
    <t>UTLINDS</t>
  </si>
  <si>
    <t>Meyer Apparel Ltd</t>
  </si>
  <si>
    <t>Padmanabh Alloys and Polymers Ltd</t>
  </si>
  <si>
    <t>PADALPO</t>
  </si>
  <si>
    <t>Anka India Ltd</t>
  </si>
  <si>
    <t>ANKIN</t>
  </si>
  <si>
    <t>Sri Lakshmi Saraswathi Textiles (Arni) Ltd</t>
  </si>
  <si>
    <t>SLSTLQ</t>
  </si>
  <si>
    <t>RAP Media Ltd</t>
  </si>
  <si>
    <t>RAP</t>
  </si>
  <si>
    <t>Deccan Bearings Ltd</t>
  </si>
  <si>
    <t>DECANBRG</t>
  </si>
  <si>
    <t>Super Fine Knitters Ltd</t>
  </si>
  <si>
    <t>SKL</t>
  </si>
  <si>
    <t>Cubical Financial Services Ltd</t>
  </si>
  <si>
    <t>CUBIFIN</t>
  </si>
  <si>
    <t>Beryl Securities Ltd</t>
  </si>
  <si>
    <t>BERYLSE</t>
  </si>
  <si>
    <t>Bisil Plast Ltd</t>
  </si>
  <si>
    <t>BISIL</t>
  </si>
  <si>
    <t>Sahara Maritime Ltd</t>
  </si>
  <si>
    <t>SMARITIME</t>
  </si>
  <si>
    <t>Transwind Infrastructures Ltd</t>
  </si>
  <si>
    <t>TRANSWIND</t>
  </si>
  <si>
    <t>Rander Corp Ltd</t>
  </si>
  <si>
    <t>RANDER</t>
  </si>
  <si>
    <t>A F Enterprises Ltd</t>
  </si>
  <si>
    <t>AFEL</t>
  </si>
  <si>
    <t>Sumeru Industries Ltd</t>
  </si>
  <si>
    <t>SUMERUIND</t>
  </si>
  <si>
    <t>Shree Ganesh Elastoplast Ltd</t>
  </si>
  <si>
    <t>SHGANEL</t>
  </si>
  <si>
    <t>Kakatiya Textiles Ltd</t>
  </si>
  <si>
    <t>KAKTEX</t>
  </si>
  <si>
    <t>Raunaq lnternational Ltd</t>
  </si>
  <si>
    <t>RAUNAQEPC</t>
  </si>
  <si>
    <t>Dalal Street Investments Ltd</t>
  </si>
  <si>
    <t>DSINVEST</t>
  </si>
  <si>
    <t>Opal Luxury Time Products Ltd</t>
  </si>
  <si>
    <t>OPAL</t>
  </si>
  <si>
    <t>Rapid Investments Ltd</t>
  </si>
  <si>
    <t>RAPIDIN</t>
  </si>
  <si>
    <t>Amiable Logistics (India) Ltd</t>
  </si>
  <si>
    <t>AMIABLE</t>
  </si>
  <si>
    <t>Sarup Industries Ltd</t>
  </si>
  <si>
    <t>SARUPINDUS</t>
  </si>
  <si>
    <t>Mirae Asset Hang Seng TECH ETF</t>
  </si>
  <si>
    <t>MAHKTECH</t>
  </si>
  <si>
    <t>Gemstone Investments Ltd</t>
  </si>
  <si>
    <t>GEMSI</t>
  </si>
  <si>
    <t>Integrated Capital Services Ltd</t>
  </si>
  <si>
    <t>ICSL</t>
  </si>
  <si>
    <t>DCM Financial Services Ltd</t>
  </si>
  <si>
    <t>DCMFINSERV</t>
  </si>
  <si>
    <t>Photoquip India Ltd</t>
  </si>
  <si>
    <t>PHOTOQUP</t>
  </si>
  <si>
    <t>Norris Medicines Ltd</t>
  </si>
  <si>
    <t>NORRIS</t>
  </si>
  <si>
    <t>Amraworld Agrico Ltd</t>
  </si>
  <si>
    <t>AMRAAGRI</t>
  </si>
  <si>
    <t>Kotia Enterprises Ltd</t>
  </si>
  <si>
    <t>Rajdarshan Industries Ltd</t>
  </si>
  <si>
    <t>ARENTERP</t>
  </si>
  <si>
    <t>Kuwer Industries Ltd</t>
  </si>
  <si>
    <t>KUWERIN</t>
  </si>
  <si>
    <t>Prima Agro Ltd</t>
  </si>
  <si>
    <t>PRIMAGR</t>
  </si>
  <si>
    <t>Gilada Finance and Investments Ltd</t>
  </si>
  <si>
    <t>GILADAFINS</t>
  </si>
  <si>
    <t>India Lease Development Ltd</t>
  </si>
  <si>
    <t>INDLEASE</t>
  </si>
  <si>
    <t>Omkar Speciality Chemicals Ltd</t>
  </si>
  <si>
    <t>OMKARCHEM</t>
  </si>
  <si>
    <t>Alexander Stamps and Coin Ltd</t>
  </si>
  <si>
    <t>ALEXANDER</t>
  </si>
  <si>
    <t>Shricon Industries Ltd</t>
  </si>
  <si>
    <t>SHRICON</t>
  </si>
  <si>
    <t>Supreme (India) Impex Ltd</t>
  </si>
  <si>
    <t>SIIL</t>
  </si>
  <si>
    <t>York Exports Ltd</t>
  </si>
  <si>
    <t>YORKEXP</t>
  </si>
  <si>
    <t>Shah Foods Ltd</t>
  </si>
  <si>
    <t>SHAHFOOD</t>
  </si>
  <si>
    <t>Yashraj Containeurs Ltd</t>
  </si>
  <si>
    <t>YASHRAJC</t>
  </si>
  <si>
    <t>Phyto Chem (India) Ltd</t>
  </si>
  <si>
    <t>PHYTO</t>
  </si>
  <si>
    <t>Jointeca Education Solutions Ltd</t>
  </si>
  <si>
    <t>JOINTECAED</t>
  </si>
  <si>
    <t>Eastcoast Steel Ltd</t>
  </si>
  <si>
    <t>ECSTSTL</t>
  </si>
  <si>
    <t>Jakharia Fabric Ltd</t>
  </si>
  <si>
    <t>JAKHARIA</t>
  </si>
  <si>
    <t>Genomic Valley Biotech Ltd</t>
  </si>
  <si>
    <t>GVBL</t>
  </si>
  <si>
    <t>ICICI Prudential Nifty50 Value 20 ETF</t>
  </si>
  <si>
    <t>NV20IETF</t>
  </si>
  <si>
    <t>Rich Universe Network Ltd</t>
  </si>
  <si>
    <t>RICHUNV</t>
  </si>
  <si>
    <t>Radha Madhav Corp Ltd</t>
  </si>
  <si>
    <t>RMCL</t>
  </si>
  <si>
    <t>MPAgro Industries Ltd</t>
  </si>
  <si>
    <t>MPAGI</t>
  </si>
  <si>
    <t>Maitri Enterprises Ltd</t>
  </si>
  <si>
    <t>MAITRI</t>
  </si>
  <si>
    <t>Velox Industries Ltd</t>
  </si>
  <si>
    <t>VELOXIND</t>
  </si>
  <si>
    <t>Panafic Industrials Ltd</t>
  </si>
  <si>
    <t>PANAFIC</t>
  </si>
  <si>
    <t>Ace men engg works Ltd</t>
  </si>
  <si>
    <t>ACEMEN</t>
  </si>
  <si>
    <t>Coastal Roadways Ltd</t>
  </si>
  <si>
    <t>COARO</t>
  </si>
  <si>
    <t>Suryavanshi Spinning Mills Ltd</t>
  </si>
  <si>
    <t>SURYVANSP</t>
  </si>
  <si>
    <t>Esaar (India) Ltd</t>
  </si>
  <si>
    <t>ESARIND</t>
  </si>
  <si>
    <t>Trinity League India Ltd</t>
  </si>
  <si>
    <t>TRINITYLEA</t>
  </si>
  <si>
    <t>Shukra Bullions Ltd</t>
  </si>
  <si>
    <t>SKRABUL</t>
  </si>
  <si>
    <t>Indo Euro Indchem Ltd</t>
  </si>
  <si>
    <t>INDOEURO</t>
  </si>
  <si>
    <t>Step Two Corporation Ltd</t>
  </si>
  <si>
    <t>STEP2COR</t>
  </si>
  <si>
    <t>Bharat Bhushan Finance And Commodity Brokers Ltd</t>
  </si>
  <si>
    <t>BHARAT</t>
  </si>
  <si>
    <t>Panth Infinity Ltd</t>
  </si>
  <si>
    <t>PANTH</t>
  </si>
  <si>
    <t>Radaan Media Works India Ltd</t>
  </si>
  <si>
    <t>RADAAN</t>
  </si>
  <si>
    <t>Future Supply Chain Solutions Ltd</t>
  </si>
  <si>
    <t>FSC</t>
  </si>
  <si>
    <t>BCL Enterprises Ltd</t>
  </si>
  <si>
    <t>BCLENTERPR</t>
  </si>
  <si>
    <t>Polycon International Ltd</t>
  </si>
  <si>
    <t>POLYCON</t>
  </si>
  <si>
    <t>Rajasthan Tube Manufacturing Co Ltd</t>
  </si>
  <si>
    <t>RAJTUBE</t>
  </si>
  <si>
    <t>Prism Medico and Pharmacy Ltd</t>
  </si>
  <si>
    <t>PRISMMEDI</t>
  </si>
  <si>
    <t>Disha Resources Ltd</t>
  </si>
  <si>
    <t>Manav Infra Projects Ltd</t>
  </si>
  <si>
    <t>MANAV</t>
  </si>
  <si>
    <t>Gowra Leasing and Finance Ltd</t>
  </si>
  <si>
    <t>GOWRALE</t>
  </si>
  <si>
    <t>NPR Finance Ltd</t>
  </si>
  <si>
    <t>NPRFIN</t>
  </si>
  <si>
    <t>Creative Eye Ltd</t>
  </si>
  <si>
    <t>CREATIVEYE</t>
  </si>
  <si>
    <t>SK International Export Ltd</t>
  </si>
  <si>
    <t>SKIEL</t>
  </si>
  <si>
    <t>VB Industries Ltd</t>
  </si>
  <si>
    <t>VBIND</t>
  </si>
  <si>
    <t>SC Agrotech Ltd</t>
  </si>
  <si>
    <t>SCAGRO</t>
  </si>
  <si>
    <t>Shree Steel Wire Ropes Ltd</t>
  </si>
  <si>
    <t>SSWRL</t>
  </si>
  <si>
    <t>ICICI Prudential Nifty India Consumption ETF</t>
  </si>
  <si>
    <t>CONSUMIETF</t>
  </si>
  <si>
    <t>Raj Packaging Industries Ltd</t>
  </si>
  <si>
    <t>RAJPACK</t>
  </si>
  <si>
    <t>Prabhat Dairy Ltd</t>
  </si>
  <si>
    <t>PRABHAT</t>
  </si>
  <si>
    <t>Asian Petro Products and Exports Ltd</t>
  </si>
  <si>
    <t>ASINPET</t>
  </si>
  <si>
    <t>Anjani Finance Ltd</t>
  </si>
  <si>
    <t>ANJANIFIN</t>
  </si>
  <si>
    <t>Pratiksha Chemicals Ltd</t>
  </si>
  <si>
    <t>PRATIKSH</t>
  </si>
  <si>
    <t>Lords Ishwar Hotels Ltd</t>
  </si>
  <si>
    <t>LORDSHOTL</t>
  </si>
  <si>
    <t>Bridge Securities Ltd</t>
  </si>
  <si>
    <t>BRIDGESE</t>
  </si>
  <si>
    <t>Sterling Greenwoods Ltd</t>
  </si>
  <si>
    <t>STRGRENWO</t>
  </si>
  <si>
    <t>DSP Nifty 50 ETF</t>
  </si>
  <si>
    <t>NIFTY50ADD</t>
  </si>
  <si>
    <t>Vani Commercials Ltd</t>
  </si>
  <si>
    <t>VANICOM</t>
  </si>
  <si>
    <t>Abhinav Leasing &amp; Finance Ltd</t>
  </si>
  <si>
    <t>ALFL</t>
  </si>
  <si>
    <t>Longview Tea Co Ltd</t>
  </si>
  <si>
    <t>LONTE</t>
  </si>
  <si>
    <t>HDFC Nifty Private Bank ETF</t>
  </si>
  <si>
    <t>HDFCPVTBAN</t>
  </si>
  <si>
    <t>Surya India Ltd</t>
  </si>
  <si>
    <t>SURYAINDIA</t>
  </si>
  <si>
    <t>SMVD Poly Pack Ltd</t>
  </si>
  <si>
    <t>SMVD</t>
  </si>
  <si>
    <t>Seasons Textiles Ltd</t>
  </si>
  <si>
    <t>SEASONST</t>
  </si>
  <si>
    <t>Midwest Gold Ltd</t>
  </si>
  <si>
    <t>MIDWEST</t>
  </si>
  <si>
    <t>Rajasthan Cylinders and Containers Ltd</t>
  </si>
  <si>
    <t>RCCL</t>
  </si>
  <si>
    <t>Aditya BSL S&amp;P BSE Sensex ETF</t>
  </si>
  <si>
    <t>BSLSENETFG</t>
  </si>
  <si>
    <t>Nippon IN ETF Nifty 8-13 yr G-Sec Long Term Gilt</t>
  </si>
  <si>
    <t>LTGILTBEES</t>
  </si>
  <si>
    <t>S V Trading and Agencies Ltd</t>
  </si>
  <si>
    <t>ZSVTRADI</t>
  </si>
  <si>
    <t>Anna Infrastructures Ltd</t>
  </si>
  <si>
    <t>ANNAINFRA</t>
  </si>
  <si>
    <t>EPIC Energy Ltd</t>
  </si>
  <si>
    <t>EPIC</t>
  </si>
  <si>
    <t>Organic Coatings Ltd</t>
  </si>
  <si>
    <t>ORGCOAT</t>
  </si>
  <si>
    <t>Asia Pack Ltd</t>
  </si>
  <si>
    <t>ASIAPAK</t>
  </si>
  <si>
    <t>Sharpline Broadcast Ltd</t>
  </si>
  <si>
    <t>SHARPLINE</t>
  </si>
  <si>
    <t>Times Green Energy (India) Ltd</t>
  </si>
  <si>
    <t>TIMESGREEN</t>
  </si>
  <si>
    <t>Sea TV Network Ltd</t>
  </si>
  <si>
    <t>SEATV</t>
  </si>
  <si>
    <t>Natural Biocon (India) Ltd</t>
  </si>
  <si>
    <t>NATURAL</t>
  </si>
  <si>
    <t>Shyamkamal Investments Ltd</t>
  </si>
  <si>
    <t>SHYMINV</t>
  </si>
  <si>
    <t>Blue Coast Hotels Ltd</t>
  </si>
  <si>
    <t>BLUECOAST</t>
  </si>
  <si>
    <t>Millennium Online Solutions (India) Ltd</t>
  </si>
  <si>
    <t>MILLENNIUM</t>
  </si>
  <si>
    <t>Transpact Enterprises Ltd</t>
  </si>
  <si>
    <t>TRANSPACT</t>
  </si>
  <si>
    <t>Glittek Granites Ltd</t>
  </si>
  <si>
    <t>GLITTEKG</t>
  </si>
  <si>
    <t>Galaxy Agrico Exports Ltd</t>
  </si>
  <si>
    <t>GALAGEX</t>
  </si>
  <si>
    <t>Arunis Abode Ltd</t>
  </si>
  <si>
    <t>ARUNIS</t>
  </si>
  <si>
    <t>Kashyap Tele-Medicines Ltd</t>
  </si>
  <si>
    <t>KASHYAP</t>
  </si>
  <si>
    <t>Quantum Nifty 50 ETF</t>
  </si>
  <si>
    <t>QNIFTY</t>
  </si>
  <si>
    <t>Moongipa Capital Finance Ltd</t>
  </si>
  <si>
    <t>MONGIPA</t>
  </si>
  <si>
    <t>Eurotex Industries and Exports Ltd</t>
  </si>
  <si>
    <t>EUROTEXIND</t>
  </si>
  <si>
    <t>Shree Manufacturing Co Ltd</t>
  </si>
  <si>
    <t>SHRMFGC</t>
  </si>
  <si>
    <t>Octal Credit Capital Ltd</t>
  </si>
  <si>
    <t>OCTAL</t>
  </si>
  <si>
    <t>Motilal Oswal S&amp;P BSE Low Volatility ETF</t>
  </si>
  <si>
    <t>MOLOWVOL</t>
  </si>
  <si>
    <t>Elegant Floriculture &amp; Agrotech (India) Ltd</t>
  </si>
  <si>
    <t>ELEFLOR</t>
  </si>
  <si>
    <t>Simplex Mills Company Ltd</t>
  </si>
  <si>
    <t>SIMPLXMIL</t>
  </si>
  <si>
    <t>Ganga Pharmaceuticals Ltd</t>
  </si>
  <si>
    <t>GANGAPHARM</t>
  </si>
  <si>
    <t>Kalyani Commercials Ltd</t>
  </si>
  <si>
    <t>Consecutive Investments &amp; Trading Co Ltd</t>
  </si>
  <si>
    <t>CITL</t>
  </si>
  <si>
    <t>Stratmont Industries Ltd</t>
  </si>
  <si>
    <t>STRATMONT</t>
  </si>
  <si>
    <t>Synthiko Foils Ltd</t>
  </si>
  <si>
    <t>SYNTHFO</t>
  </si>
  <si>
    <t>RLF Ltd</t>
  </si>
  <si>
    <t>RLF</t>
  </si>
  <si>
    <t>Southern Infosys Ltd</t>
  </si>
  <si>
    <t>SOUTHERNIN</t>
  </si>
  <si>
    <t>SRU Steels Ltd</t>
  </si>
  <si>
    <t>SRUSTEELS</t>
  </si>
  <si>
    <t>Sanco Industries Ltd</t>
  </si>
  <si>
    <t>SANCO</t>
  </si>
  <si>
    <t>GSB Finance Ltd</t>
  </si>
  <si>
    <t>GSBFIN</t>
  </si>
  <si>
    <t>GCM Capital Advisors Ltd</t>
  </si>
  <si>
    <t>GCMCAPI</t>
  </si>
  <si>
    <t>Parmax Pharma Ltd</t>
  </si>
  <si>
    <t>PARMAX</t>
  </si>
  <si>
    <t>Pankaj Piyush Trade and Investment Ltd</t>
  </si>
  <si>
    <t>PANKAJPIYUS</t>
  </si>
  <si>
    <t>Kothari Industrial Corp Ltd</t>
  </si>
  <si>
    <t>KOTIC</t>
  </si>
  <si>
    <t>Konark Synthetic Ltd</t>
  </si>
  <si>
    <t>KONARKSY</t>
  </si>
  <si>
    <t>Harmony Capital Services Ltd</t>
  </si>
  <si>
    <t>HRMNYCP</t>
  </si>
  <si>
    <t>Kotak Nifty Alpha 50 ETF</t>
  </si>
  <si>
    <t>ALPHA</t>
  </si>
  <si>
    <t>Bacil Pharma Ltd</t>
  </si>
  <si>
    <t>BACPHAR</t>
  </si>
  <si>
    <t>RGF Capital Markets Ltd</t>
  </si>
  <si>
    <t>RGF</t>
  </si>
  <si>
    <t>Mac Hotels Ltd</t>
  </si>
  <si>
    <t>MACH</t>
  </si>
  <si>
    <t>Suumaya Corporation Ltd</t>
  </si>
  <si>
    <t>SUUMAYA</t>
  </si>
  <si>
    <t>Gagan Gases Ltd</t>
  </si>
  <si>
    <t>GAGAN</t>
  </si>
  <si>
    <t>Niraj Ispat Industries Ltd</t>
  </si>
  <si>
    <t>NIRAJISPAT</t>
  </si>
  <si>
    <t>Munoth Communication Ltd</t>
  </si>
  <si>
    <t>MCLTD</t>
  </si>
  <si>
    <t>Sailani Tours N Travel Limited</t>
  </si>
  <si>
    <t>SAILANI</t>
  </si>
  <si>
    <t>Sonalis Consumer Products Ltd</t>
  </si>
  <si>
    <t>SONALIS</t>
  </si>
  <si>
    <t>National Plywood Industries Ltd</t>
  </si>
  <si>
    <t>NATPLY</t>
  </si>
  <si>
    <t>Univa Foods Ltd</t>
  </si>
  <si>
    <t>UNIVAFOODS</t>
  </si>
  <si>
    <t>Supertex Industries Ltd</t>
  </si>
  <si>
    <t>SUPERTEX</t>
  </si>
  <si>
    <t>Panabyte Technologies Ltd</t>
  </si>
  <si>
    <t>PANABYTE</t>
  </si>
  <si>
    <t>Arihant's Securities Ltd</t>
  </si>
  <si>
    <t>ARISE</t>
  </si>
  <si>
    <t>Devine Impex Ltd</t>
  </si>
  <si>
    <t>DEVINE</t>
  </si>
  <si>
    <t>Gallops Enterprise Ltd</t>
  </si>
  <si>
    <t>GALLOPENT</t>
  </si>
  <si>
    <t>Vedant Asset Ltd</t>
  </si>
  <si>
    <t>VEDANTASSET</t>
  </si>
  <si>
    <t>Kotak Nifty 100 Low Volatility 30 ETF</t>
  </si>
  <si>
    <t>LOWVOL1</t>
  </si>
  <si>
    <t>Shakti Press Ltd</t>
  </si>
  <si>
    <t>SHAKTIPR</t>
  </si>
  <si>
    <t>Nippon India ETF Nifty 100</t>
  </si>
  <si>
    <t>NIF100BEES</t>
  </si>
  <si>
    <t>Pyxis Finvest Ltd</t>
  </si>
  <si>
    <t>PYXISFIN</t>
  </si>
  <si>
    <t>Universal Office Automation Ltd</t>
  </si>
  <si>
    <t>UNIOFFICE</t>
  </si>
  <si>
    <t>Welterman International Ltd</t>
  </si>
  <si>
    <t>WELTI</t>
  </si>
  <si>
    <t>Risa International Ltd</t>
  </si>
  <si>
    <t>RISAINTL</t>
  </si>
  <si>
    <t>Lippi Systems Ltd</t>
  </si>
  <si>
    <t>LIPPISYS</t>
  </si>
  <si>
    <t>Indra Industries Ltd</t>
  </si>
  <si>
    <t>INDRAIND</t>
  </si>
  <si>
    <t>Vaksons Automobiles Ltd</t>
  </si>
  <si>
    <t>NAKSH</t>
  </si>
  <si>
    <t>Ashiana Agro Industries Ltd</t>
  </si>
  <si>
    <t>ASHAI</t>
  </si>
  <si>
    <t>Uniroyal Marine Exports Ltd</t>
  </si>
  <si>
    <t>UNRYLMA</t>
  </si>
  <si>
    <t>CDG Petchem Ltd</t>
  </si>
  <si>
    <t>CDG</t>
  </si>
  <si>
    <t>Rajasthan Petro Synthetics Ltd</t>
  </si>
  <si>
    <t>RAJSPTR</t>
  </si>
  <si>
    <t>Nippon India ETF Hang Seng BeES</t>
  </si>
  <si>
    <t>HNGSNGBEES</t>
  </si>
  <si>
    <t>SI Capital &amp; Financial Services Ltd</t>
  </si>
  <si>
    <t>SICAPIT</t>
  </si>
  <si>
    <t>Garware Synthetics Ltd</t>
  </si>
  <si>
    <t>GARWSYN</t>
  </si>
  <si>
    <t>Market Creators Ltd</t>
  </si>
  <si>
    <t>MKTCREAT</t>
  </si>
  <si>
    <t>Senthil Infotek Ltd</t>
  </si>
  <si>
    <t>SENINFO</t>
  </si>
  <si>
    <t>Mipco Seamless Rings (Gujarat) Ltd</t>
  </si>
  <si>
    <t>MPCOSEMB</t>
  </si>
  <si>
    <t>Motilal Oswal Nasdaq Q50 ETF</t>
  </si>
  <si>
    <t>MONQ50</t>
  </si>
  <si>
    <t>Photon Capital Advisors Ltd</t>
  </si>
  <si>
    <t>PHOTON</t>
  </si>
  <si>
    <t>Bhagawati Oxygen Ltd</t>
  </si>
  <si>
    <t>BHAGWOX</t>
  </si>
  <si>
    <t>Bazel International Ltd</t>
  </si>
  <si>
    <t>BAZELINTER</t>
  </si>
  <si>
    <t>Vision Cinemas Ltd</t>
  </si>
  <si>
    <t>VISIONCINE</t>
  </si>
  <si>
    <t>First Fintec Ltd</t>
  </si>
  <si>
    <t>FIRSTFIN</t>
  </si>
  <si>
    <t>Sab Events &amp; Governance Now Media Ltd</t>
  </si>
  <si>
    <t>SABEVENTS</t>
  </si>
  <si>
    <t>Euro-Leder Fashion Ltd</t>
  </si>
  <si>
    <t>EUROLED</t>
  </si>
  <si>
    <t>VCU Data Management Ltd</t>
  </si>
  <si>
    <t>VCU</t>
  </si>
  <si>
    <t>Unjha Formulations Ltd</t>
  </si>
  <si>
    <t>UNJHAFOR</t>
  </si>
  <si>
    <t>Soni Medicare Ltd</t>
  </si>
  <si>
    <t>SML</t>
  </si>
  <si>
    <t>Swagtam Trading and Services Ltd</t>
  </si>
  <si>
    <t>SWAGTAM</t>
  </si>
  <si>
    <t>Adinath Exim Resources Ltd</t>
  </si>
  <si>
    <t>ADIEXRE</t>
  </si>
  <si>
    <t>HDFC Nifty100 Quality 30 ETF</t>
  </si>
  <si>
    <t>HDFCQUAL</t>
  </si>
  <si>
    <t>BGIL Films &amp; Technologies Ltd</t>
  </si>
  <si>
    <t>BGIL</t>
  </si>
  <si>
    <t>C J Gelatine Products Ltd</t>
  </si>
  <si>
    <t>CJGEL</t>
  </si>
  <si>
    <t>Dr Lalchandani Labs Ltd</t>
  </si>
  <si>
    <t>DLCL</t>
  </si>
  <si>
    <t>Shivagrico Implements Ltd</t>
  </si>
  <si>
    <t>SHIVAGR</t>
  </si>
  <si>
    <t>KMF Builders and Developers Ltd</t>
  </si>
  <si>
    <t>KMFBLDR</t>
  </si>
  <si>
    <t>Tulasee Bio-Ethanol Ltd</t>
  </si>
  <si>
    <t>TULASEEBIOE</t>
  </si>
  <si>
    <t>Navigant Corporate Advisors Ltd</t>
  </si>
  <si>
    <t>NAVIGANT</t>
  </si>
  <si>
    <t>Setubandhan Infrastructure Ltd</t>
  </si>
  <si>
    <t>SETUINFRA</t>
  </si>
  <si>
    <t>Esha Media Research Ltd</t>
  </si>
  <si>
    <t>ESHAMEDIA</t>
  </si>
  <si>
    <t>Santosh Fine Fab Ltd</t>
  </si>
  <si>
    <t>SANTOSHF</t>
  </si>
  <si>
    <t>Zinema Media and Entertainment Ltd</t>
  </si>
  <si>
    <t>ZINEMA</t>
  </si>
  <si>
    <t>Soma Papers and Industries Ltd</t>
  </si>
  <si>
    <t>SOMAPPR</t>
  </si>
  <si>
    <t>ANS Industries Ltd</t>
  </si>
  <si>
    <t>ANSINDUS</t>
  </si>
  <si>
    <t>Ashtasidhhi Industries Ltd</t>
  </si>
  <si>
    <t>GUJINV</t>
  </si>
  <si>
    <t>Net Pix Shorts Digital Media Ltd</t>
  </si>
  <si>
    <t>NETPIX</t>
  </si>
  <si>
    <t>Siddha Ventures Ltd</t>
  </si>
  <si>
    <t>SIDDHA</t>
  </si>
  <si>
    <t>Stellar Capital Services Ltd</t>
  </si>
  <si>
    <t>STELLAR</t>
  </si>
  <si>
    <t>Flora Corporation Ltd</t>
  </si>
  <si>
    <t>FLORACORP</t>
  </si>
  <si>
    <t>Accord Synergy Ltd</t>
  </si>
  <si>
    <t>ACCORD</t>
  </si>
  <si>
    <t>Ladam Affordable Housing Ltd</t>
  </si>
  <si>
    <t>LAHL</t>
  </si>
  <si>
    <t>Libord Securities Ltd</t>
  </si>
  <si>
    <t>LIBORD</t>
  </si>
  <si>
    <t>Subhash Silk Mills Ltd</t>
  </si>
  <si>
    <t>SUBSM</t>
  </si>
  <si>
    <t>Dhyaani Tradeventtures Ltd</t>
  </si>
  <si>
    <t>DHYAANITR</t>
  </si>
  <si>
    <t>KOBO Biotech Ltd</t>
  </si>
  <si>
    <t>KOBO</t>
  </si>
  <si>
    <t>Kandagiri Spinning Millis Ltd</t>
  </si>
  <si>
    <t>KANDAGIRI</t>
  </si>
  <si>
    <t>Quantum Build-Tech Ltd</t>
  </si>
  <si>
    <t>QUANTBUILD</t>
  </si>
  <si>
    <t>Longspur International Ventures Ltd</t>
  </si>
  <si>
    <t>CONFINT</t>
  </si>
  <si>
    <t>Symbiox Investment &amp; Trading Co Ltd</t>
  </si>
  <si>
    <t>SYMBIOX</t>
  </si>
  <si>
    <t>Mehta Securities Ltd</t>
  </si>
  <si>
    <t>MEHSECU</t>
  </si>
  <si>
    <t>Bindal Exports Ltd</t>
  </si>
  <si>
    <t>BINDALEXPO</t>
  </si>
  <si>
    <t>G K Consultants Ltd</t>
  </si>
  <si>
    <t>GKCONS</t>
  </si>
  <si>
    <t>Rajputana Investment &amp; Finance Ltd</t>
  </si>
  <si>
    <t>RAJPUTANA</t>
  </si>
  <si>
    <t>Sanchay Finvest Ltd</t>
  </si>
  <si>
    <t>SANCF</t>
  </si>
  <si>
    <t>Chemo Pharma Laboratories Ltd</t>
  </si>
  <si>
    <t>CHEMOPH</t>
  </si>
  <si>
    <t>VR Woodart Ltd</t>
  </si>
  <si>
    <t>VRWODAR</t>
  </si>
  <si>
    <t>Integra Capital Ltd</t>
  </si>
  <si>
    <t>INTCAPL</t>
  </si>
  <si>
    <t>Chemiesynth (Vapi) Ltd</t>
  </si>
  <si>
    <t>CHEMIESYNT</t>
  </si>
  <si>
    <t>HDFC Nifty Growth Sectors 15 ETF</t>
  </si>
  <si>
    <t>HDFCGROWTH</t>
  </si>
  <si>
    <t>Gujarat Cotex Ltd</t>
  </si>
  <si>
    <t>GUJCOTEX</t>
  </si>
  <si>
    <t>Vinayak Polycon International Ltd</t>
  </si>
  <si>
    <t>VINAYAKPOL</t>
  </si>
  <si>
    <t>Jonjua Overseas Ltd</t>
  </si>
  <si>
    <t>JONJUA</t>
  </si>
  <si>
    <t>K Z Leasing and Finance Ltd</t>
  </si>
  <si>
    <t>KZLFIN</t>
  </si>
  <si>
    <t>Goyal Associates Ltd</t>
  </si>
  <si>
    <t>GOYALASS</t>
  </si>
  <si>
    <t>Monind Ltd</t>
  </si>
  <si>
    <t>MONIND</t>
  </si>
  <si>
    <t>Neo Infracon Ltd</t>
  </si>
  <si>
    <t>NEOINFRA</t>
  </si>
  <si>
    <t>OTCO International Ltd</t>
  </si>
  <si>
    <t>OTCO</t>
  </si>
  <si>
    <t>Super Bakers Ltd</t>
  </si>
  <si>
    <t>SUPERBAK</t>
  </si>
  <si>
    <t>Ushakiran Finance Ltd</t>
  </si>
  <si>
    <t>USHAKIRA</t>
  </si>
  <si>
    <t>Hasti Finance Ltd</t>
  </si>
  <si>
    <t>HASTIFIN</t>
  </si>
  <si>
    <t>Virgo Global Ltd</t>
  </si>
  <si>
    <t>VIRGOGLOB</t>
  </si>
  <si>
    <t>Mystic Electronics Ltd</t>
  </si>
  <si>
    <t>MYSTICELE</t>
  </si>
  <si>
    <t>Nouveau Global Ventures Ltd</t>
  </si>
  <si>
    <t>NOUVEAU</t>
  </si>
  <si>
    <t>Mount Housing and Infrastructure Ltd</t>
  </si>
  <si>
    <t>MOUNT</t>
  </si>
  <si>
    <t>Dhanvantri Jeevan Rekha Ltd</t>
  </si>
  <si>
    <t>ZDHJERK</t>
  </si>
  <si>
    <t>Shangar Decor Ltd</t>
  </si>
  <si>
    <t>SHANGAR</t>
  </si>
  <si>
    <t>BKM Industries Ltd</t>
  </si>
  <si>
    <t>BKMINDST</t>
  </si>
  <si>
    <t>F G P Ltd</t>
  </si>
  <si>
    <t>FGP</t>
  </si>
  <si>
    <t>Garware Marine Industries Ltd</t>
  </si>
  <si>
    <t>GARWAMAR</t>
  </si>
  <si>
    <t>Mukta Agriculture Ltd</t>
  </si>
  <si>
    <t>MUKTA</t>
  </si>
  <si>
    <t>Perfect-Octave Media Projects Ltd</t>
  </si>
  <si>
    <t>OCTAVE</t>
  </si>
  <si>
    <t>Kiran Print Pack Ltd</t>
  </si>
  <si>
    <t>KIRANPR</t>
  </si>
  <si>
    <t>Shashwat Furnishing Solutions Ltd</t>
  </si>
  <si>
    <t>SFSL</t>
  </si>
  <si>
    <t>Chadha Papers Ltd</t>
  </si>
  <si>
    <t>CHADPAP</t>
  </si>
  <si>
    <t>Peeti Securities Ltd</t>
  </si>
  <si>
    <t>PEETISEC</t>
  </si>
  <si>
    <t>Promact Impex Ltd</t>
  </si>
  <si>
    <t>PROMACT</t>
  </si>
  <si>
    <t>Nexus Surgical and Medicare Ltd</t>
  </si>
  <si>
    <t>NEXUSSURGL</t>
  </si>
  <si>
    <t>Aravali Securities and Finance Ltd</t>
  </si>
  <si>
    <t>ARAVALIS</t>
  </si>
  <si>
    <t>NB Footwear Ltd</t>
  </si>
  <si>
    <t>NBFOOT</t>
  </si>
  <si>
    <t>GSL Securities Ltd</t>
  </si>
  <si>
    <t>GSLSEC</t>
  </si>
  <si>
    <t>Amanaya Ventures Ltd</t>
  </si>
  <si>
    <t>AMANAYA</t>
  </si>
  <si>
    <t>Mahan Industries Ltd</t>
  </si>
  <si>
    <t>MAHANIN</t>
  </si>
  <si>
    <t>Rajath Finance Ltd</t>
  </si>
  <si>
    <t>RAJATH</t>
  </si>
  <si>
    <t>Karnimata Cold Storage Ltd</t>
  </si>
  <si>
    <t>KCSL</t>
  </si>
  <si>
    <t>Ramsons Projects Ltd</t>
  </si>
  <si>
    <t>RAMSONS</t>
  </si>
  <si>
    <t>Tashi India Ltd</t>
  </si>
  <si>
    <t>TASHIND</t>
  </si>
  <si>
    <t>Kore Foods Ltd</t>
  </si>
  <si>
    <t>Janus Corporation Ltd</t>
  </si>
  <si>
    <t>JANUSCORP</t>
  </si>
  <si>
    <t>Adline Chem Lab Ltd</t>
  </si>
  <si>
    <t>ADLINE</t>
  </si>
  <si>
    <t>V B Desai Financial Services Ltd</t>
  </si>
  <si>
    <t>VBDESAI</t>
  </si>
  <si>
    <t>HDFC Nifty NEXT 50 ETF</t>
  </si>
  <si>
    <t>HDFCNEXT50</t>
  </si>
  <si>
    <t>Parker Agro Chem Exports Ltd</t>
  </si>
  <si>
    <t>PARKERAC</t>
  </si>
  <si>
    <t>AMS Polymers Ltd</t>
  </si>
  <si>
    <t>AMS</t>
  </si>
  <si>
    <t>Vaxfab Enterprises Ltd</t>
  </si>
  <si>
    <t>VEL</t>
  </si>
  <si>
    <t>Hindustan Bio Sciences Ltd</t>
  </si>
  <si>
    <t>HINDBIO</t>
  </si>
  <si>
    <t>Minolta Finance Ltd</t>
  </si>
  <si>
    <t>MINOLTAF</t>
  </si>
  <si>
    <t>Lexoraa Industries Ltd</t>
  </si>
  <si>
    <t>SERVOTEACH</t>
  </si>
  <si>
    <t>Worldwide Aluminium Limited</t>
  </si>
  <si>
    <t>WWALUM</t>
  </si>
  <si>
    <t>Haria Apparels Ltd</t>
  </si>
  <si>
    <t>HARIAAPL</t>
  </si>
  <si>
    <t>UTI S&amp;P BSE Sensex Next 50 Exchange Traded Fund</t>
  </si>
  <si>
    <t>UTISXN50</t>
  </si>
  <si>
    <t>Continental Controls Ltd</t>
  </si>
  <si>
    <t>CONTICON</t>
  </si>
  <si>
    <t>Neelkanth Rock-Minerals Ltd</t>
  </si>
  <si>
    <t>NEELKAN</t>
  </si>
  <si>
    <t>Agarwal Fortune India Ltd</t>
  </si>
  <si>
    <t>AGARWAL</t>
  </si>
  <si>
    <t>Shree Salasar Investments Ltd</t>
  </si>
  <si>
    <t>SALSAIN</t>
  </si>
  <si>
    <t>IGC Industries Ltd</t>
  </si>
  <si>
    <t>IGCIL</t>
  </si>
  <si>
    <t>Wagend Infra Venture Ltd</t>
  </si>
  <si>
    <t>WAGEND</t>
  </si>
  <si>
    <t>Bloom Dekor Ltd</t>
  </si>
  <si>
    <t>BLOOM</t>
  </si>
  <si>
    <t>Ashram Online.com Ltd</t>
  </si>
  <si>
    <t>ASHRAM</t>
  </si>
  <si>
    <t>Enterprise International Ltd</t>
  </si>
  <si>
    <t>ENTRINT</t>
  </si>
  <si>
    <t>Jet infraventure Ltd</t>
  </si>
  <si>
    <t>JETINFRA</t>
  </si>
  <si>
    <t>Hittco Tools Ltd</t>
  </si>
  <si>
    <t>HITTCO</t>
  </si>
  <si>
    <t>Trio Mercantile And Trading Ltd</t>
  </si>
  <si>
    <t>TRIOMERC</t>
  </si>
  <si>
    <t>Ambassador Intra Holdings Ltd</t>
  </si>
  <si>
    <t>AIHL</t>
  </si>
  <si>
    <t>Kumbhat Financial Services Ltd</t>
  </si>
  <si>
    <t>KUMPFIN</t>
  </si>
  <si>
    <t>Brawn Biotech Ltd</t>
  </si>
  <si>
    <t>BRAWN</t>
  </si>
  <si>
    <t>Sabrimala Industries India Ltd</t>
  </si>
  <si>
    <t>Oswal Yarns Ltd</t>
  </si>
  <si>
    <t>OSWAYRN</t>
  </si>
  <si>
    <t>Axis Silver ETF</t>
  </si>
  <si>
    <t>AXISILVER</t>
  </si>
  <si>
    <t>Retro Green Revolution Ltd</t>
  </si>
  <si>
    <t>RGRL</t>
  </si>
  <si>
    <t>Welcure Drugs and Pharmaceuticals Ltd</t>
  </si>
  <si>
    <t>WELCURE</t>
  </si>
  <si>
    <t>Vision Corporation Ltd</t>
  </si>
  <si>
    <t>VISIONCO</t>
  </si>
  <si>
    <t>Incon Engineers Ltd</t>
  </si>
  <si>
    <t>INCON</t>
  </si>
  <si>
    <t>Foundry Fuel Products Ltd</t>
  </si>
  <si>
    <t>FFPL</t>
  </si>
  <si>
    <t>iStreet Network Ltd</t>
  </si>
  <si>
    <t>ISTRNETWK</t>
  </si>
  <si>
    <t>Sri Amarnath Finance Ltd</t>
  </si>
  <si>
    <t>AMARNATH</t>
  </si>
  <si>
    <t>Datasoft Application Software (India) Ltd</t>
  </si>
  <si>
    <t>DATASOFT</t>
  </si>
  <si>
    <t>Shri Niwas Leasing and Finance Ltd</t>
  </si>
  <si>
    <t>SHRINIWAS</t>
  </si>
  <si>
    <t>Fone4 Communications(India) Ltd</t>
  </si>
  <si>
    <t>FONE4</t>
  </si>
  <si>
    <t>Golkonda Aluminium Extrusions Ltd</t>
  </si>
  <si>
    <t>GOLKONDA</t>
  </si>
  <si>
    <t>Ramgopal Polytex Ltd</t>
  </si>
  <si>
    <t>RAMGOPOLY</t>
  </si>
  <si>
    <t>Krishna Capital and Securities Ltd</t>
  </si>
  <si>
    <t>KRISHNACAP</t>
  </si>
  <si>
    <t>Agio Paper &amp; Industries Ltd</t>
  </si>
  <si>
    <t>AGIOPAPER</t>
  </si>
  <si>
    <t>Kabra Commercial Ltd</t>
  </si>
  <si>
    <t>KCL</t>
  </si>
  <si>
    <t>Tranway Technologies Ltd</t>
  </si>
  <si>
    <t>TRANWAY</t>
  </si>
  <si>
    <t>Ramchandra Leasing and Finance Ltd</t>
  </si>
  <si>
    <t>RLFL</t>
  </si>
  <si>
    <t>Beeyu Overseas Ltd</t>
  </si>
  <si>
    <t>BEEYU</t>
  </si>
  <si>
    <t>Shukra Jewellery Ltd</t>
  </si>
  <si>
    <t>SHUKJEW</t>
  </si>
  <si>
    <t>J J Finance Corporation Ltd</t>
  </si>
  <si>
    <t>JJFINCOR</t>
  </si>
  <si>
    <t>Silver Pearl Hospitality &amp; Luxury Spaces Ltd</t>
  </si>
  <si>
    <t>SILVERPRL</t>
  </si>
  <si>
    <t>Wherrelz IT Solutions Ltd</t>
  </si>
  <si>
    <t>WITS</t>
  </si>
  <si>
    <t>Milestone Furniture Ltd</t>
  </si>
  <si>
    <t>MILEFUR</t>
  </si>
  <si>
    <t>Shoora Designs Ltd</t>
  </si>
  <si>
    <t>SHOORA</t>
  </si>
  <si>
    <t>Interactive Financial Services Ltd</t>
  </si>
  <si>
    <t>IFINSER</t>
  </si>
  <si>
    <t>Premier Synthetics Ltd</t>
  </si>
  <si>
    <t>PREMSYN</t>
  </si>
  <si>
    <t>AVI Products India Ltd</t>
  </si>
  <si>
    <t>APIL</t>
  </si>
  <si>
    <t>RCI Industries &amp; Technologies Ltd</t>
  </si>
  <si>
    <t>RCIIND</t>
  </si>
  <si>
    <t>Chambal Breweries and Distilleries Ltd</t>
  </si>
  <si>
    <t>CHMBBRW</t>
  </si>
  <si>
    <t>SDC Techmedia Ltd</t>
  </si>
  <si>
    <t>SDC</t>
  </si>
  <si>
    <t>Raconteur Global Resources Ltd</t>
  </si>
  <si>
    <t>RACONTEUR</t>
  </si>
  <si>
    <t>CMI Ltd</t>
  </si>
  <si>
    <t>CMICABLES</t>
  </si>
  <si>
    <t>Jain Marmo Industries Ltd</t>
  </si>
  <si>
    <t>JAINMARMO</t>
  </si>
  <si>
    <t>Jagsonpal Finance and Leasing Ltd</t>
  </si>
  <si>
    <t>JAGSONFI</t>
  </si>
  <si>
    <t>Shamrock Industrial Company Ltd</t>
  </si>
  <si>
    <t>SHAMROIN</t>
  </si>
  <si>
    <t>Unishire Urban Infra Ltd</t>
  </si>
  <si>
    <t>UNISHIRE</t>
  </si>
  <si>
    <t>Umiya Tubes Ltd</t>
  </si>
  <si>
    <t>UMIYA</t>
  </si>
  <si>
    <t>CHD Chemicals Ltd</t>
  </si>
  <si>
    <t>CHDCHEM</t>
  </si>
  <si>
    <t>VXL Instruments Ltd</t>
  </si>
  <si>
    <t>VXLINSTR</t>
  </si>
  <si>
    <t>Decillion Finance Ltd</t>
  </si>
  <si>
    <t>DFL</t>
  </si>
  <si>
    <t>Amit International Ltd</t>
  </si>
  <si>
    <t>AMITINT</t>
  </si>
  <si>
    <t>Quasar India Ltd</t>
  </si>
  <si>
    <t>QUASAR</t>
  </si>
  <si>
    <t>Fabino Enterprises Ltd</t>
  </si>
  <si>
    <t>FABINO</t>
  </si>
  <si>
    <t>Mafia Trends Ltd</t>
  </si>
  <si>
    <t>MAFIA</t>
  </si>
  <si>
    <t>Clio Infotech Ltd</t>
  </si>
  <si>
    <t>CLIOINFO</t>
  </si>
  <si>
    <t>Stanpacks (India) Ltd</t>
  </si>
  <si>
    <t>STANPACK</t>
  </si>
  <si>
    <t>NCC Blue Water Products Ltd</t>
  </si>
  <si>
    <t>NCCBLUE</t>
  </si>
  <si>
    <t>Bijoy Hans Ltd</t>
  </si>
  <si>
    <t>BIJHANS</t>
  </si>
  <si>
    <t>Narmada Macplast Drip Irrigation Systems Ltd</t>
  </si>
  <si>
    <t>NARMP</t>
  </si>
  <si>
    <t>Modella Woollens Ltd</t>
  </si>
  <si>
    <t>MODWOOL</t>
  </si>
  <si>
    <t>Haria Exports Ltd</t>
  </si>
  <si>
    <t>HARIAEXPO</t>
  </si>
  <si>
    <t>Triliance Polymers Ltd</t>
  </si>
  <si>
    <t>TRILIANCE</t>
  </si>
  <si>
    <t>Thirani Projects Ltd</t>
  </si>
  <si>
    <t>TPROJECT</t>
  </si>
  <si>
    <t>Gratex Industries Ltd</t>
  </si>
  <si>
    <t>GRATEXI</t>
  </si>
  <si>
    <t>Kanungo Financiers Ltd</t>
  </si>
  <si>
    <t>KANUNGO</t>
  </si>
  <si>
    <t>Sheshadri Industries Ltd</t>
  </si>
  <si>
    <t>SHESHAINDS</t>
  </si>
  <si>
    <t>United Leasing &amp; Industries Ltd</t>
  </si>
  <si>
    <t>UNTTEMI</t>
  </si>
  <si>
    <t>TeleCanor Global Ltd</t>
  </si>
  <si>
    <t>TELECANOR</t>
  </si>
  <si>
    <t>Prashant India Ltd</t>
  </si>
  <si>
    <t>PRSNTIN</t>
  </si>
  <si>
    <t>HDFC Nifty200 Momentum 30 ETF</t>
  </si>
  <si>
    <t>HDFCMOMENT</t>
  </si>
  <si>
    <t>Tamil Nadu Steel Tubes Ltd</t>
  </si>
  <si>
    <t>TNSTLTU</t>
  </si>
  <si>
    <t>Melstar Information Technologies Ltd</t>
  </si>
  <si>
    <t>MELSTAR</t>
  </si>
  <si>
    <t>Satiate Agri Ltd</t>
  </si>
  <si>
    <t>SATAGRI</t>
  </si>
  <si>
    <t>Sharanam Infraproject and Trading Ltd</t>
  </si>
  <si>
    <t>SIPTL</t>
  </si>
  <si>
    <t>Khandelwal Extractions Ltd</t>
  </si>
  <si>
    <t>ZKHANDEN</t>
  </si>
  <si>
    <t>Jainco Projects (India) Ltd</t>
  </si>
  <si>
    <t>JAINCO</t>
  </si>
  <si>
    <t>Oswal Overseas Ltd</t>
  </si>
  <si>
    <t>OSWALOR</t>
  </si>
  <si>
    <t>Integrated Hitech Ltd</t>
  </si>
  <si>
    <t>INTEGHIT</t>
  </si>
  <si>
    <t>Lakshmi Precision Screws Ltd</t>
  </si>
  <si>
    <t>LAKPRE</t>
  </si>
  <si>
    <t>Ganon Products Ltd</t>
  </si>
  <si>
    <t>GANONPRO</t>
  </si>
  <si>
    <t>Ganesh Holdings Ltd</t>
  </si>
  <si>
    <t>GANHOLD</t>
  </si>
  <si>
    <t>Raghunath International Ltd</t>
  </si>
  <si>
    <t>RAGHUNAT</t>
  </si>
  <si>
    <t>Sybly Industries Ltd</t>
  </si>
  <si>
    <t>SYBLY</t>
  </si>
  <si>
    <t>Looks Health Services Ltd</t>
  </si>
  <si>
    <t>LOOKS</t>
  </si>
  <si>
    <t>Jayatma Industries Ltd</t>
  </si>
  <si>
    <t>JAYIND</t>
  </si>
  <si>
    <t>Taparia Tools Ltd</t>
  </si>
  <si>
    <t>TAPARIA</t>
  </si>
  <si>
    <t>Vintage Securities Ltd</t>
  </si>
  <si>
    <t>VINTAGES</t>
  </si>
  <si>
    <t>S G N Telecoms Ltd</t>
  </si>
  <si>
    <t>SGNTE</t>
  </si>
  <si>
    <t>Sophia Traexpo Ltd</t>
  </si>
  <si>
    <t>STRAEXPO</t>
  </si>
  <si>
    <t>Mathew Easow Research Securities Ltd</t>
  </si>
  <si>
    <t>MATHEWE</t>
  </si>
  <si>
    <t>Shantai Industries Ltd</t>
  </si>
  <si>
    <t>SHANTAI</t>
  </si>
  <si>
    <t>Nutech Global Ltd</t>
  </si>
  <si>
    <t>NUTECGLOB</t>
  </si>
  <si>
    <t>Shree Precoated Steels Ltd</t>
  </si>
  <si>
    <t>SPSL</t>
  </si>
  <si>
    <t>Omni AX's Software Ltd</t>
  </si>
  <si>
    <t>OMNIAX</t>
  </si>
  <si>
    <t>ICICI Prudential Nifty Infrastructure ETF</t>
  </si>
  <si>
    <t>INFRAIETF</t>
  </si>
  <si>
    <t>Shri Ram Switchgears Ltd</t>
  </si>
  <si>
    <t>SRIRAM</t>
  </si>
  <si>
    <t>Citi Port Financial Services Ltd</t>
  </si>
  <si>
    <t>CITIPOR</t>
  </si>
  <si>
    <t>Mahasagar Travels Ltd</t>
  </si>
  <si>
    <t>MHSGRMS</t>
  </si>
  <si>
    <t>Progrex Ventures Ltd</t>
  </si>
  <si>
    <t>PROGREXV</t>
  </si>
  <si>
    <t>Aadi Industries Ltd</t>
  </si>
  <si>
    <t>AADIIND</t>
  </si>
  <si>
    <t>Rahul Merchandising Ltd</t>
  </si>
  <si>
    <t>RAHME</t>
  </si>
  <si>
    <t>Williamson Financial Services Ltd</t>
  </si>
  <si>
    <t>WILLIMFI</t>
  </si>
  <si>
    <t>Motilal Oswal S&amp;P BSE Enhanced Value ETF</t>
  </si>
  <si>
    <t>MOVALUE</t>
  </si>
  <si>
    <t>ADITYA BSL Nifty 200 Momentum 30 ETF</t>
  </si>
  <si>
    <t>MOMENTUM</t>
  </si>
  <si>
    <t>Ramasigns Industries Ltd</t>
  </si>
  <si>
    <t>RAMASIGNS</t>
  </si>
  <si>
    <t>Skyline Ventures India Ltd</t>
  </si>
  <si>
    <t>SKILVEN</t>
  </si>
  <si>
    <t>Jayabharat Credit Ltd</t>
  </si>
  <si>
    <t>JAYBHCR</t>
  </si>
  <si>
    <t>Navoday Enterprises Ltd</t>
  </si>
  <si>
    <t>NAVODAYENT</t>
  </si>
  <si>
    <t>SW Investments Ltd</t>
  </si>
  <si>
    <t>SW1</t>
  </si>
  <si>
    <t>Konndor Industries Ltd</t>
  </si>
  <si>
    <t>KONNDOR</t>
  </si>
  <si>
    <t>Quintegra Solutions Ltd</t>
  </si>
  <si>
    <t>QUINTEGRA</t>
  </si>
  <si>
    <t>Aryan Share &amp; Stock Brokers Ltd</t>
  </si>
  <si>
    <t>ARYAN</t>
  </si>
  <si>
    <t>Jetmall Spices and Masala Ltd</t>
  </si>
  <si>
    <t>JETMALL</t>
  </si>
  <si>
    <t>Pankaj Polymers Ltd</t>
  </si>
  <si>
    <t>PANKAJPO</t>
  </si>
  <si>
    <t>Vardhman Concrete Ltd</t>
  </si>
  <si>
    <t>VARDHMAN</t>
  </si>
  <si>
    <t>Space Incubatrics Technologies Ltd</t>
  </si>
  <si>
    <t>SPACEINCUBA</t>
  </si>
  <si>
    <t>Olympic Cards Ltd</t>
  </si>
  <si>
    <t>OLPCL</t>
  </si>
  <si>
    <t>Suryo Foods and Industries Ltd</t>
  </si>
  <si>
    <t>SURFI</t>
  </si>
  <si>
    <t>Relic Technologies Ltd</t>
  </si>
  <si>
    <t>RELICTEC</t>
  </si>
  <si>
    <t>52 Weeks Entertainment Ltd</t>
  </si>
  <si>
    <t>SHAQUAK</t>
  </si>
  <si>
    <t>Jalan Transolutions (India) Ltd</t>
  </si>
  <si>
    <t>JALAN</t>
  </si>
  <si>
    <t>Vallabh Steels Ltd</t>
  </si>
  <si>
    <t>VALLABHSQ</t>
  </si>
  <si>
    <t>Nihar Info Global Ltd</t>
  </si>
  <si>
    <t>NIHARINF</t>
  </si>
  <si>
    <t>Mahalaxmi Seamless Ltd</t>
  </si>
  <si>
    <t>MAHALXSE</t>
  </si>
  <si>
    <t>Ishaan Infrastructures and Shelters Ltd</t>
  </si>
  <si>
    <t>IISL</t>
  </si>
  <si>
    <t>Aditya Ispat Ltd</t>
  </si>
  <si>
    <t>ADITYA</t>
  </si>
  <si>
    <t>Saffron Industries Ltd</t>
  </si>
  <si>
    <t>SAFFRON</t>
  </si>
  <si>
    <t>Siddheswari Garments Ltd</t>
  </si>
  <si>
    <t>SIDDHEGA</t>
  </si>
  <si>
    <t>Voltaire Leasing and Finance Ltd</t>
  </si>
  <si>
    <t>VOLLF</t>
  </si>
  <si>
    <t>Athena Constructions Ltd</t>
  </si>
  <si>
    <t>ATHCON</t>
  </si>
  <si>
    <t>Shyama Infosys Ltd</t>
  </si>
  <si>
    <t>SHYAMAINFO</t>
  </si>
  <si>
    <t>Motilal Oswal S&amp;P BSE Quality ETF</t>
  </si>
  <si>
    <t>MOQUALITY</t>
  </si>
  <si>
    <t>Omnipotent Industries Ltd</t>
  </si>
  <si>
    <t>OMNIPOTENT</t>
  </si>
  <si>
    <t>Motilal Oswal S&amp;P BSE Healthcare ETF</t>
  </si>
  <si>
    <t>MOHEALTH</t>
  </si>
  <si>
    <t>Typhoon Financial Services Ltd</t>
  </si>
  <si>
    <t>TFSL</t>
  </si>
  <si>
    <t>Ken Financial Services Ltd</t>
  </si>
  <si>
    <t>KENFIN</t>
  </si>
  <si>
    <t>Garodia Chemicals Ltd</t>
  </si>
  <si>
    <t>GARODCH</t>
  </si>
  <si>
    <t>HDFC Nifty100 Low Volatility 30 ETF</t>
  </si>
  <si>
    <t>HDFCLOWVOL</t>
  </si>
  <si>
    <t>Explicit Finance Ltd</t>
  </si>
  <si>
    <t>EXPLICITFIN</t>
  </si>
  <si>
    <t>Lead Financial Services Ltd</t>
  </si>
  <si>
    <t>LEADFIN</t>
  </si>
  <si>
    <t>Starlit Power Systems Ltd</t>
  </si>
  <si>
    <t>STARLIT</t>
  </si>
  <si>
    <t>Woodsvilla Ltd</t>
  </si>
  <si>
    <t>WOODSVILA</t>
  </si>
  <si>
    <t>Pacheli Industrial Finance Ltd</t>
  </si>
  <si>
    <t>PIFL</t>
  </si>
  <si>
    <t>Mayur Floorings Ltd</t>
  </si>
  <si>
    <t>MAYURFL</t>
  </si>
  <si>
    <t>Pradip Overseas Ltd</t>
  </si>
  <si>
    <t>PRADIP</t>
  </si>
  <si>
    <t>Coral Newsprints Ltd</t>
  </si>
  <si>
    <t>CORNE</t>
  </si>
  <si>
    <t>Penta Gold Ltd</t>
  </si>
  <si>
    <t>PENTAGOLD</t>
  </si>
  <si>
    <t>Quantum Digital Vision (India) Ltd</t>
  </si>
  <si>
    <t>QUANTDIA</t>
  </si>
  <si>
    <t>P M Telelinnks Ltd</t>
  </si>
  <si>
    <t>PMTELELIN</t>
  </si>
  <si>
    <t>Sunraj Diamond Exports Ltd</t>
  </si>
  <si>
    <t>SUNRAJDI</t>
  </si>
  <si>
    <t>Corporate Merchant Bankers Ltd</t>
  </si>
  <si>
    <t>CMBL</t>
  </si>
  <si>
    <t>Afloat Enterprises Ltd</t>
  </si>
  <si>
    <t>ADISHAKTI</t>
  </si>
  <si>
    <t>Patidar Buildcon Ltd</t>
  </si>
  <si>
    <t>PATIDAR</t>
  </si>
  <si>
    <t>Kotak Nifty MNC ETF</t>
  </si>
  <si>
    <t>MNC</t>
  </si>
  <si>
    <t>Unitech International Ltd</t>
  </si>
  <si>
    <t>UNITINT</t>
  </si>
  <si>
    <t>Simplex Papers Ltd</t>
  </si>
  <si>
    <t>SIMPLXPAP</t>
  </si>
  <si>
    <t>Mideast Portfolio Management Ltd</t>
  </si>
  <si>
    <t>MIDEASTP</t>
  </si>
  <si>
    <t>Svam Software Ltd</t>
  </si>
  <si>
    <t>SVAMSOF</t>
  </si>
  <si>
    <t>Kotak Nifty India Consumption ETF</t>
  </si>
  <si>
    <t>CONS</t>
  </si>
  <si>
    <t>Ontic Finserve Ltd</t>
  </si>
  <si>
    <t>ONTIC</t>
  </si>
  <si>
    <t>ADITYA BSL Nifty 200 Quality 30 ETF</t>
  </si>
  <si>
    <t>NIFTYQLITY</t>
  </si>
  <si>
    <t>Kuber Udyog Ltd</t>
  </si>
  <si>
    <t>KUBERJI</t>
  </si>
  <si>
    <t>Mega Nirman &amp; Industries Ltd</t>
  </si>
  <si>
    <t>MNIL</t>
  </si>
  <si>
    <t>Epsom Properties Ltd</t>
  </si>
  <si>
    <t>EPSOMPRO</t>
  </si>
  <si>
    <t>Cindrella Financial Services Ltd</t>
  </si>
  <si>
    <t>CINDRELL</t>
  </si>
  <si>
    <t>Superior Finlease Ltd</t>
  </si>
  <si>
    <t>SUPERIOR</t>
  </si>
  <si>
    <t>Scintilla Commercial &amp; Credit Ltd</t>
  </si>
  <si>
    <t>SCC</t>
  </si>
  <si>
    <t>Chandrima Mercantiles Ltd</t>
  </si>
  <si>
    <t>CHANDRIMA</t>
  </si>
  <si>
    <t>GCM Commodity &amp; Derivatives Ltd</t>
  </si>
  <si>
    <t>GCMCOMM</t>
  </si>
  <si>
    <t>Asia Capital Ltd</t>
  </si>
  <si>
    <t>ASIACAP</t>
  </si>
  <si>
    <t>Pro Clb Global Ltd</t>
  </si>
  <si>
    <t>PROCLB</t>
  </si>
  <si>
    <t>AVI Polymers Ltd</t>
  </si>
  <si>
    <t>AVI</t>
  </si>
  <si>
    <t>Sashwat Technocrats Ltd</t>
  </si>
  <si>
    <t>SASHWAT</t>
  </si>
  <si>
    <t>Brijlaxmi Leasing &amp; Finance Ltd</t>
  </si>
  <si>
    <t>BRIJLEAS</t>
  </si>
  <si>
    <t>Ortel Communications Ltd</t>
  </si>
  <si>
    <t>ORTEL</t>
  </si>
  <si>
    <t>Galada Finance Ltd</t>
  </si>
  <si>
    <t>GALADAFIN</t>
  </si>
  <si>
    <t>Starlite Components Ltd</t>
  </si>
  <si>
    <t>STARLITE</t>
  </si>
  <si>
    <t>Sree Jayalakshmi Autospin Ltd</t>
  </si>
  <si>
    <t>SREEJAYA</t>
  </si>
  <si>
    <t>Vas Infrastructure Ltd (cn)</t>
  </si>
  <si>
    <t>VASINFRA</t>
  </si>
  <si>
    <t>Bharatiya Global Infomedia Ltd</t>
  </si>
  <si>
    <t>BGLOBAL</t>
  </si>
  <si>
    <t>Padmalaya Telefilms Ltd</t>
  </si>
  <si>
    <t>PADMALAYAT</t>
  </si>
  <si>
    <t>Sujana Universal Industries Ltd</t>
  </si>
  <si>
    <t>SUJANAUNI</t>
  </si>
  <si>
    <t>International Data Management Ltd</t>
  </si>
  <si>
    <t>IDM</t>
  </si>
  <si>
    <t>Pushpanjali Realms and Infratech Ltd</t>
  </si>
  <si>
    <t>PUSHPREALM</t>
  </si>
  <si>
    <t>Mercury Trade Links Ltd</t>
  </si>
  <si>
    <t>MERCTRD</t>
  </si>
  <si>
    <t>Datiware Maritime Infra Ltd</t>
  </si>
  <si>
    <t>DATIWARE</t>
  </si>
  <si>
    <t>Capricorn Systems Global Solutions Ltd</t>
  </si>
  <si>
    <t>CAPRICORN</t>
  </si>
  <si>
    <t>Aananda Lakshmi Spinning Mills Ltd</t>
  </si>
  <si>
    <t>AANANDALAK</t>
  </si>
  <si>
    <t>Checkpoint Trends Ltd</t>
  </si>
  <si>
    <t>CHECKPOINT</t>
  </si>
  <si>
    <t>IMP Powers Ltd</t>
  </si>
  <si>
    <t>INDLMETER</t>
  </si>
  <si>
    <t>Amerise Biosciences Ltd</t>
  </si>
  <si>
    <t>AMERISE</t>
  </si>
  <si>
    <t>Sungold Capital Ltd</t>
  </si>
  <si>
    <t>SUNGOLD</t>
  </si>
  <si>
    <t>Jayatma Enterprises Ltd</t>
  </si>
  <si>
    <t>JAYATMA</t>
  </si>
  <si>
    <t>Sikozy Realtors Ltd</t>
  </si>
  <si>
    <t>SIKOZY</t>
  </si>
  <si>
    <t>Ambitious Plastomac Company Ltd</t>
  </si>
  <si>
    <t>AMBIT</t>
  </si>
  <si>
    <t>Atharv Enterprises Ltd</t>
  </si>
  <si>
    <t>ATHARVENT</t>
  </si>
  <si>
    <t>Elango Industries Ltd</t>
  </si>
  <si>
    <t>ELANGO</t>
  </si>
  <si>
    <t>Innocorp Ltd</t>
  </si>
  <si>
    <t>INNOCORP</t>
  </si>
  <si>
    <t>Multipurpose Trading and Agencies Ltd</t>
  </si>
  <si>
    <t>ZMULTIPU</t>
  </si>
  <si>
    <t>Encode Packaging India Ltd</t>
  </si>
  <si>
    <t>ENCODE</t>
  </si>
  <si>
    <t>Manipal Finance Corp Ltd</t>
  </si>
  <si>
    <t>MNPLFIN</t>
  </si>
  <si>
    <t>JMG Corporation Ltd</t>
  </si>
  <si>
    <t>JMGCORP</t>
  </si>
  <si>
    <t>T Spiritual World Ltd</t>
  </si>
  <si>
    <t>TSPIRITUAL</t>
  </si>
  <si>
    <t>Mahaveer Infoway Ltd</t>
  </si>
  <si>
    <t>MINFY</t>
  </si>
  <si>
    <t>New Light Apparels Ltd</t>
  </si>
  <si>
    <t>NEWLIGHT</t>
  </si>
  <si>
    <t>Gyan Developers and Builders Ltd</t>
  </si>
  <si>
    <t>GYANDEV</t>
  </si>
  <si>
    <t>S K S Textiles Ltd</t>
  </si>
  <si>
    <t>SKSTEXTILE</t>
  </si>
  <si>
    <t>Priya Ltd</t>
  </si>
  <si>
    <t>PRIYALT</t>
  </si>
  <si>
    <t>Diksha Greens Ltd</t>
  </si>
  <si>
    <t>DGL</t>
  </si>
  <si>
    <t>Aarcon Facilities Ltd</t>
  </si>
  <si>
    <t>RBGUPTA</t>
  </si>
  <si>
    <t>Integrated Proteins Ltd</t>
  </si>
  <si>
    <t>INTEGFD</t>
  </si>
  <si>
    <t>Ashoka Refineries Ltd</t>
  </si>
  <si>
    <t>ASHOKRE</t>
  </si>
  <si>
    <t>Svarnim Trade Udyog Ltd</t>
  </si>
  <si>
    <t>SNIM</t>
  </si>
  <si>
    <t>Classic Leasing &amp; Finance Ltd</t>
  </si>
  <si>
    <t>CLFL</t>
  </si>
  <si>
    <t>Maruti Securities Ltd</t>
  </si>
  <si>
    <t>MARUTISE</t>
  </si>
  <si>
    <t>Gravity (India) Ltd</t>
  </si>
  <si>
    <t>GRAVITY</t>
  </si>
  <si>
    <t>MFS Intercorp Ltd</t>
  </si>
  <si>
    <t>MFSINTRCRP</t>
  </si>
  <si>
    <t>Padmanabh Industries Ltd</t>
  </si>
  <si>
    <t>PADMAIND</t>
  </si>
  <si>
    <t>Shelter Infra Projects Ltd</t>
  </si>
  <si>
    <t>SIPL</t>
  </si>
  <si>
    <t>Purple Entertainment Ltd</t>
  </si>
  <si>
    <t>PURPLE</t>
  </si>
  <si>
    <t>Kaarya Facilities &amp; Services Ltd</t>
  </si>
  <si>
    <t>KAARYAFSL</t>
  </si>
  <si>
    <t>Desh Rakshak Aushdhalaya Ltd</t>
  </si>
  <si>
    <t>DESHRAK</t>
  </si>
  <si>
    <t>Gangotri Textiles Ltd</t>
  </si>
  <si>
    <t>GANGOTRI</t>
  </si>
  <si>
    <t>Jyothi Infraventures Ltd</t>
  </si>
  <si>
    <t>JYOTHI</t>
  </si>
  <si>
    <t>EMA India Ltd</t>
  </si>
  <si>
    <t>EMAINDIA</t>
  </si>
  <si>
    <t>Hemo Organic Ltd</t>
  </si>
  <si>
    <t>HEMORGANIC</t>
  </si>
  <si>
    <t>Vasa Retail and Overseas Ltd</t>
  </si>
  <si>
    <t>VASA</t>
  </si>
  <si>
    <t>Pioneer Agro Extracts Ltd</t>
  </si>
  <si>
    <t>PIONAGR</t>
  </si>
  <si>
    <t>Rajkot Investment Trust Ltd</t>
  </si>
  <si>
    <t>RAJKOTINV</t>
  </si>
  <si>
    <t>Kiran Syntex Ltd</t>
  </si>
  <si>
    <t>KIRANSY-B</t>
  </si>
  <si>
    <t>Jauss Polymers Ltd</t>
  </si>
  <si>
    <t>JAUSPOL</t>
  </si>
  <si>
    <t>Futuristic Securities Ltd</t>
  </si>
  <si>
    <t>FUTURSEC</t>
  </si>
  <si>
    <t>Crimson Metal Engineering Company Ltd</t>
  </si>
  <si>
    <t>CRIMSON</t>
  </si>
  <si>
    <t>Regency Trust Ltd</t>
  </si>
  <si>
    <t>REGTRUS</t>
  </si>
  <si>
    <t>CKP Leisure Ltd</t>
  </si>
  <si>
    <t>CKPLEISURE</t>
  </si>
  <si>
    <t>Nippon India ETF Nifty 50 Shariah BeES</t>
  </si>
  <si>
    <t>SHARIABEES</t>
  </si>
  <si>
    <t>High Street Filatex Ltd</t>
  </si>
  <si>
    <t>HIGHSTREE</t>
  </si>
  <si>
    <t>Ekam Leasing and Finance Co Ltd</t>
  </si>
  <si>
    <t>EKAMLEA</t>
  </si>
  <si>
    <t>Fraser and Co Ltd</t>
  </si>
  <si>
    <t>FRASER</t>
  </si>
  <si>
    <t>Adjia Technologies Ltd</t>
  </si>
  <si>
    <t>ADJIA</t>
  </si>
  <si>
    <t>Gopal Iron and Steels Company (Gujarat) Ltd</t>
  </si>
  <si>
    <t>GOPAIST</t>
  </si>
  <si>
    <t>Shiva Suitings Ltd</t>
  </si>
  <si>
    <t>SHVSUIT</t>
  </si>
  <si>
    <t>SS Infrastructure Development Consultants Ltd</t>
  </si>
  <si>
    <t>SSINFRA</t>
  </si>
  <si>
    <t>Universal Arts Ltd</t>
  </si>
  <si>
    <t>UNIVARTS</t>
  </si>
  <si>
    <t>Heera Ispat Ltd</t>
  </si>
  <si>
    <t>HEERAISP</t>
  </si>
  <si>
    <t>Autoriders International Ltd</t>
  </si>
  <si>
    <t>AUTOINT</t>
  </si>
  <si>
    <t>Dharani Finance Ltd</t>
  </si>
  <si>
    <t>DHARFIN</t>
  </si>
  <si>
    <t>Hanman Fit Ltd</t>
  </si>
  <si>
    <t>HANMAN</t>
  </si>
  <si>
    <t>Jumbo Bag Ltd</t>
  </si>
  <si>
    <t>JUMBO</t>
  </si>
  <si>
    <t>Abhishek Infraventures Ltd</t>
  </si>
  <si>
    <t>ABHIINFRA</t>
  </si>
  <si>
    <t>Khyati Multimedia Entertainment Ltd</t>
  </si>
  <si>
    <t>KHYATI</t>
  </si>
  <si>
    <t>Inertia Steel Ltd</t>
  </si>
  <si>
    <t>INERTIAST</t>
  </si>
  <si>
    <t>Pagaria Energy Ltd</t>
  </si>
  <si>
    <t>WOMENNET</t>
  </si>
  <si>
    <t>R R Securities Ltd</t>
  </si>
  <si>
    <t>RRSECUR</t>
  </si>
  <si>
    <t>Spectra Industries Ltd</t>
  </si>
  <si>
    <t>SPECTRA</t>
  </si>
  <si>
    <t>CMM Infraprojects Ltd</t>
  </si>
  <si>
    <t>CMMIPL</t>
  </si>
  <si>
    <t>Systematix Securities Ltd</t>
  </si>
  <si>
    <t>SYTIXSE</t>
  </si>
  <si>
    <t>Richa Industries Ltd</t>
  </si>
  <si>
    <t>RICHAIND</t>
  </si>
  <si>
    <t>Edelweiss Nifty 50 ETF</t>
  </si>
  <si>
    <t>NIFTYEES</t>
  </si>
  <si>
    <t>Hi-Klass Trading and Investment Ltd</t>
  </si>
  <si>
    <t>HIKLASS</t>
  </si>
  <si>
    <t>Adarsh Mercantile Ltd</t>
  </si>
  <si>
    <t>ADARSH</t>
  </si>
  <si>
    <t>City Online Services Ltd</t>
  </si>
  <si>
    <t>CITYONLINE</t>
  </si>
  <si>
    <t>Rajeswari Infrastructure Ltd</t>
  </si>
  <si>
    <t>RAJINFRA</t>
  </si>
  <si>
    <t>Saptak Chem and Business Ltd</t>
  </si>
  <si>
    <t>SCBL</t>
  </si>
  <si>
    <t>Invesco India Nifty 50 ETF</t>
  </si>
  <si>
    <t>IVZINNIFTY</t>
  </si>
  <si>
    <t>Natura Hue Chem Ltd</t>
  </si>
  <si>
    <t>NATHUEC</t>
  </si>
  <si>
    <t>Arcee Industries Ltd</t>
  </si>
  <si>
    <t>ARCEEIN</t>
  </si>
  <si>
    <t>Krishna Filament Industries Ltd</t>
  </si>
  <si>
    <t>KRIFILIND</t>
  </si>
  <si>
    <t>Radhagobind Commercial Ltd</t>
  </si>
  <si>
    <t>RCL</t>
  </si>
  <si>
    <t>SSPN Finance Ltd</t>
  </si>
  <si>
    <t>SSPNFIN</t>
  </si>
  <si>
    <t>Tricom Fruit Products Ltd</t>
  </si>
  <si>
    <t>TRICOMFRU</t>
  </si>
  <si>
    <t>Ahimsa Industries Ltd</t>
  </si>
  <si>
    <t>AHIMSA</t>
  </si>
  <si>
    <t>Nippon India ETF Nifty Dividend Opportunities 50</t>
  </si>
  <si>
    <t>DIVOPPBEES</t>
  </si>
  <si>
    <t>Shri Kalyan Holdings Ltd</t>
  </si>
  <si>
    <t>SHKALYN</t>
  </si>
  <si>
    <t>Kuberan Global Edu Solutions Ltd</t>
  </si>
  <si>
    <t>KGES</t>
  </si>
  <si>
    <t>SBL Infratech Ltd</t>
  </si>
  <si>
    <t>SBLI</t>
  </si>
  <si>
    <t>Oscar Global Ltd</t>
  </si>
  <si>
    <t>OSCARGLO</t>
  </si>
  <si>
    <t>Decorous Investment and Trading Co Ltd</t>
  </si>
  <si>
    <t>DITCO</t>
  </si>
  <si>
    <t>Manor Estates and Industries Ltd</t>
  </si>
  <si>
    <t>KARANWO</t>
  </si>
  <si>
    <t>Capfin India Ltd</t>
  </si>
  <si>
    <t>CAPFIN</t>
  </si>
  <si>
    <t>Kovalam Investment and Trading Co Ltd</t>
  </si>
  <si>
    <t>ZKOVALIN</t>
  </si>
  <si>
    <t>Eureka Industries Ltd</t>
  </si>
  <si>
    <t>EUREKAI</t>
  </si>
  <si>
    <t>Kanel Industries Ltd</t>
  </si>
  <si>
    <t>KANELIND</t>
  </si>
  <si>
    <t>Thakkers Group Limited</t>
  </si>
  <si>
    <t>THAKKERS</t>
  </si>
  <si>
    <t>Gleam Fabmat Ltd</t>
  </si>
  <si>
    <t>GLEAM</t>
  </si>
  <si>
    <t>AAR Shyam India Investment Company Ltd</t>
  </si>
  <si>
    <t>AARSHYAM</t>
  </si>
  <si>
    <t>IDFC Nifty 50 ETF</t>
  </si>
  <si>
    <t>IDFNIFTYET</t>
  </si>
  <si>
    <t>Source Industries (India) Ltd</t>
  </si>
  <si>
    <t>SOURCEIND</t>
  </si>
  <si>
    <t>JLA Infraville Shoppers Ltd</t>
  </si>
  <si>
    <t>JSHL</t>
  </si>
  <si>
    <t>Rajvir Industries Ltd</t>
  </si>
  <si>
    <t>RAJVIR</t>
  </si>
  <si>
    <t>S R Industries Ltd</t>
  </si>
  <si>
    <t>SRIND</t>
  </si>
  <si>
    <t>Shivansh Finserve Ltd</t>
  </si>
  <si>
    <t>SHIVA</t>
  </si>
  <si>
    <t>IEC Education Ltd</t>
  </si>
  <si>
    <t>IECEDU</t>
  </si>
  <si>
    <t>Tiaan Consumer Ltd</t>
  </si>
  <si>
    <t>TIAANC</t>
  </si>
  <si>
    <t>SPV Global Trading Ltd</t>
  </si>
  <si>
    <t>SPVGLOBAL</t>
  </si>
  <si>
    <t>SVA India Ltd</t>
  </si>
  <si>
    <t>SVAINDIA</t>
  </si>
  <si>
    <t>People's Investment Ltd</t>
  </si>
  <si>
    <t>PEOPLIN</t>
  </si>
  <si>
    <t>Nikki Global Finance Ltd</t>
  </si>
  <si>
    <t>NIKKIGL</t>
  </si>
  <si>
    <t>Euro Asia Exports Ltd</t>
  </si>
  <si>
    <t>EUROASIA</t>
  </si>
  <si>
    <t>G D L Leasing and Finance Ltd</t>
  </si>
  <si>
    <t>GDLLEAS</t>
  </si>
  <si>
    <t>Gaekwar Mills Ltd</t>
  </si>
  <si>
    <t>ZGAEKWAR</t>
  </si>
  <si>
    <t>Tridev Infraestates Ltd</t>
  </si>
  <si>
    <t>ASHUTPM</t>
  </si>
  <si>
    <t>Bansisons Tea Industries Ltd</t>
  </si>
  <si>
    <t>BANSTEA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</si>
  <si>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</si>
  <si>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</si>
  <si>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</si>
  <si>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</si>
  <si>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</si>
  <si>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</si>
  <si>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</si>
  <si>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</si>
  <si>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</si>
  <si>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</si>
  <si>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Goldcoin Health Foods Ltd</t>
  </si>
  <si>
    <t>GOLDCOINHF</t>
  </si>
  <si>
    <t>Brilliant Portfolios Ltd</t>
  </si>
  <si>
    <t>BRIPORT</t>
  </si>
  <si>
    <t>Transglobe Foods Ltd</t>
  </si>
  <si>
    <t>TRANSFD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</si>
  <si>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</si>
  <si>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</si>
  <si>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</si>
  <si>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</si>
  <si>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</si>
  <si>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</si>
  <si>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</si>
  <si>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</si>
  <si>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</si>
  <si>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</si>
  <si>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Pasupati Fincap Ltd</t>
  </si>
  <si>
    <t>PASUFIN</t>
  </si>
  <si>
    <t>Edelweiss ETF-Nifty Bank</t>
  </si>
  <si>
    <t>EBANK</t>
  </si>
  <si>
    <t>CES Ltd</t>
  </si>
  <si>
    <t>CESL</t>
  </si>
  <si>
    <t>Surbhi Industries Ltd</t>
  </si>
  <si>
    <t>SURBHIN</t>
  </si>
  <si>
    <t>Stellant Securities (India) Ltd</t>
  </si>
  <si>
    <t>STELLANT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</si>
  <si>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</si>
  <si>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</si>
  <si>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</si>
  <si>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</si>
  <si>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</si>
  <si>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</si>
  <si>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</si>
  <si>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</si>
  <si>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</si>
  <si>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</si>
  <si>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</si>
  <si>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</si>
  <si>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</si>
  <si>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</si>
  <si>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</si>
  <si>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</si>
  <si>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</si>
  <si>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</si>
  <si>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</si>
  <si>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</si>
  <si>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</si>
  <si>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</si>
  <si>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</si>
  <si>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</si>
  <si>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</si>
  <si>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</si>
  <si>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</si>
  <si>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</si>
  <si>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</si>
  <si>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</si>
  <si>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</si>
  <si>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</si>
  <si>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</si>
  <si>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</si>
  <si>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</si>
  <si>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</si>
  <si>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</si>
  <si>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</si>
  <si>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</si>
  <si>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</si>
  <si>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</si>
  <si>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</si>
  <si>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</si>
  <si>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</si>
  <si>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</si>
  <si>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</si>
  <si>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</si>
  <si>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</si>
  <si>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</si>
  <si>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</si>
  <si>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</si>
  <si>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</si>
  <si>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</si>
  <si>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</si>
  <si>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</si>
  <si>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</si>
  <si>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</si>
  <si>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</si>
  <si>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</si>
  <si>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</si>
  <si>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</si>
  <si>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</si>
  <si>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</si>
  <si>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</si>
  <si>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</si>
  <si>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</si>
  <si>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</si>
  <si>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</si>
  <si>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</si>
  <si>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</si>
  <si>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</si>
  <si>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</si>
  <si>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</si>
  <si>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</si>
  <si>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</si>
  <si>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</si>
  <si>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</si>
  <si>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</si>
  <si>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</si>
  <si>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</si>
  <si>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</si>
  <si>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</si>
  <si>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</si>
  <si>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</si>
  <si>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</si>
  <si>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</si>
  <si>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</si>
  <si>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</si>
  <si>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</si>
  <si>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</si>
  <si>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</si>
  <si>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</si>
  <si>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</si>
  <si>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</si>
  <si>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</si>
  <si>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</si>
  <si>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</si>
  <si>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</si>
  <si>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</si>
  <si>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</si>
  <si>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</si>
  <si>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</si>
  <si>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</si>
  <si>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</si>
  <si>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</si>
  <si>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</si>
  <si>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</si>
  <si>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</si>
  <si>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</si>
  <si>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</si>
  <si>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</si>
  <si>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</si>
  <si>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</si>
  <si>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</si>
  <si>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</si>
  <si>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</si>
  <si>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</si>
  <si>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</si>
  <si>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</si>
  <si>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</si>
  <si>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</si>
  <si>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</si>
  <si>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</si>
  <si>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</si>
  <si>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</si>
  <si>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</si>
  <si>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</si>
  <si>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</si>
  <si>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</si>
  <si>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</si>
  <si>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</si>
  <si>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</si>
  <si>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</si>
  <si>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</si>
  <si>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</si>
  <si>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</si>
  <si>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</si>
  <si>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</si>
  <si>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</si>
  <si>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</si>
  <si>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</si>
  <si>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</si>
  <si>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</si>
  <si>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</si>
  <si>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</si>
  <si>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</si>
  <si>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</si>
  <si>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</si>
  <si>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</si>
  <si>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</si>
  <si>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</si>
  <si>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</si>
  <si>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</si>
  <si>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</si>
  <si>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</si>
  <si>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</si>
  <si>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</si>
  <si>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</si>
  <si>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</si>
  <si>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</si>
  <si>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</si>
  <si>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</si>
  <si>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</si>
  <si>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</si>
  <si>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</si>
  <si>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</si>
  <si>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</si>
  <si>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</si>
  <si>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</si>
  <si>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</si>
  <si>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</si>
  <si>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</si>
  <si>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</si>
  <si>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</si>
  <si>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</si>
  <si>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</si>
  <si>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</si>
  <si>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</si>
  <si>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</si>
  <si>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</si>
  <si>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</si>
  <si>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</si>
  <si>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</si>
  <si>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</si>
  <si>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</si>
  <si>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</si>
  <si>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</si>
  <si>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</si>
  <si>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</si>
  <si>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</si>
  <si>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</si>
  <si>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</si>
  <si>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</si>
  <si>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</si>
  <si>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</si>
  <si>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</si>
  <si>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</si>
  <si>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</si>
  <si>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</si>
  <si>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</si>
  <si>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</si>
  <si>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</si>
  <si>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</si>
  <si>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</si>
  <si>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</si>
  <si>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</si>
  <si>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</si>
  <si>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</si>
  <si>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</si>
  <si>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</si>
  <si>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</si>
  <si>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</si>
  <si>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</si>
  <si>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</si>
  <si>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</si>
  <si>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</si>
  <si>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</si>
  <si>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</si>
  <si>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</si>
  <si>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</si>
  <si>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</si>
  <si>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</si>
  <si>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</si>
  <si>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</si>
  <si>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Sharma East India Hospitals and Medical Research Ltd</t>
  </si>
  <si>
    <t>SHARMEH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</si>
  <si>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</si>
  <si>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</si>
  <si>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</si>
  <si>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</si>
  <si>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</si>
  <si>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</si>
  <si>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</si>
  <si>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</si>
  <si>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</si>
  <si>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</si>
  <si>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</si>
  <si>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</si>
  <si>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</si>
  <si>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</si>
  <si>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</si>
  <si>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</si>
  <si>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</si>
  <si>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</si>
  <si>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</si>
  <si>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</si>
  <si>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</si>
  <si>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</si>
  <si>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</si>
  <si>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</si>
  <si>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</si>
  <si>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</si>
  <si>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</si>
  <si>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</si>
  <si>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</si>
  <si>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</si>
  <si>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</si>
  <si>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</si>
  <si>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</si>
  <si>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</si>
  <si>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</si>
  <si>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</si>
  <si>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</si>
  <si>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</si>
  <si>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</si>
  <si>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</si>
  <si>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</si>
  <si>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</si>
  <si>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</si>
  <si>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</si>
  <si>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</si>
  <si>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</si>
  <si>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</si>
  <si>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</si>
  <si>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</si>
  <si>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</si>
  <si>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</si>
  <si>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</si>
  <si>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</si>
  <si>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</si>
  <si>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</si>
  <si>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</si>
  <si>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</si>
  <si>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</si>
  <si>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</si>
  <si>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</si>
  <si>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</si>
  <si>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</si>
  <si>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</si>
  <si>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</si>
  <si>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</si>
  <si>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</si>
  <si>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</si>
  <si>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</si>
  <si>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</si>
  <si>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</si>
  <si>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</si>
  <si>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</si>
  <si>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</si>
  <si>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</si>
  <si>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</si>
  <si>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</si>
  <si>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</si>
  <si>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</si>
  <si>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</si>
  <si>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</si>
  <si>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</si>
  <si>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</si>
  <si>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</si>
  <si>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</si>
  <si>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</si>
  <si>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</si>
  <si>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</si>
  <si>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</si>
  <si>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</si>
  <si>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</si>
  <si>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</si>
  <si>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</si>
  <si>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</si>
  <si>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</si>
  <si>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</si>
  <si>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</si>
  <si>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</si>
  <si>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</si>
  <si>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</si>
  <si>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</si>
  <si>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</si>
  <si>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</si>
  <si>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</si>
  <si>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</si>
  <si>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</si>
  <si>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</si>
  <si>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</si>
  <si>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</si>
  <si>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</si>
  <si>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</si>
  <si>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</si>
  <si>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</si>
  <si>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</si>
  <si>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</si>
  <si>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</si>
  <si>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</si>
  <si>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</si>
  <si>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</si>
  <si>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</si>
  <si>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</si>
  <si>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</si>
  <si>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</si>
  <si>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</si>
  <si>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</si>
  <si>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</si>
  <si>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</si>
  <si>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</si>
  <si>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</si>
  <si>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</si>
  <si>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</si>
  <si>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</si>
  <si>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</si>
  <si>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</si>
  <si>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</si>
  <si>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</si>
  <si>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</si>
  <si>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</si>
  <si>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</si>
  <si>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</si>
  <si>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</si>
  <si>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</si>
  <si>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</si>
  <si>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</si>
  <si>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</si>
  <si>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</si>
  <si>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</si>
  <si>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</si>
  <si>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</si>
  <si>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</si>
  <si>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</si>
  <si>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</si>
  <si>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</si>
  <si>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</si>
  <si>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</si>
  <si>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</si>
  <si>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</si>
  <si>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</si>
  <si>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</si>
  <si>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</si>
  <si>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</si>
  <si>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</si>
  <si>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</si>
  <si>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</si>
  <si>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</si>
  <si>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</si>
  <si>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</si>
  <si>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</si>
  <si>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</si>
  <si>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</si>
  <si>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</si>
  <si>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</si>
  <si>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</si>
  <si>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</si>
  <si>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</si>
  <si>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</si>
  <si>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</si>
  <si>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</si>
  <si>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</si>
  <si>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</si>
  <si>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</si>
  <si>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</si>
  <si>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</si>
  <si>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</si>
  <si>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</si>
  <si>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</si>
  <si>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</si>
  <si>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</si>
  <si>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</si>
  <si>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</si>
  <si>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</si>
  <si>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</si>
  <si>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</si>
  <si>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</si>
  <si>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</si>
  <si>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</si>
  <si>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</si>
  <si>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</si>
  <si>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</si>
  <si>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</si>
  <si>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</si>
  <si>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</si>
  <si>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</si>
  <si>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</si>
  <si>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</si>
  <si>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</si>
  <si>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</si>
  <si>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</si>
  <si>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</si>
  <si>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</si>
  <si>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</si>
  <si>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</si>
  <si>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</si>
  <si>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</si>
  <si>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</si>
  <si>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</si>
  <si>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</si>
  <si>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</si>
  <si>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</si>
  <si>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</si>
  <si>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</si>
  <si>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</si>
  <si>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</si>
  <si>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</si>
  <si>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</si>
  <si>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</si>
  <si>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</si>
  <si>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</si>
  <si>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Nephro Care India Ltd</t>
  </si>
  <si>
    <t>NEPHROCARE</t>
  </si>
  <si>
    <t>SBI Silver ETF</t>
  </si>
  <si>
    <t>SBISILVER</t>
  </si>
  <si>
    <t>Shriram Nifty 1D Rate Liquid ETF</t>
  </si>
  <si>
    <t>LIQUIDSHRI</t>
  </si>
  <si>
    <t>Bansal Wire Industries Ltd</t>
  </si>
  <si>
    <t>BANSALWIRE</t>
  </si>
  <si>
    <t>Emcure Pharmaceuticals Ltd</t>
  </si>
  <si>
    <t>EMCURE</t>
  </si>
  <si>
    <t>VSF Projects Ltd Partly Paidup</t>
  </si>
  <si>
    <t>VSFPROJPP</t>
  </si>
  <si>
    <t>Aditya Birla Sun Life CRISIL Broad Based Gilt ETF</t>
  </si>
  <si>
    <t>ABGSEC</t>
  </si>
  <si>
    <t>Ambey Laboratories Ltd</t>
  </si>
  <si>
    <t>AMBEY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</si>
  <si>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</si>
  <si>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</si>
  <si>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</si>
  <si>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</si>
  <si>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</si>
  <si>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</si>
  <si>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</si>
  <si>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</si>
  <si>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Capital Goods</t>
  </si>
  <si>
    <t>Healthcare</t>
  </si>
  <si>
    <t>Power</t>
  </si>
  <si>
    <t>Metals &amp; Mining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</si>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</sst>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4C03B-D5EA-4621-92D4-A94DED6F56F1}" name="Table3" displayName="Table3" ref="A1:V122" totalsRowShown="0">
  <autoFilter ref="A1:V122" xr:uid="{4AE4C03B-D5EA-4621-92D4-A94DED6F56F1}"/>
  <sortState xmlns:xlrd2="http://schemas.microsoft.com/office/spreadsheetml/2017/richdata2" ref="A2:B122">
    <sortCondition descending="1" ref="B1:B122"/>
  </sortState>
  <tableColumns count="22">
    <tableColumn id="1" xr3:uid="{77D92957-CFA0-4A52-A558-CD1F6B8FCEBB}" name="Sub-Sector"/>
    <tableColumn id="2" xr3:uid="{2695A73D-00D2-4847-A67C-E4F45D9450FA}" name="Count" dataDxfId="52">
      <calculatedColumnFormula>COUNTIFS(Table2[Sub-Sector],Table3[[#This Row],[Sub-Sector]])</calculatedColumnFormula>
    </tableColumn>
    <tableColumn id="3" xr3:uid="{F91CA4C9-1C5E-4E38-910A-27FF205E6AB2}" name="Uptrend" dataDxfId="51">
      <calculatedColumnFormula>COUNTIFS(Table2[Sub-Sector],Table3[[#This Row],[Sub-Sector]],Table2[Uptrend],"Uptrend")/Table3[[#This Row],[Count]]</calculatedColumnFormula>
    </tableColumn>
    <tableColumn id="4" xr3:uid="{F65C0E49-A1E3-4D32-B232-D519B0F85821}" name="1W Out-Performance" dataDxfId="50">
      <calculatedColumnFormula>COUNTIFS(Table2[Sub-Sector],Table3[[#This Row],[Sub-Sector]],Table2[1W Return vs Nifty],"&gt;=5")/Table3[[#This Row],[Count]]</calculatedColumnFormula>
    </tableColumn>
    <tableColumn id="5" xr3:uid="{3D1EEE5C-5312-4BFC-9770-7AD5806F2E90}" name="1M Out-Performance" dataDxfId="49">
      <calculatedColumnFormula>COUNTIFS(Table2[Sub-Sector],Table3[[#This Row],[Sub-Sector]],Table2[1M Return vs Nifty],"&gt;=5")/Table3[[#This Row],[Count]]</calculatedColumnFormula>
    </tableColumn>
    <tableColumn id="6" xr3:uid="{34D1D85B-E429-4AA9-B888-F8BB2B052A53}" name="6M Return vs Nifty" dataDxfId="48">
      <calculatedColumnFormula>COUNTIFS(Table2[Sub-Sector],Table3[[#This Row],[Sub-Sector]],Table2[6M Return vs Nifty],"&gt;=10")/Table3[[#This Row],[Count]]</calculatedColumnFormula>
    </tableColumn>
    <tableColumn id="7" xr3:uid="{B1462EEA-F23E-4272-8DE6-212FC4764885}" name="1Y Return vs Nifty" dataDxfId="47">
      <calculatedColumnFormula>COUNTIFS(Table2[Sub-Sector],Table3[[#This Row],[Sub-Sector]],Table2[1Y Return vs Nifty],"&gt;=10")/Table3[[#This Row],[Count]]</calculatedColumnFormula>
    </tableColumn>
    <tableColumn id="8" xr3:uid="{ED191D9C-8EFB-40F1-B05E-455789715E8D}" name="RSI" dataDxfId="46">
      <calculatedColumnFormula>COUNTIFS(Table2[Sub-Sector],Table3[[#This Row],[Sub-Sector]],Table2[RSI Exponential â€“ 14D],"&gt;=50")/Table3[[#This Row],[Count]]</calculatedColumnFormula>
    </tableColumn>
    <tableColumn id="9" xr3:uid="{9AAEBD48-C42F-4C2E-97E3-1C89FCA1EEF5}" name="Relative Volume" dataDxfId="45">
      <calculatedColumnFormula>COUNTIFS(Table2[Sub-Sector],Table3[[#This Row],[Sub-Sector]],Table2[Relative Volume],"&gt;=2")/Table3[[#This Row],[Count]]</calculatedColumnFormula>
    </tableColumn>
    <tableColumn id="10" xr3:uid="{CD174B75-A96A-435B-9EBC-456A8B1A5CDE}" name="% Away From Day Low" dataDxfId="44">
      <calculatedColumnFormula>COUNTIFS(Table2[Sub-Sector],Table3[[#This Row],[Sub-Sector]],Table2[% Away From Day Low],"&gt;=0.05")/Table3[[#This Row],[Count]]</calculatedColumnFormula>
    </tableColumn>
    <tableColumn id="11" xr3:uid="{FBC845BC-8F96-4D03-893C-E56512252C42}" name="% Away From Day High" dataDxfId="43">
      <calculatedColumnFormula>COUNTIFS(Table2[Sub-Sector],Table3[[#This Row],[Sub-Sector]],Table2[% Away From Day Low],"&gt;=0.05")/Table3[[#This Row],[Count]]</calculatedColumnFormula>
    </tableColumn>
    <tableColumn id="12" xr3:uid="{1E4A2857-BED7-409D-9EB9-128548CCF7AC}" name="% Away From Current Week Low" dataDxfId="42">
      <calculatedColumnFormula>COUNTIFS(Table2[Sub-Sector],Table3[[#This Row],[Sub-Sector]],Table2[% Away From Current Week Low],"&gt;=0.05")/Table3[[#This Row],[Count]]</calculatedColumnFormula>
    </tableColumn>
    <tableColumn id="13" xr3:uid="{B213172C-BB6E-492C-BBB2-475051FB17C3}" name="% Away From Current Week High" dataDxfId="41">
      <calculatedColumnFormula>COUNTIFS(Table2[Sub-Sector],Table3[[#This Row],[Sub-Sector]],Table2[% Away From Current Week High],"&lt;=0.05")/Table3[[#This Row],[Count]]</calculatedColumnFormula>
    </tableColumn>
    <tableColumn id="14" xr3:uid="{874A7D96-BA55-4A9F-8D23-4B96127AAD83}" name="% Away From Current Month Low" dataDxfId="40">
      <calculatedColumnFormula>COUNTIFS(Table2[Sub-Sector],Table3[[#This Row],[Sub-Sector]],Table2[% Away From Current Month Low],"&gt;=0.05")/Table3[[#This Row],[Count]]</calculatedColumnFormula>
    </tableColumn>
    <tableColumn id="15" xr3:uid="{E650A606-D1CD-4A6C-B941-496F77FAE744}" name="% Away From Current Month High" dataDxfId="39">
      <calculatedColumnFormula>COUNTIFS(Table2[Sub-Sector],Table3[[#This Row],[Sub-Sector]],Table2[% Away From Current Month High],"&lt;=0.05")/Table3[[#This Row],[Count]]</calculatedColumnFormula>
    </tableColumn>
    <tableColumn id="16" xr3:uid="{15297C0C-E2EE-4815-B23A-5251EA3E82DE}" name="% Away From 52W High" dataDxfId="38">
      <calculatedColumnFormula>COUNTIFS(Table2[Sub-Sector],Table3[[#This Row],[Sub-Sector]],Table2[% Away From 52W High],"&lt;=10")/Table3[[#This Row],[Count]]</calculatedColumnFormula>
    </tableColumn>
    <tableColumn id="17" xr3:uid="{0A7D7313-4DA8-41FC-917F-0356A783323B}" name="% Away From 52W Low" dataDxfId="37">
      <calculatedColumnFormula>COUNTIFS(Table2[Sub-Sector],Table3[[#This Row],[Sub-Sector]],Table2[% Away From 52W Low],"&gt;=10")/Table3[[#This Row],[Count]]</calculatedColumnFormula>
    </tableColumn>
    <tableColumn id="18" xr3:uid="{AFB7FAC3-BF20-43F1-9195-CC6E7887B4AD}" name="% Price above 20D EMA" dataDxfId="36">
      <calculatedColumnFormula>COUNTIFS(Table2[Sub-Sector],Table3[[#This Row],[Sub-Sector]],Table2[% Away From 52W Low],"&gt;=10")/Table3[[#This Row],[Count]]</calculatedColumnFormula>
    </tableColumn>
    <tableColumn id="19" xr3:uid="{689145AD-AC56-4AB8-A651-F8D4A98E8A06}" name="% Price above 50 EMA" dataDxfId="35">
      <calculatedColumnFormula>COUNTIFS(Table2[Sub-Sector],Table3[[#This Row],[Sub-Sector]],Table2[% Price above 50 EMA],"&gt;=0")/Table3[[#This Row],[Count]]</calculatedColumnFormula>
    </tableColumn>
    <tableColumn id="20" xr3:uid="{81249102-624D-481C-B6FE-A6E00D747615}" name="% Price above 200 EMA" dataDxfId="34">
      <calculatedColumnFormula>COUNTIFS(Table2[Sub-Sector],Table3[[#This Row],[Sub-Sector]],Table2[% Price above 200 EMA],"&gt;=0")/Table3[[#This Row],[Count]]</calculatedColumnFormula>
    </tableColumn>
    <tableColumn id="21" xr3:uid="{4E3646A4-E21B-48F1-9EAF-A600A5B601AC}" name="Rate of Change - Zone" dataDxfId="33">
      <calculatedColumnFormula>COUNTIFS(Table2[Sub-Sector],Table3[[#This Row],[Sub-Sector]],Table2[Rate of Change - Zone],"Positive")/Table3[[#This Row],[Count]]</calculatedColumnFormula>
    </tableColumn>
    <tableColumn id="22" xr3:uid="{C9A1E6F4-589B-40A9-8FBA-057047627938}" name="Sharpe Ratio" dataDxfId="32">
      <calculatedColumnFormula>COUNTIFS(Table2[Sub-Sector],Table3[[#This Row],[Sub-Sector]],Table2[Sharpe Ratio],"&gt;=0.10")/Table3[[#This Row],[Count]]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682048-3D1A-4D8F-B939-B876524AF10A}" name="Table2" displayName="Table2" ref="A1:AV727" totalsRowShown="0">
  <autoFilter ref="A1:AV727" xr:uid="{86682048-3D1A-4D8F-B939-B876524AF10A}"/>
  <sortState xmlns:xlrd2="http://schemas.microsoft.com/office/spreadsheetml/2017/richdata2" ref="A2:AV727">
    <sortCondition descending="1" ref="E1:E727"/>
  </sortState>
  <tableColumns count="48">
    <tableColumn id="1" xr3:uid="{8B7D0BF0-E7AB-48D5-B036-DF9088C49D6E}" name="Name"/>
    <tableColumn id="2" xr3:uid="{164039E3-972E-404C-9D79-9D81DC702597}" name="Ticker"/>
    <tableColumn id="3" xr3:uid="{4AF0AC16-6799-4B7C-8837-043B59FFC665}" name="Industry"/>
    <tableColumn id="4" xr3:uid="{6589AB41-EFBD-4C6E-8FF5-D19066A9656B}" name="Sub-Sector"/>
    <tableColumn id="5" xr3:uid="{B0049856-16B2-485F-8346-EB7EE6E80E99}" name="Market Cap"/>
    <tableColumn id="6" xr3:uid="{FFB9883B-8433-40A0-B8F2-B6C37027E506}" name="Close Price"/>
    <tableColumn id="7" xr3:uid="{2E4B92FD-DF53-4922-9E68-7F5D6AC186EA}" name="1Y Return vs Nifty"/>
    <tableColumn id="18" xr3:uid="{76873C68-4F12-49DA-81A5-B68A43C9D0E3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1E0CA0AD-E165-4681-B49E-EE4B8DBF89B3}" name="1M Return vs Nifty"/>
    <tableColumn id="19" xr3:uid="{FECE6EE6-E19F-41B7-B5FF-27A4DA1B43A4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273596A4-5A62-4023-8015-6EFABE3CDF9B}" name="6M Return vs Nifty"/>
    <tableColumn id="20" xr3:uid="{B7474CD4-A74C-4B37-945A-FB834DB62236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59FA861F-BD65-45FA-9F45-8510C713A3BA}" name="1W Return vs Nifty"/>
    <tableColumn id="21" xr3:uid="{554A1C77-329D-4AF1-8FDC-B990E7F30F6B}" name="1W Return vs Nifty Z-Score" dataDxfId="28">
      <calculatedColumnFormula>(Table2[[#This Row],[1W Return vs Nifty]]-AVERAGE(Table2[1W Return vs Nifty]))/_xlfn.STDEV.P(Table2[1W Return vs Nifty])</calculatedColumnFormula>
    </tableColumn>
    <tableColumn id="22" xr3:uid="{691E3863-9E0A-4DB3-9184-D5A5B1DE8F79}" name="20D EMA" dataDxfId="27"/>
    <tableColumn id="11" xr3:uid="{009B8258-513B-4F83-8DC0-61BE78E62A71}" name="50D EMA"/>
    <tableColumn id="12" xr3:uid="{76A0398A-B970-4497-AE19-3E185118ADB1}" name="200D EMA"/>
    <tableColumn id="13" xr3:uid="{72CF7CD0-1537-451B-8118-DD324CAB0DC2}" name="RSI Exponential â€“ 14D"/>
    <tableColumn id="25" xr3:uid="{83260F6A-CBD3-4446-90E3-96F4F737BB34}" name="% Price above 20 EMA" dataDxfId="26">
      <calculatedColumnFormula>(Table2[[#This Row],[Close Price]]-Table2[[#This Row],[20D EMA]])/Table2[[#This Row],[20D EMA]]</calculatedColumnFormula>
    </tableColumn>
    <tableColumn id="24" xr3:uid="{07247837-8D27-444C-B38F-7B7C8E058B49}" name="% Price above 50 EMA" dataDxfId="25">
      <calculatedColumnFormula>(Table2[[#This Row],[Close Price]]-Table2[[#This Row],[50D EMA]])/Table2[[#This Row],[50D EMA]]</calculatedColumnFormula>
    </tableColumn>
    <tableColumn id="23" xr3:uid="{47B26588-180E-42AF-82AA-7BEE028BB251}" name="% Price above 200 EMA" dataDxfId="24">
      <calculatedColumnFormula>(Table2[[#This Row],[Close Price]]-Table2[[#This Row],[200D EMA]])/Table2[[#This Row],[200D EMA]]</calculatedColumnFormula>
    </tableColumn>
    <tableColumn id="14" xr3:uid="{10008C64-E451-469D-AA47-671161200754}" name="Relative Volume"/>
    <tableColumn id="37" xr3:uid="{E8BC9ACE-B366-4FC1-A93F-72AF7F056600}" name="Day Low" dataDxfId="23"/>
    <tableColumn id="36" xr3:uid="{64166E6C-6D4A-4B53-9FB4-7F000B4EBE75}" name="Day High" dataDxfId="22"/>
    <tableColumn id="35" xr3:uid="{A9ACBCB6-3210-460A-92FB-15CB80006933}" name="Current Week Low" dataDxfId="21"/>
    <tableColumn id="34" xr3:uid="{8C3E57E9-0390-4690-B412-A24C94EBA7E7}" name="Current Week High" dataDxfId="20"/>
    <tableColumn id="33" xr3:uid="{DB8DABFA-4628-428A-8D34-9CE88CC7B422}" name="Current Month Low" dataDxfId="19"/>
    <tableColumn id="32" xr3:uid="{E4953371-2235-4F57-9E1D-48474CD3FA32}" name="Current Month High" dataDxfId="18"/>
    <tableColumn id="31" xr3:uid="{4DEC2552-16CD-4C61-BFC0-124043D003CA}" name="% Away From Day Low" dataDxfId="17">
      <calculatedColumnFormula>(Table2[[#This Row],[Close Price]]/Table2[[#This Row],[Day Low]])-1</calculatedColumnFormula>
    </tableColumn>
    <tableColumn id="30" xr3:uid="{ECF51963-BFE1-4706-85EE-64E9EE692F4C}" name="% Away From Day High" dataDxfId="16">
      <calculatedColumnFormula>(Table2[[#This Row],[Day High]]/Table2[[#This Row],[Close Price]])-1</calculatedColumnFormula>
    </tableColumn>
    <tableColumn id="29" xr3:uid="{988C5DAF-9878-4E7B-92F3-47FA40962ABC}" name="% Away From Current Week Low" dataDxfId="15">
      <calculatedColumnFormula>(Table2[[#This Row],[Close Price]]/Table2[[#This Row],[Current Week Low]])-1</calculatedColumnFormula>
    </tableColumn>
    <tableColumn id="28" xr3:uid="{8A5BECDD-75F0-419A-A354-1FC6C5945F91}" name="% Away From Current Week High" dataDxfId="14">
      <calculatedColumnFormula>(Table2[[#This Row],[Current Week High]]/Table2[[#This Row],[Close Price]])-1</calculatedColumnFormula>
    </tableColumn>
    <tableColumn id="27" xr3:uid="{A9B0772E-98D7-48C0-A0B5-E0710C09BED6}" name="% Away From Current Month Low" dataDxfId="13">
      <calculatedColumnFormula>(Table2[[#This Row],[Close Price]]/Table2[[#This Row],[Current Month Low]])-1</calculatedColumnFormula>
    </tableColumn>
    <tableColumn id="26" xr3:uid="{4A7D34FD-510E-4B0C-923B-4A33AF6D78E4}" name="% Away From Current Month High" dataDxfId="12">
      <calculatedColumnFormula>(Table2[[#This Row],[Current Month High]]/Table2[[#This Row],[Close Price]])-1</calculatedColumnFormula>
    </tableColumn>
    <tableColumn id="15" xr3:uid="{B8B8FD99-5FAA-44A8-9AEA-F74942231BB4}" name="% Away From 52W High"/>
    <tableColumn id="16" xr3:uid="{8AFD0C15-E46A-452A-AE99-84D367466FF1}" name="% Away From 52W Low"/>
    <tableColumn id="38" xr3:uid="{513648FC-DC85-4EA9-B7B5-7456C2B738D3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89DB9506-513A-40F8-A299-F2DACFAB670D}" name="Relative Strength Sector Index" dataDxfId="10"/>
    <tableColumn id="41" xr3:uid="{EB083697-AA40-4CDA-AA99-04A8720C673F}" name="Relative Strength Sector Index - Zone" dataDxfId="9"/>
    <tableColumn id="40" xr3:uid="{FCFF0347-78A6-4C58-A2A8-45627191AEB6}" name="Rate of Change" dataDxfId="8"/>
    <tableColumn id="39" xr3:uid="{D27DE09B-2D95-4806-90AD-7716781B5A83}" name="Rate of Change - Zone" dataDxfId="7"/>
    <tableColumn id="17" xr3:uid="{8C51AA8A-D2C0-4127-838E-37AC6BEFED5F}" name="Sharpe Ratio"/>
    <tableColumn id="43" xr3:uid="{294AAE7E-2433-4954-8898-2F0231FFFF8C}" name="Sharpe Ratio Z-Score" dataDxfId="6">
      <calculatedColumnFormula>(Table2[[#This Row],[Sharpe Ratio]]-AVERAGE(Table2[Sharpe Ratio]))/_xlfn.STDEV.P(Table2[Sharpe Ratio])</calculatedColumnFormula>
    </tableColumn>
    <tableColumn id="44" xr3:uid="{356EBCD6-BB42-4B29-B26A-DA9F29E2D67D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0AEABD37-8361-4E89-99D9-187BF7E25806}" name="Rank 1Y" dataDxfId="4">
      <calculatedColumnFormula>_xlfn.RANK.AVG(Table2[[#This Row],[1Y Return vs Nifty Z-Score]],Table2[1Y Return vs Nifty Z-Score])</calculatedColumnFormula>
    </tableColumn>
    <tableColumn id="46" xr3:uid="{FD54DA36-C4EF-41DE-A54F-AF654A66FE9D}" name="Rank 6M" dataDxfId="3">
      <calculatedColumnFormula>_xlfn.RANK.AVG(Table2[[#This Row],[6M Return vs Nifty Z-Score]],Table2[6M Return vs Nifty Z-Score])</calculatedColumnFormula>
    </tableColumn>
    <tableColumn id="47" xr3:uid="{B92A3F1A-A8BA-4DA2-8834-FD0E7A3CA571}" name="Rank Sharpe" dataDxfId="2">
      <calculatedColumnFormula>_xlfn.RANK.AVG(Table2[[#This Row],[Sharpe Ratio Z-Score]],Table2[Sharpe Ratio Z-Score])</calculatedColumnFormula>
    </tableColumn>
    <tableColumn id="48" xr3:uid="{BE8CDEE7-7192-4E41-B1FB-2C0AD3C55EE3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CD8A0-781D-4D77-AED5-DCB71CFDF35A}" name="Table1" displayName="Table1" ref="A1:Q4998" totalsRowShown="0">
  <autoFilter ref="A1:Q4998" xr:uid="{0D3CD8A0-781D-4D77-AED5-DCB71CFDF35A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4A46EAA5-82A2-4283-90A8-D953F563A589}" name="Name"/>
    <tableColumn id="2" xr3:uid="{0F3BDEB5-C6AD-4654-8C4F-D089ED4F0319}" name="Ticker"/>
    <tableColumn id="17" xr3:uid="{E3DCB5EB-D5F6-4F05-A891-342C3DEDA9F5}" name="Industry" dataDxfId="0">
      <calculatedColumnFormula>IFERROR(VLOOKUP(Table1[[#This Row],[Ticker]],[1]!Table1[[Symbol]:[Industry]],2,FALSE),"-")</calculatedColumnFormula>
    </tableColumn>
    <tableColumn id="3" xr3:uid="{A0F9917E-0E0D-41EF-BC04-837E4F3B4E4E}" name="Sub-Sector"/>
    <tableColumn id="4" xr3:uid="{12DD1A62-4DE5-4A5D-B3B3-9A8EAB06287C}" name="Market Cap"/>
    <tableColumn id="5" xr3:uid="{DEE125F8-BB02-4FF9-9277-74C0F00AC2A5}" name="Close Price"/>
    <tableColumn id="6" xr3:uid="{8C2C6670-D85B-400F-BBD0-151A37F8D5BA}" name="1Y Return vs Nifty"/>
    <tableColumn id="7" xr3:uid="{05A924F9-50D5-43CA-8E47-030E4EA5D44D}" name="1M Return vs Nifty"/>
    <tableColumn id="8" xr3:uid="{6AD3CC17-E60A-4ED2-B472-D875FED399F2}" name="6M Return vs Nifty"/>
    <tableColumn id="9" xr3:uid="{4AF6AA73-F1A7-40F5-8425-738F697F0CC2}" name="1W Return vs Nifty"/>
    <tableColumn id="10" xr3:uid="{43A3E77D-A4EF-4DBA-ADAE-4AEDEEE05F98}" name="50D EMA"/>
    <tableColumn id="11" xr3:uid="{75EFD5A5-48A1-4867-B79A-61D73A2DBE8D}" name="200D EMA"/>
    <tableColumn id="12" xr3:uid="{7DF43121-8384-46EE-A586-477FABFDEA3F}" name="RSI Exponential â€“ 14D"/>
    <tableColumn id="13" xr3:uid="{4480EBC6-84C0-4A7D-9006-6F0B60147ED9}" name="Relative Volume"/>
    <tableColumn id="14" xr3:uid="{635188D1-B2CF-421E-9BEA-AE962DC314EF}" name="% Away From 52W High"/>
    <tableColumn id="15" xr3:uid="{47A9F032-6776-4F36-8A90-A63EC5DD20DF}" name="% Away From 52W Low"/>
    <tableColumn id="16" xr3:uid="{48D3106E-5FC7-4DDB-9FEE-7FF4277C93AD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2C4E-191B-4FFE-8D1D-A1D9CC95F514}">
  <dimension ref="A1:V122"/>
  <sheetViews>
    <sheetView topLeftCell="O1" workbookViewId="0">
      <selection activeCell="V2" sqref="V2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2" x14ac:dyDescent="0.3">
      <c r="A1" t="s">
        <v>2</v>
      </c>
      <c r="B1" t="s">
        <v>10208</v>
      </c>
      <c r="C1" t="s">
        <v>10194</v>
      </c>
      <c r="D1" t="s">
        <v>10209</v>
      </c>
      <c r="E1" t="s">
        <v>10210</v>
      </c>
      <c r="F1" t="s">
        <v>7</v>
      </c>
      <c r="G1" t="s">
        <v>5</v>
      </c>
      <c r="H1" t="s">
        <v>10211</v>
      </c>
      <c r="I1" t="s">
        <v>12</v>
      </c>
      <c r="J1" t="s">
        <v>10188</v>
      </c>
      <c r="K1" t="s">
        <v>10189</v>
      </c>
      <c r="L1" t="s">
        <v>10190</v>
      </c>
      <c r="M1" t="s">
        <v>10191</v>
      </c>
      <c r="N1" t="s">
        <v>10192</v>
      </c>
      <c r="O1" t="s">
        <v>10193</v>
      </c>
      <c r="P1" t="s">
        <v>13</v>
      </c>
      <c r="Q1" t="s">
        <v>14</v>
      </c>
      <c r="R1" t="s">
        <v>10212</v>
      </c>
      <c r="S1" t="s">
        <v>10180</v>
      </c>
      <c r="T1" t="s">
        <v>10181</v>
      </c>
      <c r="U1" t="s">
        <v>10198</v>
      </c>
      <c r="V1" t="s">
        <v>15</v>
      </c>
    </row>
    <row r="2" spans="1:22" x14ac:dyDescent="0.3">
      <c r="A2" t="s">
        <v>65</v>
      </c>
      <c r="B2">
        <f>COUNTIFS(Table2[Sub-Sector],Table3[[#This Row],[Sub-Sector]])</f>
        <v>43</v>
      </c>
      <c r="C2" s="2">
        <f>COUNTIFS(Table2[Sub-Sector],Table3[[#This Row],[Sub-Sector]],Table2[Uptrend],"Uptrend")/Table3[[#This Row],[Count]]</f>
        <v>0.86046511627906974</v>
      </c>
      <c r="D2" s="2">
        <f>COUNTIFS(Table2[Sub-Sector],Table3[[#This Row],[Sub-Sector]],Table2[1W Return vs Nifty],"&gt;=5")/Table3[[#This Row],[Count]]</f>
        <v>0.34883720930232559</v>
      </c>
      <c r="E2" s="2">
        <f>COUNTIFS(Table2[Sub-Sector],Table3[[#This Row],[Sub-Sector]],Table2[1M Return vs Nifty],"&gt;=5")/Table3[[#This Row],[Count]]</f>
        <v>0.34883720930232559</v>
      </c>
      <c r="F2" s="2">
        <f>COUNTIFS(Table2[Sub-Sector],Table3[[#This Row],[Sub-Sector]],Table2[6M Return vs Nifty],"&gt;=10")/Table3[[#This Row],[Count]]</f>
        <v>0.32558139534883723</v>
      </c>
      <c r="G2" s="2">
        <f>COUNTIFS(Table2[Sub-Sector],Table3[[#This Row],[Sub-Sector]],Table2[1Y Return vs Nifty],"&gt;=10")/Table3[[#This Row],[Count]]</f>
        <v>0.79069767441860461</v>
      </c>
      <c r="H2" s="2">
        <f>COUNTIFS(Table2[Sub-Sector],Table3[[#This Row],[Sub-Sector]],Table2[RSI Exponential â€“ 14D],"&gt;=50")/Table3[[#This Row],[Count]]</f>
        <v>0.79069767441860461</v>
      </c>
      <c r="I2" s="2">
        <f>COUNTIFS(Table2[Sub-Sector],Table3[[#This Row],[Sub-Sector]],Table2[Relative Volume],"&gt;=2")/Table3[[#This Row],[Count]]</f>
        <v>0.11627906976744186</v>
      </c>
      <c r="J2" s="2">
        <f>COUNTIFS(Table2[Sub-Sector],Table3[[#This Row],[Sub-Sector]],Table2[% Away From Day Low],"&gt;=0.05")/Table3[[#This Row],[Count]]</f>
        <v>2.3255813953488372E-2</v>
      </c>
      <c r="K2" s="2">
        <f>COUNTIFS(Table2[Sub-Sector],Table3[[#This Row],[Sub-Sector]],Table2[% Away From Day Low],"&gt;=0.05")/Table3[[#This Row],[Count]]</f>
        <v>2.3255813953488372E-2</v>
      </c>
      <c r="L2" s="2">
        <f>COUNTIFS(Table2[Sub-Sector],Table3[[#This Row],[Sub-Sector]],Table2[% Away From Current Week Low],"&gt;=0.05")/Table3[[#This Row],[Count]]</f>
        <v>6.9767441860465115E-2</v>
      </c>
      <c r="M2" s="2">
        <f>COUNTIFS(Table2[Sub-Sector],Table3[[#This Row],[Sub-Sector]],Table2[% Away From Current Week High],"&lt;=0.05")/Table3[[#This Row],[Count]]</f>
        <v>0.7441860465116279</v>
      </c>
      <c r="N2" s="2">
        <f>COUNTIFS(Table2[Sub-Sector],Table3[[#This Row],[Sub-Sector]],Table2[% Away From Current Month Low],"&gt;=0.05")/Table3[[#This Row],[Count]]</f>
        <v>0.58139534883720934</v>
      </c>
      <c r="O2" s="2">
        <f>COUNTIFS(Table2[Sub-Sector],Table3[[#This Row],[Sub-Sector]],Table2[% Away From Current Month High],"&lt;=0.05")/Table3[[#This Row],[Count]]</f>
        <v>0.58139534883720934</v>
      </c>
      <c r="P2" s="2">
        <f>COUNTIFS(Table2[Sub-Sector],Table3[[#This Row],[Sub-Sector]],Table2[% Away From 52W High],"&lt;=10")/Table3[[#This Row],[Count]]</f>
        <v>0.67441860465116277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Away From 52W Low],"&gt;=10")/Table3[[#This Row],[Count]]</f>
        <v>1</v>
      </c>
      <c r="S2" s="2">
        <f>COUNTIFS(Table2[Sub-Sector],Table3[[#This Row],[Sub-Sector]],Table2[% Price above 50 EMA],"&gt;=0")/Table3[[#This Row],[Count]]</f>
        <v>0.90697674418604646</v>
      </c>
      <c r="T2" s="2">
        <f>COUNTIFS(Table2[Sub-Sector],Table3[[#This Row],[Sub-Sector]],Table2[% Price above 200 EMA],"&gt;=0")/Table3[[#This Row],[Count]]</f>
        <v>0.95348837209302328</v>
      </c>
      <c r="U2" s="2">
        <f>COUNTIFS(Table2[Sub-Sector],Table3[[#This Row],[Sub-Sector]],Table2[Rate of Change - Zone],"Positive")/Table3[[#This Row],[Count]]</f>
        <v>0.7441860465116279</v>
      </c>
      <c r="V2" s="2">
        <f>COUNTIFS(Table2[Sub-Sector],Table3[[#This Row],[Sub-Sector]],Table2[Sharpe Ratio],"&gt;=0.10")/Table3[[#This Row],[Count]]</f>
        <v>4.6511627906976744E-2</v>
      </c>
    </row>
    <row r="3" spans="1:22" x14ac:dyDescent="0.3">
      <c r="A3" t="s">
        <v>46</v>
      </c>
      <c r="B3">
        <f>COUNTIFS(Table2[Sub-Sector],Table3[[#This Row],[Sub-Sector]])</f>
        <v>27</v>
      </c>
      <c r="C3" s="2">
        <f>COUNTIFS(Table2[Sub-Sector],Table3[[#This Row],[Sub-Sector]],Table2[Uptrend],"Uptrend")/Table3[[#This Row],[Count]]</f>
        <v>0.88888888888888884</v>
      </c>
      <c r="D3" s="2">
        <f>COUNTIFS(Table2[Sub-Sector],Table3[[#This Row],[Sub-Sector]],Table2[1W Return vs Nifty],"&gt;=5")/Table3[[#This Row],[Count]]</f>
        <v>0.29629629629629628</v>
      </c>
      <c r="E3" s="2">
        <f>COUNTIFS(Table2[Sub-Sector],Table3[[#This Row],[Sub-Sector]],Table2[1M Return vs Nifty],"&gt;=5")/Table3[[#This Row],[Count]]</f>
        <v>0.55555555555555558</v>
      </c>
      <c r="F3" s="2">
        <f>COUNTIFS(Table2[Sub-Sector],Table3[[#This Row],[Sub-Sector]],Table2[6M Return vs Nifty],"&gt;=10")/Table3[[#This Row],[Count]]</f>
        <v>0.70370370370370372</v>
      </c>
      <c r="G3" s="2">
        <f>COUNTIFS(Table2[Sub-Sector],Table3[[#This Row],[Sub-Sector]],Table2[1Y Return vs Nifty],"&gt;=10")/Table3[[#This Row],[Count]]</f>
        <v>0.88888888888888884</v>
      </c>
      <c r="H3" s="2">
        <f>COUNTIFS(Table2[Sub-Sector],Table3[[#This Row],[Sub-Sector]],Table2[RSI Exponential â€“ 14D],"&gt;=50")/Table3[[#This Row],[Count]]</f>
        <v>0.81481481481481477</v>
      </c>
      <c r="I3" s="2">
        <f>COUNTIFS(Table2[Sub-Sector],Table3[[#This Row],[Sub-Sector]],Table2[Relative Volume],"&gt;=2")/Table3[[#This Row],[Count]]</f>
        <v>7.407407407407407E-2</v>
      </c>
      <c r="J3" s="2">
        <f>COUNTIFS(Table2[Sub-Sector],Table3[[#This Row],[Sub-Sector]],Table2[% Away From Day Low],"&gt;=0.05")/Table3[[#This Row],[Count]]</f>
        <v>0.18518518518518517</v>
      </c>
      <c r="K3" s="2">
        <f>COUNTIFS(Table2[Sub-Sector],Table3[[#This Row],[Sub-Sector]],Table2[% Away From Day Low],"&gt;=0.05")/Table3[[#This Row],[Count]]</f>
        <v>0.18518518518518517</v>
      </c>
      <c r="L3" s="2">
        <f>COUNTIFS(Table2[Sub-Sector],Table3[[#This Row],[Sub-Sector]],Table2[% Away From Current Week Low],"&gt;=0.05")/Table3[[#This Row],[Count]]</f>
        <v>0.33333333333333331</v>
      </c>
      <c r="M3" s="2">
        <f>COUNTIFS(Table2[Sub-Sector],Table3[[#This Row],[Sub-Sector]],Table2[% Away From Current Week High],"&lt;=0.05")/Table3[[#This Row],[Count]]</f>
        <v>0.62962962962962965</v>
      </c>
      <c r="N3" s="2">
        <f>COUNTIFS(Table2[Sub-Sector],Table3[[#This Row],[Sub-Sector]],Table2[% Away From Current Month Low],"&gt;=0.05")/Table3[[#This Row],[Count]]</f>
        <v>0.59259259259259256</v>
      </c>
      <c r="O3" s="2">
        <f>COUNTIFS(Table2[Sub-Sector],Table3[[#This Row],[Sub-Sector]],Table2[% Away From Current Month High],"&lt;=0.05")/Table3[[#This Row],[Count]]</f>
        <v>0.48148148148148145</v>
      </c>
      <c r="P3" s="2">
        <f>COUNTIFS(Table2[Sub-Sector],Table3[[#This Row],[Sub-Sector]],Table2[% Away From 52W High],"&lt;=10")/Table3[[#This Row],[Count]]</f>
        <v>0.62962962962962965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Away From 52W Low],"&gt;=10")/Table3[[#This Row],[Count]]</f>
        <v>1</v>
      </c>
      <c r="S3" s="2">
        <f>COUNTIFS(Table2[Sub-Sector],Table3[[#This Row],[Sub-Sector]],Table2[% Price above 50 EMA],"&gt;=0")/Table3[[#This Row],[Count]]</f>
        <v>0.96296296296296291</v>
      </c>
      <c r="T3" s="2">
        <f>COUNTIFS(Table2[Sub-Sector],Table3[[#This Row],[Sub-Sector]],Table2[% Price above 200 EMA],"&gt;=0")/Table3[[#This Row],[Count]]</f>
        <v>0.96296296296296291</v>
      </c>
      <c r="U3" s="2">
        <f>COUNTIFS(Table2[Sub-Sector],Table3[[#This Row],[Sub-Sector]],Table2[Rate of Change - Zone],"Positive")/Table3[[#This Row],[Count]]</f>
        <v>0.66666666666666663</v>
      </c>
      <c r="V3" s="2">
        <f>COUNTIFS(Table2[Sub-Sector],Table3[[#This Row],[Sub-Sector]],Table2[Sharpe Ratio],"&gt;=0.10")/Table3[[#This Row],[Count]]</f>
        <v>0.66666666666666663</v>
      </c>
    </row>
    <row r="4" spans="1:22" x14ac:dyDescent="0.3">
      <c r="A4" t="s">
        <v>189</v>
      </c>
      <c r="B4">
        <f>COUNTIFS(Table2[Sub-Sector],Table3[[#This Row],[Sub-Sector]])</f>
        <v>25</v>
      </c>
      <c r="C4" s="2">
        <f>COUNTIFS(Table2[Sub-Sector],Table3[[#This Row],[Sub-Sector]],Table2[Uptrend],"Uptrend")/Table3[[#This Row],[Count]]</f>
        <v>0.92</v>
      </c>
      <c r="D4" s="2">
        <f>COUNTIFS(Table2[Sub-Sector],Table3[[#This Row],[Sub-Sector]],Table2[1W Return vs Nifty],"&gt;=5")/Table3[[#This Row],[Count]]</f>
        <v>0.12</v>
      </c>
      <c r="E4" s="2">
        <f>COUNTIFS(Table2[Sub-Sector],Table3[[#This Row],[Sub-Sector]],Table2[1M Return vs Nifty],"&gt;=5")/Table3[[#This Row],[Count]]</f>
        <v>0.64</v>
      </c>
      <c r="F4" s="2">
        <f>COUNTIFS(Table2[Sub-Sector],Table3[[#This Row],[Sub-Sector]],Table2[6M Return vs Nifty],"&gt;=10")/Table3[[#This Row],[Count]]</f>
        <v>0.56000000000000005</v>
      </c>
      <c r="G4" s="2">
        <f>COUNTIFS(Table2[Sub-Sector],Table3[[#This Row],[Sub-Sector]],Table2[1Y Return vs Nifty],"&gt;=10")/Table3[[#This Row],[Count]]</f>
        <v>0.68</v>
      </c>
      <c r="H4" s="2">
        <f>COUNTIFS(Table2[Sub-Sector],Table3[[#This Row],[Sub-Sector]],Table2[RSI Exponential â€“ 14D],"&gt;=50")/Table3[[#This Row],[Count]]</f>
        <v>0.84</v>
      </c>
      <c r="I4" s="2">
        <f>COUNTIFS(Table2[Sub-Sector],Table3[[#This Row],[Sub-Sector]],Table2[Relative Volume],"&gt;=2")/Table3[[#This Row],[Count]]</f>
        <v>0.08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Low],"&gt;=0.05")/Table3[[#This Row],[Count]]</f>
        <v>0</v>
      </c>
      <c r="L4" s="2">
        <f>COUNTIFS(Table2[Sub-Sector],Table3[[#This Row],[Sub-Sector]],Table2[% Away From Current Week Low],"&gt;=0.05")/Table3[[#This Row],[Count]]</f>
        <v>0.08</v>
      </c>
      <c r="M4" s="2">
        <f>COUNTIFS(Table2[Sub-Sector],Table3[[#This Row],[Sub-Sector]],Table2[% Away From Current Week High],"&lt;=0.05")/Table3[[#This Row],[Count]]</f>
        <v>0.72</v>
      </c>
      <c r="N4" s="2">
        <f>COUNTIFS(Table2[Sub-Sector],Table3[[#This Row],[Sub-Sector]],Table2[% Away From Current Month Low],"&gt;=0.05")/Table3[[#This Row],[Count]]</f>
        <v>0.4</v>
      </c>
      <c r="O4" s="2">
        <f>COUNTIFS(Table2[Sub-Sector],Table3[[#This Row],[Sub-Sector]],Table2[% Away From Current Month High],"&lt;=0.05")/Table3[[#This Row],[Count]]</f>
        <v>0.64</v>
      </c>
      <c r="P4" s="2">
        <f>COUNTIFS(Table2[Sub-Sector],Table3[[#This Row],[Sub-Sector]],Table2[% Away From 52W High],"&lt;=10")/Table3[[#This Row],[Count]]</f>
        <v>0.68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Away From 52W Low],"&gt;=10")/Table3[[#This Row],[Count]]</f>
        <v>1</v>
      </c>
      <c r="S4" s="2">
        <f>COUNTIFS(Table2[Sub-Sector],Table3[[#This Row],[Sub-Sector]],Table2[% Price above 50 EMA],"&gt;=0")/Table3[[#This Row],[Count]]</f>
        <v>0.96</v>
      </c>
      <c r="T4" s="2">
        <f>COUNTIFS(Table2[Sub-Sector],Table3[[#This Row],[Sub-Sector]],Table2[% Price above 200 EMA],"&gt;=0")/Table3[[#This Row],[Count]]</f>
        <v>0.96</v>
      </c>
      <c r="U4" s="2">
        <f>COUNTIFS(Table2[Sub-Sector],Table3[[#This Row],[Sub-Sector]],Table2[Rate of Change - Zone],"Positive")/Table3[[#This Row],[Count]]</f>
        <v>0.68</v>
      </c>
      <c r="V4" s="2">
        <f>COUNTIFS(Table2[Sub-Sector],Table3[[#This Row],[Sub-Sector]],Table2[Sharpe Ratio],"&gt;=0.10")/Table3[[#This Row],[Count]]</f>
        <v>0.44</v>
      </c>
    </row>
    <row r="5" spans="1:22" x14ac:dyDescent="0.3">
      <c r="A5" t="s">
        <v>239</v>
      </c>
      <c r="B5">
        <f>COUNTIFS(Table2[Sub-Sector],Table3[[#This Row],[Sub-Sector]])</f>
        <v>23</v>
      </c>
      <c r="C5" s="2">
        <f>COUNTIFS(Table2[Sub-Sector],Table3[[#This Row],[Sub-Sector]],Table2[Uptrend],"Uptrend")/Table3[[#This Row],[Count]]</f>
        <v>0.78260869565217395</v>
      </c>
      <c r="D5" s="2">
        <f>COUNTIFS(Table2[Sub-Sector],Table3[[#This Row],[Sub-Sector]],Table2[1W Return vs Nifty],"&gt;=5")/Table3[[#This Row],[Count]]</f>
        <v>0.21739130434782608</v>
      </c>
      <c r="E5" s="2">
        <f>COUNTIFS(Table2[Sub-Sector],Table3[[#This Row],[Sub-Sector]],Table2[1M Return vs Nifty],"&gt;=5")/Table3[[#This Row],[Count]]</f>
        <v>0.56521739130434778</v>
      </c>
      <c r="F5" s="2">
        <f>COUNTIFS(Table2[Sub-Sector],Table3[[#This Row],[Sub-Sector]],Table2[6M Return vs Nifty],"&gt;=10")/Table3[[#This Row],[Count]]</f>
        <v>0.52173913043478259</v>
      </c>
      <c r="G5" s="2">
        <f>COUNTIFS(Table2[Sub-Sector],Table3[[#This Row],[Sub-Sector]],Table2[1Y Return vs Nifty],"&gt;=10")/Table3[[#This Row],[Count]]</f>
        <v>0.47826086956521741</v>
      </c>
      <c r="H5" s="2">
        <f>COUNTIFS(Table2[Sub-Sector],Table3[[#This Row],[Sub-Sector]],Table2[RSI Exponential â€“ 14D],"&gt;=50")/Table3[[#This Row],[Count]]</f>
        <v>0.78260869565217395</v>
      </c>
      <c r="I5" s="2">
        <f>COUNTIFS(Table2[Sub-Sector],Table3[[#This Row],[Sub-Sector]],Table2[Relative Volume],"&gt;=2")/Table3[[#This Row],[Count]]</f>
        <v>8.6956521739130432E-2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Low],"&gt;=0.05")/Table3[[#This Row],[Count]]</f>
        <v>0</v>
      </c>
      <c r="L5" s="2">
        <f>COUNTIFS(Table2[Sub-Sector],Table3[[#This Row],[Sub-Sector]],Table2[% Away From Current Week Low],"&gt;=0.05")/Table3[[#This Row],[Count]]</f>
        <v>0.13043478260869565</v>
      </c>
      <c r="M5" s="2">
        <f>COUNTIFS(Table2[Sub-Sector],Table3[[#This Row],[Sub-Sector]],Table2[% Away From Current Week High],"&lt;=0.05")/Table3[[#This Row],[Count]]</f>
        <v>0.52173913043478259</v>
      </c>
      <c r="N5" s="2">
        <f>COUNTIFS(Table2[Sub-Sector],Table3[[#This Row],[Sub-Sector]],Table2[% Away From Current Month Low],"&gt;=0.05")/Table3[[#This Row],[Count]]</f>
        <v>0.2608695652173913</v>
      </c>
      <c r="O5" s="2">
        <f>COUNTIFS(Table2[Sub-Sector],Table3[[#This Row],[Sub-Sector]],Table2[% Away From Current Month High],"&lt;=0.05")/Table3[[#This Row],[Count]]</f>
        <v>0.21739130434782608</v>
      </c>
      <c r="P5" s="2">
        <f>COUNTIFS(Table2[Sub-Sector],Table3[[#This Row],[Sub-Sector]],Table2[% Away From 52W High],"&lt;=10")/Table3[[#This Row],[Count]]</f>
        <v>0.47826086956521741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Away From 52W Low],"&gt;=10")/Table3[[#This Row],[Count]]</f>
        <v>1</v>
      </c>
      <c r="S5" s="2">
        <f>COUNTIFS(Table2[Sub-Sector],Table3[[#This Row],[Sub-Sector]],Table2[% Price above 50 EMA],"&gt;=0")/Table3[[#This Row],[Count]]</f>
        <v>0.95652173913043481</v>
      </c>
      <c r="T5" s="2">
        <f>COUNTIFS(Table2[Sub-Sector],Table3[[#This Row],[Sub-Sector]],Table2[% Price above 200 EMA],"&gt;=0")/Table3[[#This Row],[Count]]</f>
        <v>0.82608695652173914</v>
      </c>
      <c r="U5" s="2">
        <f>COUNTIFS(Table2[Sub-Sector],Table3[[#This Row],[Sub-Sector]],Table2[Rate of Change - Zone],"Positive")/Table3[[#This Row],[Count]]</f>
        <v>0.56521739130434778</v>
      </c>
      <c r="V5" s="2">
        <f>COUNTIFS(Table2[Sub-Sector],Table3[[#This Row],[Sub-Sector]],Table2[Sharpe Ratio],"&gt;=0.10")/Table3[[#This Row],[Count]]</f>
        <v>0.56521739130434778</v>
      </c>
    </row>
    <row r="6" spans="1:22" x14ac:dyDescent="0.3">
      <c r="A6" t="s">
        <v>242</v>
      </c>
      <c r="B6">
        <f>COUNTIFS(Table2[Sub-Sector],Table3[[#This Row],[Sub-Sector]])</f>
        <v>21</v>
      </c>
      <c r="C6" s="2">
        <f>COUNTIFS(Table2[Sub-Sector],Table3[[#This Row],[Sub-Sector]],Table2[Uptrend],"Uptrend")/Table3[[#This Row],[Count]]</f>
        <v>0.8571428571428571</v>
      </c>
      <c r="D6" s="2">
        <f>COUNTIFS(Table2[Sub-Sector],Table3[[#This Row],[Sub-Sector]],Table2[1W Return vs Nifty],"&gt;=5")/Table3[[#This Row],[Count]]</f>
        <v>0.19047619047619047</v>
      </c>
      <c r="E6" s="2">
        <f>COUNTIFS(Table2[Sub-Sector],Table3[[#This Row],[Sub-Sector]],Table2[1M Return vs Nifty],"&gt;=5")/Table3[[#This Row],[Count]]</f>
        <v>0.76190476190476186</v>
      </c>
      <c r="F6" s="2">
        <f>COUNTIFS(Table2[Sub-Sector],Table3[[#This Row],[Sub-Sector]],Table2[6M Return vs Nifty],"&gt;=10")/Table3[[#This Row],[Count]]</f>
        <v>0.42857142857142855</v>
      </c>
      <c r="G6" s="2">
        <f>COUNTIFS(Table2[Sub-Sector],Table3[[#This Row],[Sub-Sector]],Table2[1Y Return vs Nifty],"&gt;=10")/Table3[[#This Row],[Count]]</f>
        <v>0.66666666666666663</v>
      </c>
      <c r="H6" s="2">
        <f>COUNTIFS(Table2[Sub-Sector],Table3[[#This Row],[Sub-Sector]],Table2[RSI Exponential â€“ 14D],"&gt;=50")/Table3[[#This Row],[Count]]</f>
        <v>0.95238095238095233</v>
      </c>
      <c r="I6" s="2">
        <f>COUNTIFS(Table2[Sub-Sector],Table3[[#This Row],[Sub-Sector]],Table2[Relative Volume],"&gt;=2")/Table3[[#This Row],[Count]]</f>
        <v>0.23809523809523808</v>
      </c>
      <c r="J6" s="2">
        <f>COUNTIFS(Table2[Sub-Sector],Table3[[#This Row],[Sub-Sector]],Table2[% Away From Day Low],"&gt;=0.05")/Table3[[#This Row],[Count]]</f>
        <v>9.5238095238095233E-2</v>
      </c>
      <c r="K6" s="2">
        <f>COUNTIFS(Table2[Sub-Sector],Table3[[#This Row],[Sub-Sector]],Table2[% Away From Day Low],"&gt;=0.05")/Table3[[#This Row],[Count]]</f>
        <v>9.5238095238095233E-2</v>
      </c>
      <c r="L6" s="2">
        <f>COUNTIFS(Table2[Sub-Sector],Table3[[#This Row],[Sub-Sector]],Table2[% Away From Current Week Low],"&gt;=0.05")/Table3[[#This Row],[Count]]</f>
        <v>0.14285714285714285</v>
      </c>
      <c r="M6" s="2">
        <f>COUNTIFS(Table2[Sub-Sector],Table3[[#This Row],[Sub-Sector]],Table2[% Away From Current Week High],"&lt;=0.05")/Table3[[#This Row],[Count]]</f>
        <v>0.52380952380952384</v>
      </c>
      <c r="N6" s="2">
        <f>COUNTIFS(Table2[Sub-Sector],Table3[[#This Row],[Sub-Sector]],Table2[% Away From Current Month Low],"&gt;=0.05")/Table3[[#This Row],[Count]]</f>
        <v>0.38095238095238093</v>
      </c>
      <c r="O6" s="2">
        <f>COUNTIFS(Table2[Sub-Sector],Table3[[#This Row],[Sub-Sector]],Table2[% Away From Current Month High],"&lt;=0.05")/Table3[[#This Row],[Count]]</f>
        <v>0.38095238095238093</v>
      </c>
      <c r="P6" s="2">
        <f>COUNTIFS(Table2[Sub-Sector],Table3[[#This Row],[Sub-Sector]],Table2[% Away From 52W High],"&lt;=10")/Table3[[#This Row],[Count]]</f>
        <v>0.47619047619047616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Away From 52W Low],"&gt;=10")/Table3[[#This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0.80952380952380953</v>
      </c>
      <c r="V6" s="2">
        <f>COUNTIFS(Table2[Sub-Sector],Table3[[#This Row],[Sub-Sector]],Table2[Sharpe Ratio],"&gt;=0.10")/Table3[[#This Row],[Count]]</f>
        <v>0.23809523809523808</v>
      </c>
    </row>
    <row r="7" spans="1:22" x14ac:dyDescent="0.3">
      <c r="A7" t="s">
        <v>130</v>
      </c>
      <c r="B7">
        <f>COUNTIFS(Table2[Sub-Sector],Table3[[#This Row],[Sub-Sector]])</f>
        <v>20</v>
      </c>
      <c r="C7" s="2">
        <f>COUNTIFS(Table2[Sub-Sector],Table3[[#This Row],[Sub-Sector]],Table2[Uptrend],"Uptrend")/Table3[[#This Row],[Count]]</f>
        <v>0.8</v>
      </c>
      <c r="D7" s="2">
        <f>COUNTIFS(Table2[Sub-Sector],Table3[[#This Row],[Sub-Sector]],Table2[1W Return vs Nifty],"&gt;=5")/Table3[[#This Row],[Count]]</f>
        <v>0.2</v>
      </c>
      <c r="E7" s="2">
        <f>COUNTIFS(Table2[Sub-Sector],Table3[[#This Row],[Sub-Sector]],Table2[1M Return vs Nifty],"&gt;=5")/Table3[[#This Row],[Count]]</f>
        <v>0.35</v>
      </c>
      <c r="F7" s="2">
        <f>COUNTIFS(Table2[Sub-Sector],Table3[[#This Row],[Sub-Sector]],Table2[6M Return vs Nifty],"&gt;=10")/Table3[[#This Row],[Count]]</f>
        <v>0.5</v>
      </c>
      <c r="G7" s="2">
        <f>COUNTIFS(Table2[Sub-Sector],Table3[[#This Row],[Sub-Sector]],Table2[1Y Return vs Nifty],"&gt;=10")/Table3[[#This Row],[Count]]</f>
        <v>0.65</v>
      </c>
      <c r="H7" s="2">
        <f>COUNTIFS(Table2[Sub-Sector],Table3[[#This Row],[Sub-Sector]],Table2[RSI Exponential â€“ 14D],"&gt;=50")/Table3[[#This Row],[Count]]</f>
        <v>0.8</v>
      </c>
      <c r="I7" s="2">
        <f>COUNTIFS(Table2[Sub-Sector],Table3[[#This Row],[Sub-Sector]],Table2[Relative Volume],"&gt;=2")/Table3[[#This Row],[Count]]</f>
        <v>0.1</v>
      </c>
      <c r="J7" s="2">
        <f>COUNTIFS(Table2[Sub-Sector],Table3[[#This Row],[Sub-Sector]],Table2[% Away From Day Low],"&gt;=0.05")/Table3[[#This Row],[Count]]</f>
        <v>0.05</v>
      </c>
      <c r="K7" s="2">
        <f>COUNTIFS(Table2[Sub-Sector],Table3[[#This Row],[Sub-Sector]],Table2[% Away From Day Low],"&gt;=0.05")/Table3[[#This Row],[Count]]</f>
        <v>0.05</v>
      </c>
      <c r="L7" s="2">
        <f>COUNTIFS(Table2[Sub-Sector],Table3[[#This Row],[Sub-Sector]],Table2[% Away From Current Week Low],"&gt;=0.05")/Table3[[#This Row],[Count]]</f>
        <v>0.15</v>
      </c>
      <c r="M7" s="2">
        <f>COUNTIFS(Table2[Sub-Sector],Table3[[#This Row],[Sub-Sector]],Table2[% Away From Current Week High],"&lt;=0.05")/Table3[[#This Row],[Count]]</f>
        <v>0.75</v>
      </c>
      <c r="N7" s="2">
        <f>COUNTIFS(Table2[Sub-Sector],Table3[[#This Row],[Sub-Sector]],Table2[% Away From Current Month Low],"&gt;=0.05")/Table3[[#This Row],[Count]]</f>
        <v>0.25</v>
      </c>
      <c r="O7" s="2">
        <f>COUNTIFS(Table2[Sub-Sector],Table3[[#This Row],[Sub-Sector]],Table2[% Away From Current Month High],"&lt;=0.05")/Table3[[#This Row],[Count]]</f>
        <v>0.5</v>
      </c>
      <c r="P7" s="2">
        <f>COUNTIFS(Table2[Sub-Sector],Table3[[#This Row],[Sub-Sector]],Table2[% Away From 52W High],"&lt;=10")/Table3[[#This Row],[Count]]</f>
        <v>0.6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Away From 52W Low],"&gt;=10")/Table3[[#This Row],[Count]]</f>
        <v>1</v>
      </c>
      <c r="S7" s="2">
        <f>COUNTIFS(Table2[Sub-Sector],Table3[[#This Row],[Sub-Sector]],Table2[% Price above 50 EMA],"&gt;=0")/Table3[[#This Row],[Count]]</f>
        <v>0.65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0.45</v>
      </c>
      <c r="V7" s="2">
        <f>COUNTIFS(Table2[Sub-Sector],Table3[[#This Row],[Sub-Sector]],Table2[Sharpe Ratio],"&gt;=0.10")/Table3[[#This Row],[Count]]</f>
        <v>0.4</v>
      </c>
    </row>
    <row r="8" spans="1:22" x14ac:dyDescent="0.3">
      <c r="A8" t="s">
        <v>21</v>
      </c>
      <c r="B8">
        <f>COUNTIFS(Table2[Sub-Sector],Table3[[#This Row],[Sub-Sector]])</f>
        <v>20</v>
      </c>
      <c r="C8" s="2">
        <f>COUNTIFS(Table2[Sub-Sector],Table3[[#This Row],[Sub-Sector]],Table2[Uptrend],"Uptrend")/Table3[[#This Row],[Count]]</f>
        <v>0.75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0.2</v>
      </c>
      <c r="F8" s="2">
        <f>COUNTIFS(Table2[Sub-Sector],Table3[[#This Row],[Sub-Sector]],Table2[6M Return vs Nifty],"&gt;=10")/Table3[[#This Row],[Count]]</f>
        <v>0.2</v>
      </c>
      <c r="G8" s="2">
        <f>COUNTIFS(Table2[Sub-Sector],Table3[[#This Row],[Sub-Sector]],Table2[1Y Return vs Nifty],"&gt;=10")/Table3[[#This Row],[Count]]</f>
        <v>0.45</v>
      </c>
      <c r="H8" s="2">
        <f>COUNTIFS(Table2[Sub-Sector],Table3[[#This Row],[Sub-Sector]],Table2[RSI Exponential â€“ 14D],"&gt;=50")/Table3[[#This Row],[Count]]</f>
        <v>0.9</v>
      </c>
      <c r="I8" s="2">
        <f>COUNTIFS(Table2[Sub-Sector],Table3[[#This Row],[Sub-Sector]],Table2[Relative Volume],"&gt;=2")/Table3[[#This Row],[Count]]</f>
        <v>0.1</v>
      </c>
      <c r="J8" s="2">
        <f>COUNTIFS(Table2[Sub-Sector],Table3[[#This Row],[Sub-Sector]],Table2[% Away From Day Low],"&gt;=0.05")/Table3[[#This Row],[Count]]</f>
        <v>0.05</v>
      </c>
      <c r="K8" s="2">
        <f>COUNTIFS(Table2[Sub-Sector],Table3[[#This Row],[Sub-Sector]],Table2[% Away From Day Low],"&gt;=0.05")/Table3[[#This Row],[Count]]</f>
        <v>0.05</v>
      </c>
      <c r="L8" s="2">
        <f>COUNTIFS(Table2[Sub-Sector],Table3[[#This Row],[Sub-Sector]],Table2[% Away From Current Week Low],"&gt;=0.05")/Table3[[#This Row],[Count]]</f>
        <v>0.05</v>
      </c>
      <c r="M8" s="2">
        <f>COUNTIFS(Table2[Sub-Sector],Table3[[#This Row],[Sub-Sector]],Table2[% Away From Current Week High],"&lt;=0.05")/Table3[[#This Row],[Count]]</f>
        <v>0.8</v>
      </c>
      <c r="N8" s="2">
        <f>COUNTIFS(Table2[Sub-Sector],Table3[[#This Row],[Sub-Sector]],Table2[% Away From Current Month Low],"&gt;=0.05")/Table3[[#This Row],[Count]]</f>
        <v>0.1</v>
      </c>
      <c r="O8" s="2">
        <f>COUNTIFS(Table2[Sub-Sector],Table3[[#This Row],[Sub-Sector]],Table2[% Away From Current Month High],"&lt;=0.05")/Table3[[#This Row],[Count]]</f>
        <v>0.7</v>
      </c>
      <c r="P8" s="2">
        <f>COUNTIFS(Table2[Sub-Sector],Table3[[#This Row],[Sub-Sector]],Table2[% Away From 52W High],"&lt;=10")/Table3[[#This Row],[Count]]</f>
        <v>0.5</v>
      </c>
      <c r="Q8" s="2">
        <f>COUNTIFS(Table2[Sub-Sector],Table3[[#This Row],[Sub-Sector]],Table2[% Away From 52W Low],"&gt;=10")/Table3[[#This Row],[Count]]</f>
        <v>0.95</v>
      </c>
      <c r="R8" s="2">
        <f>COUNTIFS(Table2[Sub-Sector],Table3[[#This Row],[Sub-Sector]],Table2[% Away From 52W Low],"&gt;=10")/Table3[[#This Row],[Count]]</f>
        <v>0.95</v>
      </c>
      <c r="S8" s="2">
        <f>COUNTIFS(Table2[Sub-Sector],Table3[[#This Row],[Sub-Sector]],Table2[% Price above 50 EMA],"&gt;=0")/Table3[[#This Row],[Count]]</f>
        <v>0.9</v>
      </c>
      <c r="T8" s="2">
        <f>COUNTIFS(Table2[Sub-Sector],Table3[[#This Row],[Sub-Sector]],Table2[% Price above 200 EMA],"&gt;=0")/Table3[[#This Row],[Count]]</f>
        <v>0.9</v>
      </c>
      <c r="U8" s="2">
        <f>COUNTIFS(Table2[Sub-Sector],Table3[[#This Row],[Sub-Sector]],Table2[Rate of Change - Zone],"Positive")/Table3[[#This Row],[Count]]</f>
        <v>0.8</v>
      </c>
      <c r="V8" s="2">
        <f>COUNTIFS(Table2[Sub-Sector],Table3[[#This Row],[Sub-Sector]],Table2[Sharpe Ratio],"&gt;=0.10")/Table3[[#This Row],[Count]]</f>
        <v>0.1</v>
      </c>
    </row>
    <row r="9" spans="1:22" x14ac:dyDescent="0.3">
      <c r="A9" t="s">
        <v>24</v>
      </c>
      <c r="B9">
        <f>COUNTIFS(Table2[Sub-Sector],Table3[[#This Row],[Sub-Sector]])</f>
        <v>20</v>
      </c>
      <c r="C9" s="2">
        <f>COUNTIFS(Table2[Sub-Sector],Table3[[#This Row],[Sub-Sector]],Table2[Uptrend],"Uptrend")/Table3[[#This Row],[Count]]</f>
        <v>0.5</v>
      </c>
      <c r="D9" s="2">
        <f>COUNTIFS(Table2[Sub-Sector],Table3[[#This Row],[Sub-Sector]],Table2[1W Return vs Nifty],"&gt;=5")/Table3[[#This Row],[Count]]</f>
        <v>0.15</v>
      </c>
      <c r="E9" s="2">
        <f>COUNTIFS(Table2[Sub-Sector],Table3[[#This Row],[Sub-Sector]],Table2[1M Return vs Nifty],"&gt;=5")/Table3[[#This Row],[Count]]</f>
        <v>0.2</v>
      </c>
      <c r="F9" s="2">
        <f>COUNTIFS(Table2[Sub-Sector],Table3[[#This Row],[Sub-Sector]],Table2[6M Return vs Nifty],"&gt;=10")/Table3[[#This Row],[Count]]</f>
        <v>0.1</v>
      </c>
      <c r="G9" s="2">
        <f>COUNTIFS(Table2[Sub-Sector],Table3[[#This Row],[Sub-Sector]],Table2[1Y Return vs Nifty],"&gt;=10")/Table3[[#This Row],[Count]]</f>
        <v>0.2</v>
      </c>
      <c r="H9" s="2">
        <f>COUNTIFS(Table2[Sub-Sector],Table3[[#This Row],[Sub-Sector]],Table2[RSI Exponential â€“ 14D],"&gt;=50")/Table3[[#This Row],[Count]]</f>
        <v>0.4</v>
      </c>
      <c r="I9" s="2">
        <f>COUNTIFS(Table2[Sub-Sector],Table3[[#This Row],[Sub-Sector]],Table2[Relative Volume],"&gt;=2")/Table3[[#This Row],[Count]]</f>
        <v>0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Low],"&gt;=0.05")/Table3[[#This Row],[Count]]</f>
        <v>0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0.75</v>
      </c>
      <c r="N9" s="2">
        <f>COUNTIFS(Table2[Sub-Sector],Table3[[#This Row],[Sub-Sector]],Table2[% Away From Current Month Low],"&gt;=0.05")/Table3[[#This Row],[Count]]</f>
        <v>0.2</v>
      </c>
      <c r="O9" s="2">
        <f>COUNTIFS(Table2[Sub-Sector],Table3[[#This Row],[Sub-Sector]],Table2[% Away From Current Month High],"&lt;=0.05")/Table3[[#This Row],[Count]]</f>
        <v>0.45</v>
      </c>
      <c r="P9" s="2">
        <f>COUNTIFS(Table2[Sub-Sector],Table3[[#This Row],[Sub-Sector]],Table2[% Away From 52W High],"&lt;=10")/Table3[[#This Row],[Count]]</f>
        <v>0.25</v>
      </c>
      <c r="Q9" s="2">
        <f>COUNTIFS(Table2[Sub-Sector],Table3[[#This Row],[Sub-Sector]],Table2[% Away From 52W Low],"&gt;=10")/Table3[[#This Row],[Count]]</f>
        <v>0.95</v>
      </c>
      <c r="R9" s="2">
        <f>COUNTIFS(Table2[Sub-Sector],Table3[[#This Row],[Sub-Sector]],Table2[% Away From 52W Low],"&gt;=10")/Table3[[#This Row],[Count]]</f>
        <v>0.95</v>
      </c>
      <c r="S9" s="2">
        <f>COUNTIFS(Table2[Sub-Sector],Table3[[#This Row],[Sub-Sector]],Table2[% Price above 50 EMA],"&gt;=0")/Table3[[#This Row],[Count]]</f>
        <v>0.45</v>
      </c>
      <c r="T9" s="2">
        <f>COUNTIFS(Table2[Sub-Sector],Table3[[#This Row],[Sub-Sector]],Table2[% Price above 200 EMA],"&gt;=0")/Table3[[#This Row],[Count]]</f>
        <v>0.55000000000000004</v>
      </c>
      <c r="U9" s="2">
        <f>COUNTIFS(Table2[Sub-Sector],Table3[[#This Row],[Sub-Sector]],Table2[Rate of Change - Zone],"Positive")/Table3[[#This Row],[Count]]</f>
        <v>0.35</v>
      </c>
      <c r="V9" s="2">
        <f>COUNTIFS(Table2[Sub-Sector],Table3[[#This Row],[Sub-Sector]],Table2[Sharpe Ratio],"&gt;=0.10")/Table3[[#This Row],[Count]]</f>
        <v>0.15</v>
      </c>
    </row>
    <row r="10" spans="1:22" x14ac:dyDescent="0.3">
      <c r="A10" t="s">
        <v>80</v>
      </c>
      <c r="B10">
        <f>COUNTIFS(Table2[Sub-Sector],Table3[[#This Row],[Sub-Sector]])</f>
        <v>19</v>
      </c>
      <c r="C10" s="2">
        <f>COUNTIFS(Table2[Sub-Sector],Table3[[#This Row],[Sub-Sector]],Table2[Uptrend],"Uptrend")/Table3[[#This Row],[Count]]</f>
        <v>0.73684210526315785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0.26315789473684209</v>
      </c>
      <c r="F10" s="2">
        <f>COUNTIFS(Table2[Sub-Sector],Table3[[#This Row],[Sub-Sector]],Table2[6M Return vs Nifty],"&gt;=10")/Table3[[#This Row],[Count]]</f>
        <v>0.10526315789473684</v>
      </c>
      <c r="G10" s="2">
        <f>COUNTIFS(Table2[Sub-Sector],Table3[[#This Row],[Sub-Sector]],Table2[1Y Return vs Nifty],"&gt;=10")/Table3[[#This Row],[Count]]</f>
        <v>0.47368421052631576</v>
      </c>
      <c r="H10" s="2">
        <f>COUNTIFS(Table2[Sub-Sector],Table3[[#This Row],[Sub-Sector]],Table2[RSI Exponential â€“ 14D],"&gt;=50")/Table3[[#This Row],[Count]]</f>
        <v>0.57894736842105265</v>
      </c>
      <c r="I10" s="2">
        <f>COUNTIFS(Table2[Sub-Sector],Table3[[#This Row],[Sub-Sector]],Table2[Relative Volume],"&gt;=2")/Table3[[#This Row],[Count]]</f>
        <v>0.26315789473684209</v>
      </c>
      <c r="J10" s="2">
        <f>COUNTIFS(Table2[Sub-Sector],Table3[[#This Row],[Sub-Sector]],Table2[% Away From Day Low],"&gt;=0.05")/Table3[[#This Row],[Count]]</f>
        <v>0.15789473684210525</v>
      </c>
      <c r="K10" s="2">
        <f>COUNTIFS(Table2[Sub-Sector],Table3[[#This Row],[Sub-Sector]],Table2[% Away From Day Low],"&gt;=0.05")/Table3[[#This Row],[Count]]</f>
        <v>0.15789473684210525</v>
      </c>
      <c r="L10" s="2">
        <f>COUNTIFS(Table2[Sub-Sector],Table3[[#This Row],[Sub-Sector]],Table2[% Away From Current Week Low],"&gt;=0.05")/Table3[[#This Row],[Count]]</f>
        <v>0.21052631578947367</v>
      </c>
      <c r="M10" s="2">
        <f>COUNTIFS(Table2[Sub-Sector],Table3[[#This Row],[Sub-Sector]],Table2[% Away From Current Week High],"&lt;=0.05")/Table3[[#This Row],[Count]]</f>
        <v>0.94736842105263153</v>
      </c>
      <c r="N10" s="2">
        <f>COUNTIFS(Table2[Sub-Sector],Table3[[#This Row],[Sub-Sector]],Table2[% Away From Current Month Low],"&gt;=0.05")/Table3[[#This Row],[Count]]</f>
        <v>0.31578947368421051</v>
      </c>
      <c r="O10" s="2">
        <f>COUNTIFS(Table2[Sub-Sector],Table3[[#This Row],[Sub-Sector]],Table2[% Away From Current Month High],"&lt;=0.05")/Table3[[#This Row],[Count]]</f>
        <v>0.52631578947368418</v>
      </c>
      <c r="P10" s="2">
        <f>COUNTIFS(Table2[Sub-Sector],Table3[[#This Row],[Sub-Sector]],Table2[% Away From 52W High],"&lt;=10")/Table3[[#This Row],[Count]]</f>
        <v>0.42105263157894735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Away From 52W Low],"&gt;=10")/Table3[[#This Row],[Count]]</f>
        <v>1</v>
      </c>
      <c r="S10" s="2">
        <f>COUNTIFS(Table2[Sub-Sector],Table3[[#This Row],[Sub-Sector]],Table2[% Price above 50 EMA],"&gt;=0")/Table3[[#This Row],[Count]]</f>
        <v>0.78947368421052633</v>
      </c>
      <c r="T10" s="2">
        <f>COUNTIFS(Table2[Sub-Sector],Table3[[#This Row],[Sub-Sector]],Table2[% Price above 200 EMA],"&gt;=0")/Table3[[#This Row],[Count]]</f>
        <v>0.78947368421052633</v>
      </c>
      <c r="U10" s="2">
        <f>COUNTIFS(Table2[Sub-Sector],Table3[[#This Row],[Sub-Sector]],Table2[Rate of Change - Zone],"Positive")/Table3[[#This Row],[Count]]</f>
        <v>0.73684210526315785</v>
      </c>
      <c r="V10" s="2">
        <f>COUNTIFS(Table2[Sub-Sector],Table3[[#This Row],[Sub-Sector]],Table2[Sharpe Ratio],"&gt;=0.10")/Table3[[#This Row],[Count]]</f>
        <v>0</v>
      </c>
    </row>
    <row r="11" spans="1:22" x14ac:dyDescent="0.3">
      <c r="A11" t="s">
        <v>140</v>
      </c>
      <c r="B11">
        <f>COUNTIFS(Table2[Sub-Sector],Table3[[#This Row],[Sub-Sector]])</f>
        <v>18</v>
      </c>
      <c r="C11" s="2">
        <f>COUNTIFS(Table2[Sub-Sector],Table3[[#This Row],[Sub-Sector]],Table2[Uptrend],"Uptrend")/Table3[[#This Row],[Count]]</f>
        <v>0.77777777777777779</v>
      </c>
      <c r="D11" s="2">
        <f>COUNTIFS(Table2[Sub-Sector],Table3[[#This Row],[Sub-Sector]],Table2[1W Return vs Nifty],"&gt;=5")/Table3[[#This Row],[Count]]</f>
        <v>0.27777777777777779</v>
      </c>
      <c r="E11" s="2">
        <f>COUNTIFS(Table2[Sub-Sector],Table3[[#This Row],[Sub-Sector]],Table2[1M Return vs Nifty],"&gt;=5")/Table3[[#This Row],[Count]]</f>
        <v>0.3888888888888889</v>
      </c>
      <c r="F11" s="2">
        <f>COUNTIFS(Table2[Sub-Sector],Table3[[#This Row],[Sub-Sector]],Table2[6M Return vs Nifty],"&gt;=10")/Table3[[#This Row],[Count]]</f>
        <v>0.61111111111111116</v>
      </c>
      <c r="G11" s="2">
        <f>COUNTIFS(Table2[Sub-Sector],Table3[[#This Row],[Sub-Sector]],Table2[1Y Return vs Nifty],"&gt;=10")/Table3[[#This Row],[Count]]</f>
        <v>0.88888888888888884</v>
      </c>
      <c r="H11" s="2">
        <f>COUNTIFS(Table2[Sub-Sector],Table3[[#This Row],[Sub-Sector]],Table2[RSI Exponential â€“ 14D],"&gt;=50")/Table3[[#This Row],[Count]]</f>
        <v>0.66666666666666663</v>
      </c>
      <c r="I11" s="2">
        <f>COUNTIFS(Table2[Sub-Sector],Table3[[#This Row],[Sub-Sector]],Table2[Relative Volume],"&gt;=2")/Table3[[#This Row],[Count]]</f>
        <v>0</v>
      </c>
      <c r="J11" s="2">
        <f>COUNTIFS(Table2[Sub-Sector],Table3[[#This Row],[Sub-Sector]],Table2[% Away From Day Low],"&gt;=0.05")/Table3[[#This Row],[Count]]</f>
        <v>5.5555555555555552E-2</v>
      </c>
      <c r="K11" s="2">
        <f>COUNTIFS(Table2[Sub-Sector],Table3[[#This Row],[Sub-Sector]],Table2[% Away From Day Low],"&gt;=0.05")/Table3[[#This Row],[Count]]</f>
        <v>5.5555555555555552E-2</v>
      </c>
      <c r="L11" s="2">
        <f>COUNTIFS(Table2[Sub-Sector],Table3[[#This Row],[Sub-Sector]],Table2[% Away From Current Week Low],"&gt;=0.05")/Table3[[#This Row],[Count]]</f>
        <v>0.16666666666666666</v>
      </c>
      <c r="M11" s="2">
        <f>COUNTIFS(Table2[Sub-Sector],Table3[[#This Row],[Sub-Sector]],Table2[% Away From Current Week High],"&lt;=0.05")/Table3[[#This Row],[Count]]</f>
        <v>0.72222222222222221</v>
      </c>
      <c r="N11" s="2">
        <f>COUNTIFS(Table2[Sub-Sector],Table3[[#This Row],[Sub-Sector]],Table2[% Away From Current Month Low],"&gt;=0.05")/Table3[[#This Row],[Count]]</f>
        <v>0.5</v>
      </c>
      <c r="O11" s="2">
        <f>COUNTIFS(Table2[Sub-Sector],Table3[[#This Row],[Sub-Sector]],Table2[% Away From Current Month High],"&lt;=0.05")/Table3[[#This Row],[Count]]</f>
        <v>0.3888888888888889</v>
      </c>
      <c r="P11" s="2">
        <f>COUNTIFS(Table2[Sub-Sector],Table3[[#This Row],[Sub-Sector]],Table2[% Away From 52W High],"&lt;=10")/Table3[[#This Row],[Count]]</f>
        <v>0.44444444444444442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Away From 52W Low],"&gt;=10")/Table3[[#This Row],[Count]]</f>
        <v>1</v>
      </c>
      <c r="S11" s="2">
        <f>COUNTIFS(Table2[Sub-Sector],Table3[[#This Row],[Sub-Sector]],Table2[% Price above 50 EMA],"&gt;=0")/Table3[[#This Row],[Count]]</f>
        <v>0.83333333333333337</v>
      </c>
      <c r="T11" s="2">
        <f>COUNTIFS(Table2[Sub-Sector],Table3[[#This Row],[Sub-Sector]],Table2[% Price above 200 EMA],"&gt;=0")/Table3[[#This Row],[Count]]</f>
        <v>0.94444444444444442</v>
      </c>
      <c r="U11" s="2">
        <f>COUNTIFS(Table2[Sub-Sector],Table3[[#This Row],[Sub-Sector]],Table2[Rate of Change - Zone],"Positive")/Table3[[#This Row],[Count]]</f>
        <v>0.5</v>
      </c>
      <c r="V11" s="2">
        <f>COUNTIFS(Table2[Sub-Sector],Table3[[#This Row],[Sub-Sector]],Table2[Sharpe Ratio],"&gt;=0.10")/Table3[[#This Row],[Count]]</f>
        <v>0.72222222222222221</v>
      </c>
    </row>
    <row r="12" spans="1:22" x14ac:dyDescent="0.3">
      <c r="A12" t="s">
        <v>542</v>
      </c>
      <c r="B12">
        <f>COUNTIFS(Table2[Sub-Sector],Table3[[#This Row],[Sub-Sector]])</f>
        <v>17</v>
      </c>
      <c r="C12" s="2">
        <f>COUNTIFS(Table2[Sub-Sector],Table3[[#This Row],[Sub-Sector]],Table2[Uptrend],"Uptrend")/Table3[[#This Row],[Count]]</f>
        <v>0.58823529411764708</v>
      </c>
      <c r="D12" s="2">
        <f>COUNTIFS(Table2[Sub-Sector],Table3[[#This Row],[Sub-Sector]],Table2[1W Return vs Nifty],"&gt;=5")/Table3[[#This Row],[Count]]</f>
        <v>0.23529411764705882</v>
      </c>
      <c r="E12" s="2">
        <f>COUNTIFS(Table2[Sub-Sector],Table3[[#This Row],[Sub-Sector]],Table2[1M Return vs Nifty],"&gt;=5")/Table3[[#This Row],[Count]]</f>
        <v>0.58823529411764708</v>
      </c>
      <c r="F12" s="2">
        <f>COUNTIFS(Table2[Sub-Sector],Table3[[#This Row],[Sub-Sector]],Table2[6M Return vs Nifty],"&gt;=10")/Table3[[#This Row],[Count]]</f>
        <v>5.8823529411764705E-2</v>
      </c>
      <c r="G12" s="2">
        <f>COUNTIFS(Table2[Sub-Sector],Table3[[#This Row],[Sub-Sector]],Table2[1Y Return vs Nifty],"&gt;=10")/Table3[[#This Row],[Count]]</f>
        <v>0.17647058823529413</v>
      </c>
      <c r="H12" s="2">
        <f>COUNTIFS(Table2[Sub-Sector],Table3[[#This Row],[Sub-Sector]],Table2[RSI Exponential â€“ 14D],"&gt;=50")/Table3[[#This Row],[Count]]</f>
        <v>0.70588235294117652</v>
      </c>
      <c r="I12" s="2">
        <f>COUNTIFS(Table2[Sub-Sector],Table3[[#This Row],[Sub-Sector]],Table2[Relative Volume],"&gt;=2")/Table3[[#This Row],[Count]]</f>
        <v>0.11764705882352941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Low],"&gt;=0.05")/Table3[[#This Row],[Count]]</f>
        <v>0</v>
      </c>
      <c r="L12" s="2">
        <f>COUNTIFS(Table2[Sub-Sector],Table3[[#This Row],[Sub-Sector]],Table2[% Away From Current Week Low],"&gt;=0.05")/Table3[[#This Row],[Count]]</f>
        <v>5.8823529411764705E-2</v>
      </c>
      <c r="M12" s="2">
        <f>COUNTIFS(Table2[Sub-Sector],Table3[[#This Row],[Sub-Sector]],Table2[% Away From Current Week High],"&lt;=0.05")/Table3[[#This Row],[Count]]</f>
        <v>0.82352941176470584</v>
      </c>
      <c r="N12" s="2">
        <f>COUNTIFS(Table2[Sub-Sector],Table3[[#This Row],[Sub-Sector]],Table2[% Away From Current Month Low],"&gt;=0.05")/Table3[[#This Row],[Count]]</f>
        <v>0.29411764705882354</v>
      </c>
      <c r="O12" s="2">
        <f>COUNTIFS(Table2[Sub-Sector],Table3[[#This Row],[Sub-Sector]],Table2[% Away From Current Month High],"&lt;=0.05")/Table3[[#This Row],[Count]]</f>
        <v>0.52941176470588236</v>
      </c>
      <c r="P12" s="2">
        <f>COUNTIFS(Table2[Sub-Sector],Table3[[#This Row],[Sub-Sector]],Table2[% Away From 52W High],"&lt;=10")/Table3[[#This Row],[Count]]</f>
        <v>0.23529411764705882</v>
      </c>
      <c r="Q12" s="2">
        <f>COUNTIFS(Table2[Sub-Sector],Table3[[#This Row],[Sub-Sector]],Table2[% Away From 52W Low],"&gt;=10")/Table3[[#This Row],[Count]]</f>
        <v>0.94117647058823528</v>
      </c>
      <c r="R12" s="2">
        <f>COUNTIFS(Table2[Sub-Sector],Table3[[#This Row],[Sub-Sector]],Table2[% Away From 52W Low],"&gt;=10")/Table3[[#This Row],[Count]]</f>
        <v>0.94117647058823528</v>
      </c>
      <c r="S12" s="2">
        <f>COUNTIFS(Table2[Sub-Sector],Table3[[#This Row],[Sub-Sector]],Table2[% Price above 50 EMA],"&gt;=0")/Table3[[#This Row],[Count]]</f>
        <v>0.76470588235294112</v>
      </c>
      <c r="T12" s="2">
        <f>COUNTIFS(Table2[Sub-Sector],Table3[[#This Row],[Sub-Sector]],Table2[% Price above 200 EMA],"&gt;=0")/Table3[[#This Row],[Count]]</f>
        <v>0.76470588235294112</v>
      </c>
      <c r="U12" s="2">
        <f>COUNTIFS(Table2[Sub-Sector],Table3[[#This Row],[Sub-Sector]],Table2[Rate of Change - Zone],"Positive")/Table3[[#This Row],[Count]]</f>
        <v>0.47058823529411764</v>
      </c>
      <c r="V12" s="2">
        <f>COUNTIFS(Table2[Sub-Sector],Table3[[#This Row],[Sub-Sector]],Table2[Sharpe Ratio],"&gt;=0.10")/Table3[[#This Row],[Count]]</f>
        <v>5.8823529411764705E-2</v>
      </c>
    </row>
    <row r="13" spans="1:22" x14ac:dyDescent="0.3">
      <c r="A13" t="s">
        <v>49</v>
      </c>
      <c r="B13">
        <f>COUNTIFS(Table2[Sub-Sector],Table3[[#This Row],[Sub-Sector]])</f>
        <v>17</v>
      </c>
      <c r="C13" s="2">
        <f>COUNTIFS(Table2[Sub-Sector],Table3[[#This Row],[Sub-Sector]],Table2[Uptrend],"Uptrend")/Table3[[#This Row],[Count]]</f>
        <v>0.6470588235294118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0.17647058823529413</v>
      </c>
      <c r="F13" s="2">
        <f>COUNTIFS(Table2[Sub-Sector],Table3[[#This Row],[Sub-Sector]],Table2[6M Return vs Nifty],"&gt;=10")/Table3[[#This Row],[Count]]</f>
        <v>0.35294117647058826</v>
      </c>
      <c r="G13" s="2">
        <f>COUNTIFS(Table2[Sub-Sector],Table3[[#This Row],[Sub-Sector]],Table2[1Y Return vs Nifty],"&gt;=10")/Table3[[#This Row],[Count]]</f>
        <v>0.41176470588235292</v>
      </c>
      <c r="H13" s="2">
        <f>COUNTIFS(Table2[Sub-Sector],Table3[[#This Row],[Sub-Sector]],Table2[RSI Exponential â€“ 14D],"&gt;=50")/Table3[[#This Row],[Count]]</f>
        <v>0.23529411764705882</v>
      </c>
      <c r="I13" s="2">
        <f>COUNTIFS(Table2[Sub-Sector],Table3[[#This Row],[Sub-Sector]],Table2[Relative Volume],"&gt;=2")/Table3[[#This Row],[Count]]</f>
        <v>0</v>
      </c>
      <c r="J13" s="2">
        <f>COUNTIFS(Table2[Sub-Sector],Table3[[#This Row],[Sub-Sector]],Table2[% Away From Day Low],"&gt;=0.05")/Table3[[#This Row],[Count]]</f>
        <v>5.8823529411764705E-2</v>
      </c>
      <c r="K13" s="2">
        <f>COUNTIFS(Table2[Sub-Sector],Table3[[#This Row],[Sub-Sector]],Table2[% Away From Day Low],"&gt;=0.05")/Table3[[#This Row],[Count]]</f>
        <v>5.8823529411764705E-2</v>
      </c>
      <c r="L13" s="2">
        <f>COUNTIFS(Table2[Sub-Sector],Table3[[#This Row],[Sub-Sector]],Table2[% Away From Current Week Low],"&gt;=0.05")/Table3[[#This Row],[Count]]</f>
        <v>0.11764705882352941</v>
      </c>
      <c r="M13" s="2">
        <f>COUNTIFS(Table2[Sub-Sector],Table3[[#This Row],[Sub-Sector]],Table2[% Away From Current Week High],"&lt;=0.05")/Table3[[#This Row],[Count]]</f>
        <v>0.76470588235294112</v>
      </c>
      <c r="N13" s="2">
        <f>COUNTIFS(Table2[Sub-Sector],Table3[[#This Row],[Sub-Sector]],Table2[% Away From Current Month Low],"&gt;=0.05")/Table3[[#This Row],[Count]]</f>
        <v>0.11764705882352941</v>
      </c>
      <c r="O13" s="2">
        <f>COUNTIFS(Table2[Sub-Sector],Table3[[#This Row],[Sub-Sector]],Table2[% Away From Current Month High],"&lt;=0.05")/Table3[[#This Row],[Count]]</f>
        <v>0.58823529411764708</v>
      </c>
      <c r="P13" s="2">
        <f>COUNTIFS(Table2[Sub-Sector],Table3[[#This Row],[Sub-Sector]],Table2[% Away From 52W High],"&lt;=10")/Table3[[#This Row],[Count]]</f>
        <v>0.35294117647058826</v>
      </c>
      <c r="Q13" s="2">
        <f>COUNTIFS(Table2[Sub-Sector],Table3[[#This Row],[Sub-Sector]],Table2[% Away From 52W Low],"&gt;=10")/Table3[[#This Row],[Count]]</f>
        <v>0.82352941176470584</v>
      </c>
      <c r="R13" s="2">
        <f>COUNTIFS(Table2[Sub-Sector],Table3[[#This Row],[Sub-Sector]],Table2[% Away From 52W Low],"&gt;=10")/Table3[[#This Row],[Count]]</f>
        <v>0.82352941176470584</v>
      </c>
      <c r="S13" s="2">
        <f>COUNTIFS(Table2[Sub-Sector],Table3[[#This Row],[Sub-Sector]],Table2[% Price above 50 EMA],"&gt;=0")/Table3[[#This Row],[Count]]</f>
        <v>0.6470588235294118</v>
      </c>
      <c r="T13" s="2">
        <f>COUNTIFS(Table2[Sub-Sector],Table3[[#This Row],[Sub-Sector]],Table2[% Price above 200 EMA],"&gt;=0")/Table3[[#This Row],[Count]]</f>
        <v>0.70588235294117652</v>
      </c>
      <c r="U13" s="2">
        <f>COUNTIFS(Table2[Sub-Sector],Table3[[#This Row],[Sub-Sector]],Table2[Rate of Change - Zone],"Positive")/Table3[[#This Row],[Count]]</f>
        <v>0.29411764705882354</v>
      </c>
      <c r="V13" s="2">
        <f>COUNTIFS(Table2[Sub-Sector],Table3[[#This Row],[Sub-Sector]],Table2[Sharpe Ratio],"&gt;=0.10")/Table3[[#This Row],[Count]]</f>
        <v>0.11764705882352941</v>
      </c>
    </row>
    <row r="14" spans="1:22" x14ac:dyDescent="0.3">
      <c r="A14" t="s">
        <v>297</v>
      </c>
      <c r="B14">
        <f>COUNTIFS(Table2[Sub-Sector],Table3[[#This Row],[Sub-Sector]])</f>
        <v>14</v>
      </c>
      <c r="C14" s="2">
        <f>COUNTIFS(Table2[Sub-Sector],Table3[[#This Row],[Sub-Sector]],Table2[Uptrend],"Uptrend")/Table3[[#This Row],[Count]]</f>
        <v>0.7857142857142857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0.35714285714285715</v>
      </c>
      <c r="F14" s="2">
        <f>COUNTIFS(Table2[Sub-Sector],Table3[[#This Row],[Sub-Sector]],Table2[6M Return vs Nifty],"&gt;=10")/Table3[[#This Row],[Count]]</f>
        <v>0.42857142857142855</v>
      </c>
      <c r="G14" s="2">
        <f>COUNTIFS(Table2[Sub-Sector],Table3[[#This Row],[Sub-Sector]],Table2[1Y Return vs Nifty],"&gt;=10")/Table3[[#This Row],[Count]]</f>
        <v>0.6428571428571429</v>
      </c>
      <c r="H14" s="2">
        <f>COUNTIFS(Table2[Sub-Sector],Table3[[#This Row],[Sub-Sector]],Table2[RSI Exponential â€“ 14D],"&gt;=50")/Table3[[#This Row],[Count]]</f>
        <v>0.7142857142857143</v>
      </c>
      <c r="I14" s="2">
        <f>COUNTIFS(Table2[Sub-Sector],Table3[[#This Row],[Sub-Sector]],Table2[Relative Volume],"&gt;=2")/Table3[[#This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Low],"&gt;=0.05")/Table3[[#This Row],[Count]]</f>
        <v>0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0.9285714285714286</v>
      </c>
      <c r="N14" s="2">
        <f>COUNTIFS(Table2[Sub-Sector],Table3[[#This Row],[Sub-Sector]],Table2[% Away From Current Month Low],"&gt;=0.05")/Table3[[#This Row],[Count]]</f>
        <v>0.14285714285714285</v>
      </c>
      <c r="O14" s="2">
        <f>COUNTIFS(Table2[Sub-Sector],Table3[[#This Row],[Sub-Sector]],Table2[% Away From Current Month High],"&lt;=0.05")/Table3[[#This Row],[Count]]</f>
        <v>0.5714285714285714</v>
      </c>
      <c r="P14" s="2">
        <f>COUNTIFS(Table2[Sub-Sector],Table3[[#This Row],[Sub-Sector]],Table2[% Away From 52W High],"&lt;=10")/Table3[[#This Row],[Count]]</f>
        <v>0.35714285714285715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Away From 52W Low],"&gt;=10")/Table3[[#This Row],[Count]]</f>
        <v>1</v>
      </c>
      <c r="S14" s="2">
        <f>COUNTIFS(Table2[Sub-Sector],Table3[[#This Row],[Sub-Sector]],Table2[% Price above 50 EMA],"&gt;=0")/Table3[[#This Row],[Count]]</f>
        <v>0.8571428571428571</v>
      </c>
      <c r="T14" s="2">
        <f>COUNTIFS(Table2[Sub-Sector],Table3[[#This Row],[Sub-Sector]],Table2[% Price above 200 EMA],"&gt;=0")/Table3[[#This Row],[Count]]</f>
        <v>0.7857142857142857</v>
      </c>
      <c r="U14" s="2">
        <f>COUNTIFS(Table2[Sub-Sector],Table3[[#This Row],[Sub-Sector]],Table2[Rate of Change - Zone],"Positive")/Table3[[#This Row],[Count]]</f>
        <v>0.5</v>
      </c>
      <c r="V14" s="2">
        <f>COUNTIFS(Table2[Sub-Sector],Table3[[#This Row],[Sub-Sector]],Table2[Sharpe Ratio],"&gt;=0.10")/Table3[[#This Row],[Count]]</f>
        <v>0.14285714285714285</v>
      </c>
    </row>
    <row r="15" spans="1:22" x14ac:dyDescent="0.3">
      <c r="A15" t="s">
        <v>346</v>
      </c>
      <c r="B15">
        <f>COUNTIFS(Table2[Sub-Sector],Table3[[#This Row],[Sub-Sector]])</f>
        <v>14</v>
      </c>
      <c r="C15" s="2">
        <f>COUNTIFS(Table2[Sub-Sector],Table3[[#This Row],[Sub-Sector]],Table2[Uptrend],"Uptrend")/Table3[[#This Row],[Count]]</f>
        <v>0.8571428571428571</v>
      </c>
      <c r="D15" s="2">
        <f>COUNTIFS(Table2[Sub-Sector],Table3[[#This Row],[Sub-Sector]],Table2[1W Return vs Nifty],"&gt;=5")/Table3[[#This Row],[Count]]</f>
        <v>0.5714285714285714</v>
      </c>
      <c r="E15" s="2">
        <f>COUNTIFS(Table2[Sub-Sector],Table3[[#This Row],[Sub-Sector]],Table2[1M Return vs Nifty],"&gt;=5")/Table3[[#This Row],[Count]]</f>
        <v>0.7857142857142857</v>
      </c>
      <c r="F15" s="2">
        <f>COUNTIFS(Table2[Sub-Sector],Table3[[#This Row],[Sub-Sector]],Table2[6M Return vs Nifty],"&gt;=10")/Table3[[#This Row],[Count]]</f>
        <v>0.5</v>
      </c>
      <c r="G15" s="2">
        <f>COUNTIFS(Table2[Sub-Sector],Table3[[#This Row],[Sub-Sector]],Table2[1Y Return vs Nifty],"&gt;=10")/Table3[[#This Row],[Count]]</f>
        <v>0.7142857142857143</v>
      </c>
      <c r="H15" s="2">
        <f>COUNTIFS(Table2[Sub-Sector],Table3[[#This Row],[Sub-Sector]],Table2[RSI Exponential â€“ 14D],"&gt;=50")/Table3[[#This Row],[Count]]</f>
        <v>0.9285714285714286</v>
      </c>
      <c r="I15" s="2">
        <f>COUNTIFS(Table2[Sub-Sector],Table3[[#This Row],[Sub-Sector]],Table2[Relative Volume],"&gt;=2")/Table3[[#This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Low],"&gt;=0.05")/Table3[[#This Row],[Count]]</f>
        <v>0</v>
      </c>
      <c r="L15" s="2">
        <f>COUNTIFS(Table2[Sub-Sector],Table3[[#This Row],[Sub-Sector]],Table2[% Away From Current Week Low],"&gt;=0.05")/Table3[[#This Row],[Count]]</f>
        <v>0.14285714285714285</v>
      </c>
      <c r="M15" s="2">
        <f>COUNTIFS(Table2[Sub-Sector],Table3[[#This Row],[Sub-Sector]],Table2[% Away From Current Week High],"&lt;=0.05")/Table3[[#This Row],[Count]]</f>
        <v>0.35714285714285715</v>
      </c>
      <c r="N15" s="2">
        <f>COUNTIFS(Table2[Sub-Sector],Table3[[#This Row],[Sub-Sector]],Table2[% Away From Current Month Low],"&gt;=0.05")/Table3[[#This Row],[Count]]</f>
        <v>0.5</v>
      </c>
      <c r="O15" s="2">
        <f>COUNTIFS(Table2[Sub-Sector],Table3[[#This Row],[Sub-Sector]],Table2[% Away From Current Month High],"&lt;=0.05")/Table3[[#This Row],[Count]]</f>
        <v>0.2857142857142857</v>
      </c>
      <c r="P15" s="2">
        <f>COUNTIFS(Table2[Sub-Sector],Table3[[#This Row],[Sub-Sector]],Table2[% Away From 52W High],"&lt;=10")/Table3[[#This Row],[Count]]</f>
        <v>0.5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Away From 52W Low],"&gt;=10")/Table3[[#This Row],[Count]]</f>
        <v>1</v>
      </c>
      <c r="S15" s="2">
        <f>COUNTIFS(Table2[Sub-Sector],Table3[[#This Row],[Sub-Sector]],Table2[% Price above 50 EMA],"&gt;=0")/Table3[[#This Row],[Count]]</f>
        <v>0.8571428571428571</v>
      </c>
      <c r="T15" s="2">
        <f>COUNTIFS(Table2[Sub-Sector],Table3[[#This Row],[Sub-Sector]],Table2[% Price above 200 EMA],"&gt;=0")/Table3[[#This Row],[Count]]</f>
        <v>0.9285714285714286</v>
      </c>
      <c r="U15" s="2">
        <f>COUNTIFS(Table2[Sub-Sector],Table3[[#This Row],[Sub-Sector]],Table2[Rate of Change - Zone],"Positive")/Table3[[#This Row],[Count]]</f>
        <v>0.6428571428571429</v>
      </c>
      <c r="V15" s="2">
        <f>COUNTIFS(Table2[Sub-Sector],Table3[[#This Row],[Sub-Sector]],Table2[Sharpe Ratio],"&gt;=0.10")/Table3[[#This Row],[Count]]</f>
        <v>7.1428571428571425E-2</v>
      </c>
    </row>
    <row r="16" spans="1:22" x14ac:dyDescent="0.3">
      <c r="A16" t="s">
        <v>287</v>
      </c>
      <c r="B16">
        <f>COUNTIFS(Table2[Sub-Sector],Table3[[#This Row],[Sub-Sector]])</f>
        <v>14</v>
      </c>
      <c r="C16" s="2">
        <f>COUNTIFS(Table2[Sub-Sector],Table3[[#This Row],[Sub-Sector]],Table2[Uptrend],"Uptrend")/Table3[[#This Row],[Count]]</f>
        <v>0.6428571428571429</v>
      </c>
      <c r="D16" s="2">
        <f>COUNTIFS(Table2[Sub-Sector],Table3[[#This Row],[Sub-Sector]],Table2[1W Return vs Nifty],"&gt;=5")/Table3[[#This Row],[Count]]</f>
        <v>7.1428571428571425E-2</v>
      </c>
      <c r="E16" s="2">
        <f>COUNTIFS(Table2[Sub-Sector],Table3[[#This Row],[Sub-Sector]],Table2[1M Return vs Nifty],"&gt;=5")/Table3[[#This Row],[Count]]</f>
        <v>0.21428571428571427</v>
      </c>
      <c r="F16" s="2">
        <f>COUNTIFS(Table2[Sub-Sector],Table3[[#This Row],[Sub-Sector]],Table2[6M Return vs Nifty],"&gt;=10")/Table3[[#This Row],[Count]]</f>
        <v>0.21428571428571427</v>
      </c>
      <c r="G16" s="2">
        <f>COUNTIFS(Table2[Sub-Sector],Table3[[#This Row],[Sub-Sector]],Table2[1Y Return vs Nifty],"&gt;=10")/Table3[[#This Row],[Count]]</f>
        <v>0.35714285714285715</v>
      </c>
      <c r="H16" s="2">
        <f>COUNTIFS(Table2[Sub-Sector],Table3[[#This Row],[Sub-Sector]],Table2[RSI Exponential â€“ 14D],"&gt;=50")/Table3[[#This Row],[Count]]</f>
        <v>0.7857142857142857</v>
      </c>
      <c r="I16" s="2">
        <f>COUNTIFS(Table2[Sub-Sector],Table3[[#This Row],[Sub-Sector]],Table2[Relative Volume],"&gt;=2")/Table3[[#This Row],[Count]]</f>
        <v>7.1428571428571425E-2</v>
      </c>
      <c r="J16" s="2">
        <f>COUNTIFS(Table2[Sub-Sector],Table3[[#This Row],[Sub-Sector]],Table2[% Away From Day Low],"&gt;=0.05")/Table3[[#This Row],[Count]]</f>
        <v>7.1428571428571425E-2</v>
      </c>
      <c r="K16" s="2">
        <f>COUNTIFS(Table2[Sub-Sector],Table3[[#This Row],[Sub-Sector]],Table2[% Away From Day Low],"&gt;=0.05")/Table3[[#This Row],[Count]]</f>
        <v>7.1428571428571425E-2</v>
      </c>
      <c r="L16" s="2">
        <f>COUNTIFS(Table2[Sub-Sector],Table3[[#This Row],[Sub-Sector]],Table2[% Away From Current Week Low],"&gt;=0.05")/Table3[[#This Row],[Count]]</f>
        <v>7.1428571428571425E-2</v>
      </c>
      <c r="M16" s="2">
        <f>COUNTIFS(Table2[Sub-Sector],Table3[[#This Row],[Sub-Sector]],Table2[% Away From Current Week High],"&lt;=0.05")/Table3[[#This Row],[Count]]</f>
        <v>0.7857142857142857</v>
      </c>
      <c r="N16" s="2">
        <f>COUNTIFS(Table2[Sub-Sector],Table3[[#This Row],[Sub-Sector]],Table2[% Away From Current Month Low],"&gt;=0.05")/Table3[[#This Row],[Count]]</f>
        <v>0.35714285714285715</v>
      </c>
      <c r="O16" s="2">
        <f>COUNTIFS(Table2[Sub-Sector],Table3[[#This Row],[Sub-Sector]],Table2[% Away From Current Month High],"&lt;=0.05")/Table3[[#This Row],[Count]]</f>
        <v>0.7142857142857143</v>
      </c>
      <c r="P16" s="2">
        <f>COUNTIFS(Table2[Sub-Sector],Table3[[#This Row],[Sub-Sector]],Table2[% Away From 52W High],"&lt;=10")/Table3[[#This Row],[Count]]</f>
        <v>0.5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Away From 52W Low],"&gt;=10")/Table3[[#This Row],[Count]]</f>
        <v>1</v>
      </c>
      <c r="S16" s="2">
        <f>COUNTIFS(Table2[Sub-Sector],Table3[[#This Row],[Sub-Sector]],Table2[% Price above 50 EMA],"&gt;=0")/Table3[[#This Row],[Count]]</f>
        <v>0.7142857142857143</v>
      </c>
      <c r="T16" s="2">
        <f>COUNTIFS(Table2[Sub-Sector],Table3[[#This Row],[Sub-Sector]],Table2[% Price above 200 EMA],"&gt;=0")/Table3[[#This Row],[Count]]</f>
        <v>0.9285714285714286</v>
      </c>
      <c r="U16" s="2">
        <f>COUNTIFS(Table2[Sub-Sector],Table3[[#This Row],[Sub-Sector]],Table2[Rate of Change - Zone],"Positive")/Table3[[#This Row],[Count]]</f>
        <v>0.7142857142857143</v>
      </c>
      <c r="V16" s="2">
        <f>COUNTIFS(Table2[Sub-Sector],Table3[[#This Row],[Sub-Sector]],Table2[Sharpe Ratio],"&gt;=0.10")/Table3[[#This Row],[Count]]</f>
        <v>0.21428571428571427</v>
      </c>
    </row>
    <row r="17" spans="1:22" x14ac:dyDescent="0.3">
      <c r="A17" t="s">
        <v>629</v>
      </c>
      <c r="B17">
        <f>COUNTIFS(Table2[Sub-Sector],Table3[[#This Row],[Sub-Sector]])</f>
        <v>13</v>
      </c>
      <c r="C17" s="2">
        <f>COUNTIFS(Table2[Sub-Sector],Table3[[#This Row],[Sub-Sector]],Table2[Uptrend],"Uptrend")/Table3[[#This Row],[Count]]</f>
        <v>0.84615384615384615</v>
      </c>
      <c r="D17" s="2">
        <f>COUNTIFS(Table2[Sub-Sector],Table3[[#This Row],[Sub-Sector]],Table2[1W Return vs Nifty],"&gt;=5")/Table3[[#This Row],[Count]]</f>
        <v>0.15384615384615385</v>
      </c>
      <c r="E17" s="2">
        <f>COUNTIFS(Table2[Sub-Sector],Table3[[#This Row],[Sub-Sector]],Table2[1M Return vs Nifty],"&gt;=5")/Table3[[#This Row],[Count]]</f>
        <v>0.53846153846153844</v>
      </c>
      <c r="F17" s="2">
        <f>COUNTIFS(Table2[Sub-Sector],Table3[[#This Row],[Sub-Sector]],Table2[6M Return vs Nifty],"&gt;=10")/Table3[[#This Row],[Count]]</f>
        <v>0.30769230769230771</v>
      </c>
      <c r="G17" s="2">
        <f>COUNTIFS(Table2[Sub-Sector],Table3[[#This Row],[Sub-Sector]],Table2[1Y Return vs Nifty],"&gt;=10")/Table3[[#This Row],[Count]]</f>
        <v>0.76923076923076927</v>
      </c>
      <c r="H17" s="2">
        <f>COUNTIFS(Table2[Sub-Sector],Table3[[#This Row],[Sub-Sector]],Table2[RSI Exponential â€“ 14D],"&gt;=50")/Table3[[#This Row],[Count]]</f>
        <v>0.53846153846153844</v>
      </c>
      <c r="I17" s="2">
        <f>COUNTIFS(Table2[Sub-Sector],Table3[[#This Row],[Sub-Sector]],Table2[Relative Volume],"&gt;=2")/Table3[[#This Row],[Count]]</f>
        <v>0.30769230769230771</v>
      </c>
      <c r="J17" s="2">
        <f>COUNTIFS(Table2[Sub-Sector],Table3[[#This Row],[Sub-Sector]],Table2[% Away From Day Low],"&gt;=0.05")/Table3[[#This Row],[Count]]</f>
        <v>0.15384615384615385</v>
      </c>
      <c r="K17" s="2">
        <f>COUNTIFS(Table2[Sub-Sector],Table3[[#This Row],[Sub-Sector]],Table2[% Away From Day Low],"&gt;=0.05")/Table3[[#This Row],[Count]]</f>
        <v>0.15384615384615385</v>
      </c>
      <c r="L17" s="2">
        <f>COUNTIFS(Table2[Sub-Sector],Table3[[#This Row],[Sub-Sector]],Table2[% Away From Current Week Low],"&gt;=0.05")/Table3[[#This Row],[Count]]</f>
        <v>0.23076923076923078</v>
      </c>
      <c r="M17" s="2">
        <f>COUNTIFS(Table2[Sub-Sector],Table3[[#This Row],[Sub-Sector]],Table2[% Away From Current Week High],"&lt;=0.05")/Table3[[#This Row],[Count]]</f>
        <v>0.69230769230769229</v>
      </c>
      <c r="N17" s="2">
        <f>COUNTIFS(Table2[Sub-Sector],Table3[[#This Row],[Sub-Sector]],Table2[% Away From Current Month Low],"&gt;=0.05")/Table3[[#This Row],[Count]]</f>
        <v>0.30769230769230771</v>
      </c>
      <c r="O17" s="2">
        <f>COUNTIFS(Table2[Sub-Sector],Table3[[#This Row],[Sub-Sector]],Table2[% Away From Current Month High],"&lt;=0.05")/Table3[[#This Row],[Count]]</f>
        <v>0.30769230769230771</v>
      </c>
      <c r="P17" s="2">
        <f>COUNTIFS(Table2[Sub-Sector],Table3[[#This Row],[Sub-Sector]],Table2[% Away From 52W High],"&lt;=10")/Table3[[#This Row],[Count]]</f>
        <v>0.46153846153846156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Away From 52W Low],"&gt;=10")/Table3[[#This Row],[Count]]</f>
        <v>1</v>
      </c>
      <c r="S17" s="2">
        <f>COUNTIFS(Table2[Sub-Sector],Table3[[#This Row],[Sub-Sector]],Table2[% Price above 50 EMA],"&gt;=0")/Table3[[#This Row],[Count]]</f>
        <v>0.69230769230769229</v>
      </c>
      <c r="T17" s="2">
        <f>COUNTIFS(Table2[Sub-Sector],Table3[[#This Row],[Sub-Sector]],Table2[% Price above 200 EMA],"&gt;=0")/Table3[[#This Row],[Count]]</f>
        <v>0.76923076923076927</v>
      </c>
      <c r="U17" s="2">
        <f>COUNTIFS(Table2[Sub-Sector],Table3[[#This Row],[Sub-Sector]],Table2[Rate of Change - Zone],"Positive")/Table3[[#This Row],[Count]]</f>
        <v>0.46153846153846156</v>
      </c>
      <c r="V17" s="2">
        <f>COUNTIFS(Table2[Sub-Sector],Table3[[#This Row],[Sub-Sector]],Table2[Sharpe Ratio],"&gt;=0.10")/Table3[[#This Row],[Count]]</f>
        <v>0.23076923076923078</v>
      </c>
    </row>
    <row r="18" spans="1:22" x14ac:dyDescent="0.3">
      <c r="A18" t="s">
        <v>484</v>
      </c>
      <c r="B18">
        <f>COUNTIFS(Table2[Sub-Sector],Table3[[#This Row],[Sub-Sector]])</f>
        <v>11</v>
      </c>
      <c r="C18" s="2">
        <f>COUNTIFS(Table2[Sub-Sector],Table3[[#This Row],[Sub-Sector]],Table2[Uptrend],"Uptrend")/Table3[[#This Row],[Count]]</f>
        <v>0.72727272727272729</v>
      </c>
      <c r="D18" s="2">
        <f>COUNTIFS(Table2[Sub-Sector],Table3[[#This Row],[Sub-Sector]],Table2[1W Return vs Nifty],"&gt;=5")/Table3[[#This Row],[Count]]</f>
        <v>9.0909090909090912E-2</v>
      </c>
      <c r="E18" s="2">
        <f>COUNTIFS(Table2[Sub-Sector],Table3[[#This Row],[Sub-Sector]],Table2[1M Return vs Nifty],"&gt;=5")/Table3[[#This Row],[Count]]</f>
        <v>0.27272727272727271</v>
      </c>
      <c r="F18" s="2">
        <f>COUNTIFS(Table2[Sub-Sector],Table3[[#This Row],[Sub-Sector]],Table2[6M Return vs Nifty],"&gt;=10")/Table3[[#This Row],[Count]]</f>
        <v>0.36363636363636365</v>
      </c>
      <c r="G18" s="2">
        <f>COUNTIFS(Table2[Sub-Sector],Table3[[#This Row],[Sub-Sector]],Table2[1Y Return vs Nifty],"&gt;=10")/Table3[[#This Row],[Count]]</f>
        <v>0.36363636363636365</v>
      </c>
      <c r="H18" s="2">
        <f>COUNTIFS(Table2[Sub-Sector],Table3[[#This Row],[Sub-Sector]],Table2[RSI Exponential â€“ 14D],"&gt;=50")/Table3[[#This Row],[Count]]</f>
        <v>0.63636363636363635</v>
      </c>
      <c r="I18" s="2">
        <f>COUNTIFS(Table2[Sub-Sector],Table3[[#This Row],[Sub-Sector]],Table2[Relative Volume],"&gt;=2")/Table3[[#This Row],[Count]]</f>
        <v>9.0909090909090912E-2</v>
      </c>
      <c r="J18" s="2">
        <f>COUNTIFS(Table2[Sub-Sector],Table3[[#This Row],[Sub-Sector]],Table2[% Away From Day Low],"&gt;=0.05")/Table3[[#This Row],[Count]]</f>
        <v>9.0909090909090912E-2</v>
      </c>
      <c r="K18" s="2">
        <f>COUNTIFS(Table2[Sub-Sector],Table3[[#This Row],[Sub-Sector]],Table2[% Away From Day Low],"&gt;=0.05")/Table3[[#This Row],[Count]]</f>
        <v>9.0909090909090912E-2</v>
      </c>
      <c r="L18" s="2">
        <f>COUNTIFS(Table2[Sub-Sector],Table3[[#This Row],[Sub-Sector]],Table2[% Away From Current Week Low],"&gt;=0.05")/Table3[[#This Row],[Count]]</f>
        <v>9.0909090909090912E-2</v>
      </c>
      <c r="M18" s="2">
        <f>COUNTIFS(Table2[Sub-Sector],Table3[[#This Row],[Sub-Sector]],Table2[% Away From Current Week High],"&lt;=0.05")/Table3[[#This Row],[Count]]</f>
        <v>0.72727272727272729</v>
      </c>
      <c r="N18" s="2">
        <f>COUNTIFS(Table2[Sub-Sector],Table3[[#This Row],[Sub-Sector]],Table2[% Away From Current Month Low],"&gt;=0.05")/Table3[[#This Row],[Count]]</f>
        <v>0.18181818181818182</v>
      </c>
      <c r="O18" s="2">
        <f>COUNTIFS(Table2[Sub-Sector],Table3[[#This Row],[Sub-Sector]],Table2[% Away From Current Month High],"&lt;=0.05")/Table3[[#This Row],[Count]]</f>
        <v>0.54545454545454541</v>
      </c>
      <c r="P18" s="2">
        <f>COUNTIFS(Table2[Sub-Sector],Table3[[#This Row],[Sub-Sector]],Table2[% Away From 52W High],"&lt;=10")/Table3[[#This Row],[Count]]</f>
        <v>0.45454545454545453</v>
      </c>
      <c r="Q18" s="2">
        <f>COUNTIFS(Table2[Sub-Sector],Table3[[#This Row],[Sub-Sector]],Table2[% Away From 52W Low],"&gt;=10")/Table3[[#This Row],[Count]]</f>
        <v>0.81818181818181823</v>
      </c>
      <c r="R18" s="2">
        <f>COUNTIFS(Table2[Sub-Sector],Table3[[#This Row],[Sub-Sector]],Table2[% Away From 52W Low],"&gt;=10")/Table3[[#This Row],[Count]]</f>
        <v>0.81818181818181823</v>
      </c>
      <c r="S18" s="2">
        <f>COUNTIFS(Table2[Sub-Sector],Table3[[#This Row],[Sub-Sector]],Table2[% Price above 50 EMA],"&gt;=0")/Table3[[#This Row],[Count]]</f>
        <v>0.72727272727272729</v>
      </c>
      <c r="T18" s="2">
        <f>COUNTIFS(Table2[Sub-Sector],Table3[[#This Row],[Sub-Sector]],Table2[% Price above 200 EMA],"&gt;=0")/Table3[[#This Row],[Count]]</f>
        <v>0.72727272727272729</v>
      </c>
      <c r="U18" s="2">
        <f>COUNTIFS(Table2[Sub-Sector],Table3[[#This Row],[Sub-Sector]],Table2[Rate of Change - Zone],"Positive")/Table3[[#This Row],[Count]]</f>
        <v>0.54545454545454541</v>
      </c>
      <c r="V18" s="2">
        <f>COUNTIFS(Table2[Sub-Sector],Table3[[#This Row],[Sub-Sector]],Table2[Sharpe Ratio],"&gt;=0.10")/Table3[[#This Row],[Count]]</f>
        <v>0.36363636363636365</v>
      </c>
    </row>
    <row r="19" spans="1:22" x14ac:dyDescent="0.3">
      <c r="A19" t="s">
        <v>32</v>
      </c>
      <c r="B19">
        <f>COUNTIFS(Table2[Sub-Sector],Table3[[#This Row],[Sub-Sector]])</f>
        <v>11</v>
      </c>
      <c r="C19" s="2">
        <f>COUNTIFS(Table2[Sub-Sector],Table3[[#This Row],[Sub-Sector]],Table2[Uptrend],"Uptrend")/Table3[[#This Row],[Count]]</f>
        <v>0.36363636363636365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</v>
      </c>
      <c r="F19" s="2">
        <f>COUNTIFS(Table2[Sub-Sector],Table3[[#This Row],[Sub-Sector]],Table2[6M Return vs Nifty],"&gt;=10")/Table3[[#This Row],[Count]]</f>
        <v>0.72727272727272729</v>
      </c>
      <c r="G19" s="2">
        <f>COUNTIFS(Table2[Sub-Sector],Table3[[#This Row],[Sub-Sector]],Table2[1Y Return vs Nifty],"&gt;=10")/Table3[[#This Row],[Count]]</f>
        <v>0.90909090909090906</v>
      </c>
      <c r="H19" s="2">
        <f>COUNTIFS(Table2[Sub-Sector],Table3[[#This Row],[Sub-Sector]],Table2[RSI Exponential â€“ 14D],"&gt;=50")/Table3[[#This Row],[Count]]</f>
        <v>0.18181818181818182</v>
      </c>
      <c r="I19" s="2">
        <f>COUNTIFS(Table2[Sub-Sector],Table3[[#This Row],[Sub-Sector]],Table2[Relative Volume],"&gt;=2")/Table3[[#This Row],[Count]]</f>
        <v>0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Low],"&gt;=0.05")/Table3[[#This Row],[Count]]</f>
        <v>0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0.90909090909090906</v>
      </c>
      <c r="N19" s="2">
        <f>COUNTIFS(Table2[Sub-Sector],Table3[[#This Row],[Sub-Sector]],Table2[% Away From Current Month Low],"&gt;=0.05")/Table3[[#This Row],[Count]]</f>
        <v>0</v>
      </c>
      <c r="O19" s="2">
        <f>COUNTIFS(Table2[Sub-Sector],Table3[[#This Row],[Sub-Sector]],Table2[% Away From Current Month High],"&lt;=0.05")/Table3[[#This Row],[Count]]</f>
        <v>0.72727272727272729</v>
      </c>
      <c r="P19" s="2">
        <f>COUNTIFS(Table2[Sub-Sector],Table3[[#This Row],[Sub-Sector]],Table2[% Away From 52W High],"&lt;=10")/Table3[[#This Row],[Count]]</f>
        <v>9.0909090909090912E-2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Away From 52W Low],"&gt;=10")/Table3[[#This Row],[Count]]</f>
        <v>1</v>
      </c>
      <c r="S19" s="2">
        <f>COUNTIFS(Table2[Sub-Sector],Table3[[#This Row],[Sub-Sector]],Table2[% Price above 50 EMA],"&gt;=0")/Table3[[#This Row],[Count]]</f>
        <v>0.27272727272727271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0.27272727272727271</v>
      </c>
      <c r="V19" s="2">
        <f>COUNTIFS(Table2[Sub-Sector],Table3[[#This Row],[Sub-Sector]],Table2[Sharpe Ratio],"&gt;=0.10")/Table3[[#This Row],[Count]]</f>
        <v>0.54545454545454541</v>
      </c>
    </row>
    <row r="20" spans="1:22" x14ac:dyDescent="0.3">
      <c r="A20" t="s">
        <v>150</v>
      </c>
      <c r="B20">
        <f>COUNTIFS(Table2[Sub-Sector],Table3[[#This Row],[Sub-Sector]])</f>
        <v>10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0.4</v>
      </c>
      <c r="E20" s="2">
        <f>COUNTIFS(Table2[Sub-Sector],Table3[[#This Row],[Sub-Sector]],Table2[1M Return vs Nifty],"&gt;=5")/Table3[[#This Row],[Count]]</f>
        <v>0.8</v>
      </c>
      <c r="F20" s="2">
        <f>COUNTIFS(Table2[Sub-Sector],Table3[[#This Row],[Sub-Sector]],Table2[6M Return vs Nifty],"&gt;=10")/Table3[[#This Row],[Count]]</f>
        <v>1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0.8</v>
      </c>
      <c r="I20" s="2">
        <f>COUNTIFS(Table2[Sub-Sector],Table3[[#This Row],[Sub-Sector]],Table2[Relative Volume],"&gt;=2")/Table3[[#This Row],[Count]]</f>
        <v>0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Low],"&gt;=0.05")/Table3[[#This Row],[Count]]</f>
        <v>0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0.3</v>
      </c>
      <c r="N20" s="2">
        <f>COUNTIFS(Table2[Sub-Sector],Table3[[#This Row],[Sub-Sector]],Table2[% Away From Current Month Low],"&gt;=0.05")/Table3[[#This Row],[Count]]</f>
        <v>0.5</v>
      </c>
      <c r="O20" s="2">
        <f>COUNTIFS(Table2[Sub-Sector],Table3[[#This Row],[Sub-Sector]],Table2[% Away From Current Month High],"&lt;=0.05")/Table3[[#This Row],[Count]]</f>
        <v>0.3</v>
      </c>
      <c r="P20" s="2">
        <f>COUNTIFS(Table2[Sub-Sector],Table3[[#This Row],[Sub-Sector]],Table2[% Away From 52W High],"&lt;=10")/Table3[[#This Row],[Count]]</f>
        <v>0.6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Away From 52W Low],"&gt;=10")/Table3[[#This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0.8</v>
      </c>
      <c r="V20" s="2">
        <f>COUNTIFS(Table2[Sub-Sector],Table3[[#This Row],[Sub-Sector]],Table2[Sharpe Ratio],"&gt;=0.10")/Table3[[#This Row],[Count]]</f>
        <v>1</v>
      </c>
    </row>
    <row r="21" spans="1:22" x14ac:dyDescent="0.3">
      <c r="A21" t="s">
        <v>333</v>
      </c>
      <c r="B21">
        <f>COUNTIFS(Table2[Sub-Sector],Table3[[#This Row],[Sub-Sector]])</f>
        <v>10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0.2</v>
      </c>
      <c r="E21" s="2">
        <f>COUNTIFS(Table2[Sub-Sector],Table3[[#This Row],[Sub-Sector]],Table2[1M Return vs Nifty],"&gt;=5")/Table3[[#This Row],[Count]]</f>
        <v>0.7</v>
      </c>
      <c r="F21" s="2">
        <f>COUNTIFS(Table2[Sub-Sector],Table3[[#This Row],[Sub-Sector]],Table2[6M Return vs Nifty],"&gt;=10")/Table3[[#This Row],[Count]]</f>
        <v>0.7</v>
      </c>
      <c r="G21" s="2">
        <f>COUNTIFS(Table2[Sub-Sector],Table3[[#This Row],[Sub-Sector]],Table2[1Y Return vs Nifty],"&gt;=10")/Table3[[#This Row],[Count]]</f>
        <v>0.8</v>
      </c>
      <c r="H21" s="2">
        <f>COUNTIFS(Table2[Sub-Sector],Table3[[#This Row],[Sub-Sector]],Table2[RSI Exponential â€“ 14D],"&gt;=50")/Table3[[#This Row],[Count]]</f>
        <v>0.8</v>
      </c>
      <c r="I21" s="2">
        <f>COUNTIFS(Table2[Sub-Sector],Table3[[#This Row],[Sub-Sector]],Table2[Relative Volume],"&gt;=2")/Table3[[#This Row],[Count]]</f>
        <v>0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Low],"&gt;=0.05")/Table3[[#This Row],[Count]]</f>
        <v>0</v>
      </c>
      <c r="L21" s="2">
        <f>COUNTIFS(Table2[Sub-Sector],Table3[[#This Row],[Sub-Sector]],Table2[% Away From Current Week Low],"&gt;=0.05")/Table3[[#This Row],[Count]]</f>
        <v>0</v>
      </c>
      <c r="M21" s="2">
        <f>COUNTIFS(Table2[Sub-Sector],Table3[[#This Row],[Sub-Sector]],Table2[% Away From Current Week High],"&lt;=0.05")/Table3[[#This Row],[Count]]</f>
        <v>0.6</v>
      </c>
      <c r="N21" s="2">
        <f>COUNTIFS(Table2[Sub-Sector],Table3[[#This Row],[Sub-Sector]],Table2[% Away From Current Month Low],"&gt;=0.05")/Table3[[#This Row],[Count]]</f>
        <v>0.3</v>
      </c>
      <c r="O21" s="2">
        <f>COUNTIFS(Table2[Sub-Sector],Table3[[#This Row],[Sub-Sector]],Table2[% Away From Current Month High],"&lt;=0.05")/Table3[[#This Row],[Count]]</f>
        <v>0.5</v>
      </c>
      <c r="P21" s="2">
        <f>COUNTIFS(Table2[Sub-Sector],Table3[[#This Row],[Sub-Sector]],Table2[% Away From 52W High],"&lt;=10")/Table3[[#This Row],[Count]]</f>
        <v>0.7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Away From 52W Low],"&gt;=10")/Table3[[#This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0.8</v>
      </c>
      <c r="V21" s="2">
        <f>COUNTIFS(Table2[Sub-Sector],Table3[[#This Row],[Sub-Sector]],Table2[Sharpe Ratio],"&gt;=0.10")/Table3[[#This Row],[Count]]</f>
        <v>0.2</v>
      </c>
    </row>
    <row r="22" spans="1:22" x14ac:dyDescent="0.3">
      <c r="A22" t="s">
        <v>388</v>
      </c>
      <c r="B22">
        <f>COUNTIFS(Table2[Sub-Sector],Table3[[#This Row],[Sub-Sector]])</f>
        <v>10</v>
      </c>
      <c r="C22" s="2">
        <f>COUNTIFS(Table2[Sub-Sector],Table3[[#This Row],[Sub-Sector]],Table2[Uptrend],"Uptrend")/Table3[[#This Row],[Count]]</f>
        <v>0.5</v>
      </c>
      <c r="D22" s="2">
        <f>COUNTIFS(Table2[Sub-Sector],Table3[[#This Row],[Sub-Sector]],Table2[1W Return vs Nifty],"&gt;=5")/Table3[[#This Row],[Count]]</f>
        <v>0.1</v>
      </c>
      <c r="E22" s="2">
        <f>COUNTIFS(Table2[Sub-Sector],Table3[[#This Row],[Sub-Sector]],Table2[1M Return vs Nifty],"&gt;=5")/Table3[[#This Row],[Count]]</f>
        <v>0.3</v>
      </c>
      <c r="F22" s="2">
        <f>COUNTIFS(Table2[Sub-Sector],Table3[[#This Row],[Sub-Sector]],Table2[6M Return vs Nifty],"&gt;=10")/Table3[[#This Row],[Count]]</f>
        <v>0.1</v>
      </c>
      <c r="G22" s="2">
        <f>COUNTIFS(Table2[Sub-Sector],Table3[[#This Row],[Sub-Sector]],Table2[1Y Return vs Nifty],"&gt;=10")/Table3[[#This Row],[Count]]</f>
        <v>0.4</v>
      </c>
      <c r="H22" s="2">
        <f>COUNTIFS(Table2[Sub-Sector],Table3[[#This Row],[Sub-Sector]],Table2[RSI Exponential â€“ 14D],"&gt;=50")/Table3[[#This Row],[Count]]</f>
        <v>0.8</v>
      </c>
      <c r="I22" s="2">
        <f>COUNTIFS(Table2[Sub-Sector],Table3[[#This Row],[Sub-Sector]],Table2[Relative Volume],"&gt;=2")/Table3[[#This Row],[Count]]</f>
        <v>0</v>
      </c>
      <c r="J22" s="2">
        <f>COUNTIFS(Table2[Sub-Sector],Table3[[#This Row],[Sub-Sector]],Table2[% Away From Day Low],"&gt;=0.05")/Table3[[#This Row],[Count]]</f>
        <v>0.1</v>
      </c>
      <c r="K22" s="2">
        <f>COUNTIFS(Table2[Sub-Sector],Table3[[#This Row],[Sub-Sector]],Table2[% Away From Day Low],"&gt;=0.05")/Table3[[#This Row],[Count]]</f>
        <v>0.1</v>
      </c>
      <c r="L22" s="2">
        <f>COUNTIFS(Table2[Sub-Sector],Table3[[#This Row],[Sub-Sector]],Table2[% Away From Current Week Low],"&gt;=0.05")/Table3[[#This Row],[Count]]</f>
        <v>0.1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0.2</v>
      </c>
      <c r="O22" s="2">
        <f>COUNTIFS(Table2[Sub-Sector],Table3[[#This Row],[Sub-Sector]],Table2[% Away From Current Month High],"&lt;=0.05")/Table3[[#This Row],[Count]]</f>
        <v>0.8</v>
      </c>
      <c r="P22" s="2">
        <f>COUNTIFS(Table2[Sub-Sector],Table3[[#This Row],[Sub-Sector]],Table2[% Away From 52W High],"&lt;=10")/Table3[[#This Row],[Count]]</f>
        <v>0.3</v>
      </c>
      <c r="Q22" s="2">
        <f>COUNTIFS(Table2[Sub-Sector],Table3[[#This Row],[Sub-Sector]],Table2[% Away From 52W Low],"&gt;=10")/Table3[[#This Row],[Count]]</f>
        <v>0.7</v>
      </c>
      <c r="R22" s="2">
        <f>COUNTIFS(Table2[Sub-Sector],Table3[[#This Row],[Sub-Sector]],Table2[% Away From 52W Low],"&gt;=10")/Table3[[#This Row],[Count]]</f>
        <v>0.7</v>
      </c>
      <c r="S22" s="2">
        <f>COUNTIFS(Table2[Sub-Sector],Table3[[#This Row],[Sub-Sector]],Table2[% Price above 50 EMA],"&gt;=0")/Table3[[#This Row],[Count]]</f>
        <v>0.7</v>
      </c>
      <c r="T22" s="2">
        <f>COUNTIFS(Table2[Sub-Sector],Table3[[#This Row],[Sub-Sector]],Table2[% Price above 200 EMA],"&gt;=0")/Table3[[#This Row],[Count]]</f>
        <v>0.5</v>
      </c>
      <c r="U22" s="2">
        <f>COUNTIFS(Table2[Sub-Sector],Table3[[#This Row],[Sub-Sector]],Table2[Rate of Change - Zone],"Positive")/Table3[[#This Row],[Count]]</f>
        <v>0.7</v>
      </c>
      <c r="V22" s="2">
        <f>COUNTIFS(Table2[Sub-Sector],Table3[[#This Row],[Sub-Sector]],Table2[Sharpe Ratio],"&gt;=0.10")/Table3[[#This Row],[Count]]</f>
        <v>0.1</v>
      </c>
    </row>
    <row r="23" spans="1:22" x14ac:dyDescent="0.3">
      <c r="A23" t="s">
        <v>403</v>
      </c>
      <c r="B23">
        <f>COUNTIFS(Table2[Sub-Sector],Table3[[#This Row],[Sub-Sector]])</f>
        <v>10</v>
      </c>
      <c r="C23" s="2">
        <f>COUNTIFS(Table2[Sub-Sector],Table3[[#This Row],[Sub-Sector]],Table2[Uptrend],"Uptrend")/Table3[[#This Row],[Count]]</f>
        <v>0.7</v>
      </c>
      <c r="D23" s="2">
        <f>COUNTIFS(Table2[Sub-Sector],Table3[[#This Row],[Sub-Sector]],Table2[1W Return vs Nifty],"&gt;=5")/Table3[[#This Row],[Count]]</f>
        <v>0.1</v>
      </c>
      <c r="E23" s="2">
        <f>COUNTIFS(Table2[Sub-Sector],Table3[[#This Row],[Sub-Sector]],Table2[1M Return vs Nifty],"&gt;=5")/Table3[[#This Row],[Count]]</f>
        <v>0.3</v>
      </c>
      <c r="F23" s="2">
        <f>COUNTIFS(Table2[Sub-Sector],Table3[[#This Row],[Sub-Sector]],Table2[6M Return vs Nifty],"&gt;=10")/Table3[[#This Row],[Count]]</f>
        <v>0.5</v>
      </c>
      <c r="G23" s="2">
        <f>COUNTIFS(Table2[Sub-Sector],Table3[[#This Row],[Sub-Sector]],Table2[1Y Return vs Nifty],"&gt;=10")/Table3[[#This Row],[Count]]</f>
        <v>0.5</v>
      </c>
      <c r="H23" s="2">
        <f>COUNTIFS(Table2[Sub-Sector],Table3[[#This Row],[Sub-Sector]],Table2[RSI Exponential â€“ 14D],"&gt;=50")/Table3[[#This Row],[Count]]</f>
        <v>0.4</v>
      </c>
      <c r="I23" s="2">
        <f>COUNTIFS(Table2[Sub-Sector],Table3[[#This Row],[Sub-Sector]],Table2[Relative Volume],"&gt;=2")/Table3[[#This Row],[Count]]</f>
        <v>0.1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Low],"&gt;=0.05")/Table3[[#This Row],[Count]]</f>
        <v>0</v>
      </c>
      <c r="L23" s="2">
        <f>COUNTIFS(Table2[Sub-Sector],Table3[[#This Row],[Sub-Sector]],Table2[% Away From Current Week Low],"&gt;=0.05")/Table3[[#This Row],[Count]]</f>
        <v>0.2</v>
      </c>
      <c r="M23" s="2">
        <f>COUNTIFS(Table2[Sub-Sector],Table3[[#This Row],[Sub-Sector]],Table2[% Away From Current Week High],"&lt;=0.05")/Table3[[#This Row],[Count]]</f>
        <v>0.7</v>
      </c>
      <c r="N23" s="2">
        <f>COUNTIFS(Table2[Sub-Sector],Table3[[#This Row],[Sub-Sector]],Table2[% Away From Current Month Low],"&gt;=0.05")/Table3[[#This Row],[Count]]</f>
        <v>0.2</v>
      </c>
      <c r="O23" s="2">
        <f>COUNTIFS(Table2[Sub-Sector],Table3[[#This Row],[Sub-Sector]],Table2[% Away From Current Month High],"&lt;=0.05")/Table3[[#This Row],[Count]]</f>
        <v>0.3</v>
      </c>
      <c r="P23" s="2">
        <f>COUNTIFS(Table2[Sub-Sector],Table3[[#This Row],[Sub-Sector]],Table2[% Away From 52W High],"&lt;=10")/Table3[[#This Row],[Count]]</f>
        <v>0.2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Away From 52W Low],"&gt;=10")/Table3[[#This Row],[Count]]</f>
        <v>1</v>
      </c>
      <c r="S23" s="2">
        <f>COUNTIFS(Table2[Sub-Sector],Table3[[#This Row],[Sub-Sector]],Table2[% Price above 50 EMA],"&gt;=0")/Table3[[#This Row],[Count]]</f>
        <v>0.4</v>
      </c>
      <c r="T23" s="2">
        <f>COUNTIFS(Table2[Sub-Sector],Table3[[#This Row],[Sub-Sector]],Table2[% Price above 200 EMA],"&gt;=0")/Table3[[#This Row],[Count]]</f>
        <v>0.7</v>
      </c>
      <c r="U23" s="2">
        <f>COUNTIFS(Table2[Sub-Sector],Table3[[#This Row],[Sub-Sector]],Table2[Rate of Change - Zone],"Positive")/Table3[[#This Row],[Count]]</f>
        <v>0.3</v>
      </c>
      <c r="V23" s="2">
        <f>COUNTIFS(Table2[Sub-Sector],Table3[[#This Row],[Sub-Sector]],Table2[Sharpe Ratio],"&gt;=0.10")/Table3[[#This Row],[Count]]</f>
        <v>0</v>
      </c>
    </row>
    <row r="24" spans="1:22" x14ac:dyDescent="0.3">
      <c r="A24" t="s">
        <v>37</v>
      </c>
      <c r="B24">
        <f>COUNTIFS(Table2[Sub-Sector],Table3[[#This Row],[Sub-Sector]])</f>
        <v>10</v>
      </c>
      <c r="C24" s="2">
        <f>COUNTIFS(Table2[Sub-Sector],Table3[[#This Row],[Sub-Sector]],Table2[Uptrend],"Uptrend")/Table3[[#This Row],[Count]]</f>
        <v>0.7</v>
      </c>
      <c r="D24" s="2">
        <f>COUNTIFS(Table2[Sub-Sector],Table3[[#This Row],[Sub-Sector]],Table2[1W Return vs Nifty],"&gt;=5")/Table3[[#This Row],[Count]]</f>
        <v>0.3</v>
      </c>
      <c r="E24" s="2">
        <f>COUNTIFS(Table2[Sub-Sector],Table3[[#This Row],[Sub-Sector]],Table2[1M Return vs Nifty],"&gt;=5")/Table3[[#This Row],[Count]]</f>
        <v>0.6</v>
      </c>
      <c r="F24" s="2">
        <f>COUNTIFS(Table2[Sub-Sector],Table3[[#This Row],[Sub-Sector]],Table2[6M Return vs Nifty],"&gt;=10")/Table3[[#This Row],[Count]]</f>
        <v>0.4</v>
      </c>
      <c r="G24" s="2">
        <f>COUNTIFS(Table2[Sub-Sector],Table3[[#This Row],[Sub-Sector]],Table2[1Y Return vs Nifty],"&gt;=10")/Table3[[#This Row],[Count]]</f>
        <v>0.4</v>
      </c>
      <c r="H24" s="2">
        <f>COUNTIFS(Table2[Sub-Sector],Table3[[#This Row],[Sub-Sector]],Table2[RSI Exponential â€“ 14D],"&gt;=50")/Table3[[#This Row],[Count]]</f>
        <v>0.9</v>
      </c>
      <c r="I24" s="2">
        <f>COUNTIFS(Table2[Sub-Sector],Table3[[#This Row],[Sub-Sector]],Table2[Relative Volume],"&gt;=2")/Table3[[#This Row],[Count]]</f>
        <v>0</v>
      </c>
      <c r="J24" s="2">
        <f>COUNTIFS(Table2[Sub-Sector],Table3[[#This Row],[Sub-Sector]],Table2[% Away From Day Low],"&gt;=0.05")/Table3[[#This Row],[Count]]</f>
        <v>0.1</v>
      </c>
      <c r="K24" s="2">
        <f>COUNTIFS(Table2[Sub-Sector],Table3[[#This Row],[Sub-Sector]],Table2[% Away From Day Low],"&gt;=0.05")/Table3[[#This Row],[Count]]</f>
        <v>0.1</v>
      </c>
      <c r="L24" s="2">
        <f>COUNTIFS(Table2[Sub-Sector],Table3[[#This Row],[Sub-Sector]],Table2[% Away From Current Week Low],"&gt;=0.05")/Table3[[#This Row],[Count]]</f>
        <v>0.4</v>
      </c>
      <c r="M24" s="2">
        <f>COUNTIFS(Table2[Sub-Sector],Table3[[#This Row],[Sub-Sector]],Table2[% Away From Current Week High],"&lt;=0.05")/Table3[[#This Row],[Count]]</f>
        <v>0.9</v>
      </c>
      <c r="N24" s="2">
        <f>COUNTIFS(Table2[Sub-Sector],Table3[[#This Row],[Sub-Sector]],Table2[% Away From Current Month Low],"&gt;=0.05")/Table3[[#This Row],[Count]]</f>
        <v>0.8</v>
      </c>
      <c r="O24" s="2">
        <f>COUNTIFS(Table2[Sub-Sector],Table3[[#This Row],[Sub-Sector]],Table2[% Away From Current Month High],"&lt;=0.05")/Table3[[#This Row],[Count]]</f>
        <v>0.9</v>
      </c>
      <c r="P24" s="2">
        <f>COUNTIFS(Table2[Sub-Sector],Table3[[#This Row],[Sub-Sector]],Table2[% Away From 52W High],"&lt;=10")/Table3[[#This Row],[Count]]</f>
        <v>0.4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Away From 52W Low],"&gt;=10")/Table3[[#This Row],[Count]]</f>
        <v>1</v>
      </c>
      <c r="S24" s="2">
        <f>COUNTIFS(Table2[Sub-Sector],Table3[[#This Row],[Sub-Sector]],Table2[% Price above 50 EMA],"&gt;=0")/Table3[[#This Row],[Count]]</f>
        <v>0.9</v>
      </c>
      <c r="T24" s="2">
        <f>COUNTIFS(Table2[Sub-Sector],Table3[[#This Row],[Sub-Sector]],Table2[% Price above 200 EMA],"&gt;=0")/Table3[[#This Row],[Count]]</f>
        <v>0.9</v>
      </c>
      <c r="U24" s="2">
        <f>COUNTIFS(Table2[Sub-Sector],Table3[[#This Row],[Sub-Sector]],Table2[Rate of Change - Zone],"Positive")/Table3[[#This Row],[Count]]</f>
        <v>0.9</v>
      </c>
      <c r="V24" s="2">
        <f>COUNTIFS(Table2[Sub-Sector],Table3[[#This Row],[Sub-Sector]],Table2[Sharpe Ratio],"&gt;=0.10")/Table3[[#This Row],[Count]]</f>
        <v>0</v>
      </c>
    </row>
    <row r="25" spans="1:22" x14ac:dyDescent="0.3">
      <c r="A25" t="s">
        <v>214</v>
      </c>
      <c r="B25">
        <f>COUNTIFS(Table2[Sub-Sector],Table3[[#This Row],[Sub-Sector]])</f>
        <v>9</v>
      </c>
      <c r="C25" s="2">
        <f>COUNTIFS(Table2[Sub-Sector],Table3[[#This Row],[Sub-Sector]],Table2[Uptrend],"Uptrend")/Table3[[#This Row],[Count]]</f>
        <v>0.66666666666666663</v>
      </c>
      <c r="D25" s="2">
        <f>COUNTIFS(Table2[Sub-Sector],Table3[[#This Row],[Sub-Sector]],Table2[1W Return vs Nifty],"&gt;=5")/Table3[[#This Row],[Count]]</f>
        <v>0.1111111111111111</v>
      </c>
      <c r="E25" s="2">
        <f>COUNTIFS(Table2[Sub-Sector],Table3[[#This Row],[Sub-Sector]],Table2[1M Return vs Nifty],"&gt;=5")/Table3[[#This Row],[Count]]</f>
        <v>0.33333333333333331</v>
      </c>
      <c r="F25" s="2">
        <f>COUNTIFS(Table2[Sub-Sector],Table3[[#This Row],[Sub-Sector]],Table2[6M Return vs Nifty],"&gt;=10")/Table3[[#This Row],[Count]]</f>
        <v>0.55555555555555558</v>
      </c>
      <c r="G25" s="2">
        <f>COUNTIFS(Table2[Sub-Sector],Table3[[#This Row],[Sub-Sector]],Table2[1Y Return vs Nifty],"&gt;=10")/Table3[[#This Row],[Count]]</f>
        <v>0.88888888888888884</v>
      </c>
      <c r="H25" s="2">
        <f>COUNTIFS(Table2[Sub-Sector],Table3[[#This Row],[Sub-Sector]],Table2[RSI Exponential â€“ 14D],"&gt;=50")/Table3[[#This Row],[Count]]</f>
        <v>0.66666666666666663</v>
      </c>
      <c r="I25" s="2">
        <f>COUNTIFS(Table2[Sub-Sector],Table3[[#This Row],[Sub-Sector]],Table2[Relative Volume],"&gt;=2")/Table3[[#This Row],[Count]]</f>
        <v>0</v>
      </c>
      <c r="J25" s="2">
        <f>COUNTIFS(Table2[Sub-Sector],Table3[[#This Row],[Sub-Sector]],Table2[% Away From Day Low],"&gt;=0.05")/Table3[[#This Row],[Count]]</f>
        <v>0.1111111111111111</v>
      </c>
      <c r="K25" s="2">
        <f>COUNTIFS(Table2[Sub-Sector],Table3[[#This Row],[Sub-Sector]],Table2[% Away From Day Low],"&gt;=0.05")/Table3[[#This Row],[Count]]</f>
        <v>0.1111111111111111</v>
      </c>
      <c r="L25" s="2">
        <f>COUNTIFS(Table2[Sub-Sector],Table3[[#This Row],[Sub-Sector]],Table2[% Away From Current Week Low],"&gt;=0.05")/Table3[[#This Row],[Count]]</f>
        <v>0.1111111111111111</v>
      </c>
      <c r="M25" s="2">
        <f>COUNTIFS(Table2[Sub-Sector],Table3[[#This Row],[Sub-Sector]],Table2[% Away From Current Week High],"&lt;=0.05")/Table3[[#This Row],[Count]]</f>
        <v>0.44444444444444442</v>
      </c>
      <c r="N25" s="2">
        <f>COUNTIFS(Table2[Sub-Sector],Table3[[#This Row],[Sub-Sector]],Table2[% Away From Current Month Low],"&gt;=0.05")/Table3[[#This Row],[Count]]</f>
        <v>0.33333333333333331</v>
      </c>
      <c r="O25" s="2">
        <f>COUNTIFS(Table2[Sub-Sector],Table3[[#This Row],[Sub-Sector]],Table2[% Away From Current Month High],"&lt;=0.05")/Table3[[#This Row],[Count]]</f>
        <v>0.22222222222222221</v>
      </c>
      <c r="P25" s="2">
        <f>COUNTIFS(Table2[Sub-Sector],Table3[[#This Row],[Sub-Sector]],Table2[% Away From 52W High],"&lt;=10")/Table3[[#This Row],[Count]]</f>
        <v>0.22222222222222221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Away From 52W Low],"&gt;=10")/Table3[[#This Row],[Count]]</f>
        <v>1</v>
      </c>
      <c r="S25" s="2">
        <f>COUNTIFS(Table2[Sub-Sector],Table3[[#This Row],[Sub-Sector]],Table2[% Price above 50 EMA],"&gt;=0")/Table3[[#This Row],[Count]]</f>
        <v>0.66666666666666663</v>
      </c>
      <c r="T25" s="2">
        <f>COUNTIFS(Table2[Sub-Sector],Table3[[#This Row],[Sub-Sector]],Table2[% Price above 200 EMA],"&gt;=0")/Table3[[#This Row],[Count]]</f>
        <v>0.88888888888888884</v>
      </c>
      <c r="U25" s="2">
        <f>COUNTIFS(Table2[Sub-Sector],Table3[[#This Row],[Sub-Sector]],Table2[Rate of Change - Zone],"Positive")/Table3[[#This Row],[Count]]</f>
        <v>0.55555555555555558</v>
      </c>
      <c r="V25" s="2">
        <f>COUNTIFS(Table2[Sub-Sector],Table3[[#This Row],[Sub-Sector]],Table2[Sharpe Ratio],"&gt;=0.10")/Table3[[#This Row],[Count]]</f>
        <v>0.33333333333333331</v>
      </c>
    </row>
    <row r="26" spans="1:22" x14ac:dyDescent="0.3">
      <c r="A26" t="s">
        <v>539</v>
      </c>
      <c r="B26">
        <f>COUNTIFS(Table2[Sub-Sector],Table3[[#This Row],[Sub-Sector]])</f>
        <v>9</v>
      </c>
      <c r="C26" s="2">
        <f>COUNTIFS(Table2[Sub-Sector],Table3[[#This Row],[Sub-Sector]],Table2[Uptrend],"Uptrend")/Table3[[#This Row],[Count]]</f>
        <v>0.66666666666666663</v>
      </c>
      <c r="D26" s="2">
        <f>COUNTIFS(Table2[Sub-Sector],Table3[[#This Row],[Sub-Sector]],Table2[1W Return vs Nifty],"&gt;=5")/Table3[[#This Row],[Count]]</f>
        <v>0.1111111111111111</v>
      </c>
      <c r="E26" s="2">
        <f>COUNTIFS(Table2[Sub-Sector],Table3[[#This Row],[Sub-Sector]],Table2[1M Return vs Nifty],"&gt;=5")/Table3[[#This Row],[Count]]</f>
        <v>0.33333333333333331</v>
      </c>
      <c r="F26" s="2">
        <f>COUNTIFS(Table2[Sub-Sector],Table3[[#This Row],[Sub-Sector]],Table2[6M Return vs Nifty],"&gt;=10")/Table3[[#This Row],[Count]]</f>
        <v>0.33333333333333331</v>
      </c>
      <c r="G26" s="2">
        <f>COUNTIFS(Table2[Sub-Sector],Table3[[#This Row],[Sub-Sector]],Table2[1Y Return vs Nifty],"&gt;=10")/Table3[[#This Row],[Count]]</f>
        <v>0.44444444444444442</v>
      </c>
      <c r="H26" s="2">
        <f>COUNTIFS(Table2[Sub-Sector],Table3[[#This Row],[Sub-Sector]],Table2[RSI Exponential â€“ 14D],"&gt;=50")/Table3[[#This Row],[Count]]</f>
        <v>0.88888888888888884</v>
      </c>
      <c r="I26" s="2">
        <f>COUNTIFS(Table2[Sub-Sector],Table3[[#This Row],[Sub-Sector]],Table2[Relative Volume],"&gt;=2")/Table3[[#This Row],[Count]]</f>
        <v>0.1111111111111111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Low],"&gt;=0.05")/Table3[[#This Row],[Count]]</f>
        <v>0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0.55555555555555558</v>
      </c>
      <c r="N26" s="2">
        <f>COUNTIFS(Table2[Sub-Sector],Table3[[#This Row],[Sub-Sector]],Table2[% Away From Current Month Low],"&gt;=0.05")/Table3[[#This Row],[Count]]</f>
        <v>0.44444444444444442</v>
      </c>
      <c r="O26" s="2">
        <f>COUNTIFS(Table2[Sub-Sector],Table3[[#This Row],[Sub-Sector]],Table2[% Away From Current Month High],"&lt;=0.05")/Table3[[#This Row],[Count]]</f>
        <v>0.44444444444444442</v>
      </c>
      <c r="P26" s="2">
        <f>COUNTIFS(Table2[Sub-Sector],Table3[[#This Row],[Sub-Sector]],Table2[% Away From 52W High],"&lt;=10")/Table3[[#This Row],[Count]]</f>
        <v>0.1111111111111111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Away From 52W Low],"&gt;=10")/Table3[[#This Row],[Count]]</f>
        <v>1</v>
      </c>
      <c r="S26" s="2">
        <f>COUNTIFS(Table2[Sub-Sector],Table3[[#This Row],[Sub-Sector]],Table2[% Price above 50 EMA],"&gt;=0")/Table3[[#This Row],[Count]]</f>
        <v>0.77777777777777779</v>
      </c>
      <c r="T26" s="2">
        <f>COUNTIFS(Table2[Sub-Sector],Table3[[#This Row],[Sub-Sector]],Table2[% Price above 200 EMA],"&gt;=0")/Table3[[#This Row],[Count]]</f>
        <v>0.66666666666666663</v>
      </c>
      <c r="U26" s="2">
        <f>COUNTIFS(Table2[Sub-Sector],Table3[[#This Row],[Sub-Sector]],Table2[Rate of Change - Zone],"Positive")/Table3[[#This Row],[Count]]</f>
        <v>0.88888888888888884</v>
      </c>
      <c r="V26" s="2">
        <f>COUNTIFS(Table2[Sub-Sector],Table3[[#This Row],[Sub-Sector]],Table2[Sharpe Ratio],"&gt;=0.10")/Table3[[#This Row],[Count]]</f>
        <v>0.33333333333333331</v>
      </c>
    </row>
    <row r="27" spans="1:22" x14ac:dyDescent="0.3">
      <c r="A27" t="s">
        <v>393</v>
      </c>
      <c r="B27">
        <f>COUNTIFS(Table2[Sub-Sector],Table3[[#This Row],[Sub-Sector]])</f>
        <v>9</v>
      </c>
      <c r="C27" s="2">
        <f>COUNTIFS(Table2[Sub-Sector],Table3[[#This Row],[Sub-Sector]],Table2[Uptrend],"Uptrend")/Table3[[#This Row],[Count]]</f>
        <v>0.88888888888888884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0.1111111111111111</v>
      </c>
      <c r="F27" s="2">
        <f>COUNTIFS(Table2[Sub-Sector],Table3[[#This Row],[Sub-Sector]],Table2[6M Return vs Nifty],"&gt;=10")/Table3[[#This Row],[Count]]</f>
        <v>0.33333333333333331</v>
      </c>
      <c r="G27" s="2">
        <f>COUNTIFS(Table2[Sub-Sector],Table3[[#This Row],[Sub-Sector]],Table2[1Y Return vs Nifty],"&gt;=10")/Table3[[#This Row],[Count]]</f>
        <v>0.44444444444444442</v>
      </c>
      <c r="H27" s="2">
        <f>COUNTIFS(Table2[Sub-Sector],Table3[[#This Row],[Sub-Sector]],Table2[RSI Exponential â€“ 14D],"&gt;=50")/Table3[[#This Row],[Count]]</f>
        <v>0.33333333333333331</v>
      </c>
      <c r="I27" s="2">
        <f>COUNTIFS(Table2[Sub-Sector],Table3[[#This Row],[Sub-Sector]],Table2[Relative Volume],"&gt;=2")/Table3[[#This Row],[Count]]</f>
        <v>0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Low],"&gt;=0.05")/Table3[[#This Row],[Count]]</f>
        <v>0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0.88888888888888884</v>
      </c>
      <c r="N27" s="2">
        <f>COUNTIFS(Table2[Sub-Sector],Table3[[#This Row],[Sub-Sector]],Table2[% Away From Current Month Low],"&gt;=0.05")/Table3[[#This Row],[Count]]</f>
        <v>0.1111111111111111</v>
      </c>
      <c r="O27" s="2">
        <f>COUNTIFS(Table2[Sub-Sector],Table3[[#This Row],[Sub-Sector]],Table2[% Away From Current Month High],"&lt;=0.05")/Table3[[#This Row],[Count]]</f>
        <v>0.55555555555555558</v>
      </c>
      <c r="P27" s="2">
        <f>COUNTIFS(Table2[Sub-Sector],Table3[[#This Row],[Sub-Sector]],Table2[% Away From 52W High],"&lt;=10")/Table3[[#This Row],[Count]]</f>
        <v>0.33333333333333331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Away From 52W Low],"&gt;=10")/Table3[[#This Row],[Count]]</f>
        <v>1</v>
      </c>
      <c r="S27" s="2">
        <f>COUNTIFS(Table2[Sub-Sector],Table3[[#This Row],[Sub-Sector]],Table2[% Price above 50 EMA],"&gt;=0")/Table3[[#This Row],[Count]]</f>
        <v>0.77777777777777779</v>
      </c>
      <c r="T27" s="2">
        <f>COUNTIFS(Table2[Sub-Sector],Table3[[#This Row],[Sub-Sector]],Table2[% Price above 200 EMA],"&gt;=0")/Table3[[#This Row],[Count]]</f>
        <v>0.88888888888888884</v>
      </c>
      <c r="U27" s="2">
        <f>COUNTIFS(Table2[Sub-Sector],Table3[[#This Row],[Sub-Sector]],Table2[Rate of Change - Zone],"Positive")/Table3[[#This Row],[Count]]</f>
        <v>0.1111111111111111</v>
      </c>
      <c r="V27" s="2">
        <f>COUNTIFS(Table2[Sub-Sector],Table3[[#This Row],[Sub-Sector]],Table2[Sharpe Ratio],"&gt;=0.10")/Table3[[#This Row],[Count]]</f>
        <v>0.44444444444444442</v>
      </c>
    </row>
    <row r="28" spans="1:22" x14ac:dyDescent="0.3">
      <c r="A28" t="s">
        <v>168</v>
      </c>
      <c r="B28">
        <f>COUNTIFS(Table2[Sub-Sector],Table3[[#This Row],[Sub-Sector]])</f>
        <v>9</v>
      </c>
      <c r="C28" s="2">
        <f>COUNTIFS(Table2[Sub-Sector],Table3[[#This Row],[Sub-Sector]],Table2[Uptrend],"Uptrend")/Table3[[#This Row],[Count]]</f>
        <v>0.88888888888888884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0.44444444444444442</v>
      </c>
      <c r="F28" s="2">
        <f>COUNTIFS(Table2[Sub-Sector],Table3[[#This Row],[Sub-Sector]],Table2[6M Return vs Nifty],"&gt;=10")/Table3[[#This Row],[Count]]</f>
        <v>0.22222222222222221</v>
      </c>
      <c r="G28" s="2">
        <f>COUNTIFS(Table2[Sub-Sector],Table3[[#This Row],[Sub-Sector]],Table2[1Y Return vs Nifty],"&gt;=10")/Table3[[#This Row],[Count]]</f>
        <v>0.33333333333333331</v>
      </c>
      <c r="H28" s="2">
        <f>COUNTIFS(Table2[Sub-Sector],Table3[[#This Row],[Sub-Sector]],Table2[RSI Exponential â€“ 14D],"&gt;=50")/Table3[[#This Row],[Count]]</f>
        <v>0.44444444444444442</v>
      </c>
      <c r="I28" s="2">
        <f>COUNTIFS(Table2[Sub-Sector],Table3[[#This Row],[Sub-Sector]],Table2[Relative Volume],"&gt;=2")/Table3[[#This Row],[Count]]</f>
        <v>0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Low],"&gt;=0.05")/Table3[[#This Row],[Count]]</f>
        <v>0</v>
      </c>
      <c r="L28" s="2">
        <f>COUNTIFS(Table2[Sub-Sector],Table3[[#This Row],[Sub-Sector]],Table2[% Away From Current Week Low],"&gt;=0.05")/Table3[[#This Row],[Count]]</f>
        <v>0</v>
      </c>
      <c r="M28" s="2">
        <f>COUNTIFS(Table2[Sub-Sector],Table3[[#This Row],[Sub-Sector]],Table2[% Away From Current Week High],"&lt;=0.05")/Table3[[#This Row],[Count]]</f>
        <v>0.77777777777777779</v>
      </c>
      <c r="N28" s="2">
        <f>COUNTIFS(Table2[Sub-Sector],Table3[[#This Row],[Sub-Sector]],Table2[% Away From Current Month Low],"&gt;=0.05")/Table3[[#This Row],[Count]]</f>
        <v>0.22222222222222221</v>
      </c>
      <c r="O28" s="2">
        <f>COUNTIFS(Table2[Sub-Sector],Table3[[#This Row],[Sub-Sector]],Table2[% Away From Current Month High],"&lt;=0.05")/Table3[[#This Row],[Count]]</f>
        <v>0.55555555555555558</v>
      </c>
      <c r="P28" s="2">
        <f>COUNTIFS(Table2[Sub-Sector],Table3[[#This Row],[Sub-Sector]],Table2[% Away From 52W High],"&lt;=10")/Table3[[#This Row],[Count]]</f>
        <v>0.55555555555555558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Away From 52W Low],"&gt;=10")/Table3[[#This Row],[Count]]</f>
        <v>1</v>
      </c>
      <c r="S28" s="2">
        <f>COUNTIFS(Table2[Sub-Sector],Table3[[#This Row],[Sub-Sector]],Table2[% Price above 50 EMA],"&gt;=0")/Table3[[#This Row],[Count]]</f>
        <v>0.77777777777777779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0.66666666666666663</v>
      </c>
      <c r="V28" s="2">
        <f>COUNTIFS(Table2[Sub-Sector],Table3[[#This Row],[Sub-Sector]],Table2[Sharpe Ratio],"&gt;=0.10")/Table3[[#This Row],[Count]]</f>
        <v>0</v>
      </c>
    </row>
    <row r="29" spans="1:22" x14ac:dyDescent="0.3">
      <c r="A29" t="s">
        <v>120</v>
      </c>
      <c r="B29">
        <f>COUNTIFS(Table2[Sub-Sector],Table3[[#This Row],[Sub-Sector]])</f>
        <v>8</v>
      </c>
      <c r="C29" s="2">
        <f>COUNTIFS(Table2[Sub-Sector],Table3[[#This Row],[Sub-Sector]],Table2[Uptrend],"Uptrend")/Table3[[#This Row],[Count]]</f>
        <v>0.875</v>
      </c>
      <c r="D29" s="2">
        <f>COUNTIFS(Table2[Sub-Sector],Table3[[#This Row],[Sub-Sector]],Table2[1W Return vs Nifty],"&gt;=5")/Table3[[#This Row],[Count]]</f>
        <v>0.25</v>
      </c>
      <c r="E29" s="2">
        <f>COUNTIFS(Table2[Sub-Sector],Table3[[#This Row],[Sub-Sector]],Table2[1M Return vs Nifty],"&gt;=5")/Table3[[#This Row],[Count]]</f>
        <v>0.25</v>
      </c>
      <c r="F29" s="2">
        <f>COUNTIFS(Table2[Sub-Sector],Table3[[#This Row],[Sub-Sector]],Table2[6M Return vs Nifty],"&gt;=10")/Table3[[#This Row],[Count]]</f>
        <v>0.25</v>
      </c>
      <c r="G29" s="2">
        <f>COUNTIFS(Table2[Sub-Sector],Table3[[#This Row],[Sub-Sector]],Table2[1Y Return vs Nifty],"&gt;=10")/Table3[[#This Row],[Count]]</f>
        <v>0.625</v>
      </c>
      <c r="H29" s="2">
        <f>COUNTIFS(Table2[Sub-Sector],Table3[[#This Row],[Sub-Sector]],Table2[RSI Exponential â€“ 14D],"&gt;=50")/Table3[[#This Row],[Count]]</f>
        <v>0.75</v>
      </c>
      <c r="I29" s="2">
        <f>COUNTIFS(Table2[Sub-Sector],Table3[[#This Row],[Sub-Sector]],Table2[Relative Volume],"&gt;=2")/Table3[[#This Row],[Count]]</f>
        <v>0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Low],"&gt;=0.05")/Table3[[#This Row],[Count]]</f>
        <v>0</v>
      </c>
      <c r="L29" s="2">
        <f>COUNTIFS(Table2[Sub-Sector],Table3[[#This Row],[Sub-Sector]],Table2[% Away From Current Week Low],"&gt;=0.05")/Table3[[#This Row],[Count]]</f>
        <v>0.25</v>
      </c>
      <c r="M29" s="2">
        <f>COUNTIFS(Table2[Sub-Sector],Table3[[#This Row],[Sub-Sector]],Table2[% Away From Current Week High],"&lt;=0.05")/Table3[[#This Row],[Count]]</f>
        <v>0.875</v>
      </c>
      <c r="N29" s="2">
        <f>COUNTIFS(Table2[Sub-Sector],Table3[[#This Row],[Sub-Sector]],Table2[% Away From Current Month Low],"&gt;=0.05")/Table3[[#This Row],[Count]]</f>
        <v>0.5</v>
      </c>
      <c r="O29" s="2">
        <f>COUNTIFS(Table2[Sub-Sector],Table3[[#This Row],[Sub-Sector]],Table2[% Away From Current Month High],"&lt;=0.05")/Table3[[#This Row],[Count]]</f>
        <v>0.625</v>
      </c>
      <c r="P29" s="2">
        <f>COUNTIFS(Table2[Sub-Sector],Table3[[#This Row],[Sub-Sector]],Table2[% Away From 52W High],"&lt;=10")/Table3[[#This Row],[Count]]</f>
        <v>0.625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Away From 52W Low],"&gt;=10")/Table3[[#This Row],[Count]]</f>
        <v>1</v>
      </c>
      <c r="S29" s="2">
        <f>COUNTIFS(Table2[Sub-Sector],Table3[[#This Row],[Sub-Sector]],Table2[% Price above 50 EMA],"&gt;=0")/Table3[[#This Row],[Count]]</f>
        <v>0.875</v>
      </c>
      <c r="T29" s="2">
        <f>COUNTIFS(Table2[Sub-Sector],Table3[[#This Row],[Sub-Sector]],Table2[% Price above 200 EMA],"&gt;=0")/Table3[[#This Row],[Count]]</f>
        <v>0.875</v>
      </c>
      <c r="U29" s="2">
        <f>COUNTIFS(Table2[Sub-Sector],Table3[[#This Row],[Sub-Sector]],Table2[Rate of Change - Zone],"Positive")/Table3[[#This Row],[Count]]</f>
        <v>0.5</v>
      </c>
      <c r="V29" s="2">
        <f>COUNTIFS(Table2[Sub-Sector],Table3[[#This Row],[Sub-Sector]],Table2[Sharpe Ratio],"&gt;=0.10")/Table3[[#This Row],[Count]]</f>
        <v>0.125</v>
      </c>
    </row>
    <row r="30" spans="1:22" x14ac:dyDescent="0.3">
      <c r="A30" t="s">
        <v>153</v>
      </c>
      <c r="B30">
        <f>COUNTIFS(Table2[Sub-Sector],Table3[[#This Row],[Sub-Sector]])</f>
        <v>8</v>
      </c>
      <c r="C30" s="2">
        <f>COUNTIFS(Table2[Sub-Sector],Table3[[#This Row],[Sub-Sector]],Table2[Uptrend],"Uptrend")/Table3[[#This Row],[Count]]</f>
        <v>0.75</v>
      </c>
      <c r="D30" s="2">
        <f>COUNTIFS(Table2[Sub-Sector],Table3[[#This Row],[Sub-Sector]],Table2[1W Return vs Nifty],"&gt;=5")/Table3[[#This Row],[Count]]</f>
        <v>0.125</v>
      </c>
      <c r="E30" s="2">
        <f>COUNTIFS(Table2[Sub-Sector],Table3[[#This Row],[Sub-Sector]],Table2[1M Return vs Nifty],"&gt;=5")/Table3[[#This Row],[Count]]</f>
        <v>0.375</v>
      </c>
      <c r="F30" s="2">
        <f>COUNTIFS(Table2[Sub-Sector],Table3[[#This Row],[Sub-Sector]],Table2[6M Return vs Nifty],"&gt;=10")/Table3[[#This Row],[Count]]</f>
        <v>0.375</v>
      </c>
      <c r="G30" s="2">
        <f>COUNTIFS(Table2[Sub-Sector],Table3[[#This Row],[Sub-Sector]],Table2[1Y Return vs Nifty],"&gt;=10")/Table3[[#This Row],[Count]]</f>
        <v>0.625</v>
      </c>
      <c r="H30" s="2">
        <f>COUNTIFS(Table2[Sub-Sector],Table3[[#This Row],[Sub-Sector]],Table2[RSI Exponential â€“ 14D],"&gt;=50")/Table3[[#This Row],[Count]]</f>
        <v>0.625</v>
      </c>
      <c r="I30" s="2">
        <f>COUNTIFS(Table2[Sub-Sector],Table3[[#This Row],[Sub-Sector]],Table2[Relative Volume],"&gt;=2")/Table3[[#This Row],[Count]]</f>
        <v>0.125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Low],"&gt;=0.05")/Table3[[#This Row],[Count]]</f>
        <v>0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0.875</v>
      </c>
      <c r="N30" s="2">
        <f>COUNTIFS(Table2[Sub-Sector],Table3[[#This Row],[Sub-Sector]],Table2[% Away From Current Month Low],"&gt;=0.05")/Table3[[#This Row],[Count]]</f>
        <v>0.25</v>
      </c>
      <c r="O30" s="2">
        <f>COUNTIFS(Table2[Sub-Sector],Table3[[#This Row],[Sub-Sector]],Table2[% Away From Current Month High],"&lt;=0.05")/Table3[[#This Row],[Count]]</f>
        <v>0.75</v>
      </c>
      <c r="P30" s="2">
        <f>COUNTIFS(Table2[Sub-Sector],Table3[[#This Row],[Sub-Sector]],Table2[% Away From 52W High],"&lt;=10")/Table3[[#This Row],[Count]]</f>
        <v>0.375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Away From 52W Low],"&gt;=10")/Table3[[#This Row],[Count]]</f>
        <v>1</v>
      </c>
      <c r="S30" s="2">
        <f>COUNTIFS(Table2[Sub-Sector],Table3[[#This Row],[Sub-Sector]],Table2[% Price above 50 EMA],"&gt;=0")/Table3[[#This Row],[Count]]</f>
        <v>0.75</v>
      </c>
      <c r="T30" s="2">
        <f>COUNTIFS(Table2[Sub-Sector],Table3[[#This Row],[Sub-Sector]],Table2[% Price above 200 EMA],"&gt;=0")/Table3[[#This Row],[Count]]</f>
        <v>0.875</v>
      </c>
      <c r="U30" s="2">
        <f>COUNTIFS(Table2[Sub-Sector],Table3[[#This Row],[Sub-Sector]],Table2[Rate of Change - Zone],"Positive")/Table3[[#This Row],[Count]]</f>
        <v>0.625</v>
      </c>
      <c r="V30" s="2">
        <f>COUNTIFS(Table2[Sub-Sector],Table3[[#This Row],[Sub-Sector]],Table2[Sharpe Ratio],"&gt;=0.10")/Table3[[#This Row],[Count]]</f>
        <v>0</v>
      </c>
    </row>
    <row r="31" spans="1:22" x14ac:dyDescent="0.3">
      <c r="A31" t="s">
        <v>182</v>
      </c>
      <c r="B31">
        <f>COUNTIFS(Table2[Sub-Sector],Table3[[#This Row],[Sub-Sector]])</f>
        <v>8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0.25</v>
      </c>
      <c r="E31" s="2">
        <f>COUNTIFS(Table2[Sub-Sector],Table3[[#This Row],[Sub-Sector]],Table2[1M Return vs Nifty],"&gt;=5")/Table3[[#This Row],[Count]]</f>
        <v>0</v>
      </c>
      <c r="F31" s="2">
        <f>COUNTIFS(Table2[Sub-Sector],Table3[[#This Row],[Sub-Sector]],Table2[6M Return vs Nifty],"&gt;=10")/Table3[[#This Row],[Count]]</f>
        <v>0.375</v>
      </c>
      <c r="G31" s="2">
        <f>COUNTIFS(Table2[Sub-Sector],Table3[[#This Row],[Sub-Sector]],Table2[1Y Return vs Nifty],"&gt;=10")/Table3[[#This Row],[Count]]</f>
        <v>0.625</v>
      </c>
      <c r="H31" s="2">
        <f>COUNTIFS(Table2[Sub-Sector],Table3[[#This Row],[Sub-Sector]],Table2[RSI Exponential â€“ 14D],"&gt;=50")/Table3[[#This Row],[Count]]</f>
        <v>1</v>
      </c>
      <c r="I31" s="2">
        <f>COUNTIFS(Table2[Sub-Sector],Table3[[#This Row],[Sub-Sector]],Table2[Relative Volume],"&gt;=2")/Table3[[#This Row],[Count]]</f>
        <v>0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Low],"&gt;=0.05")/Table3[[#This Row],[Count]]</f>
        <v>0</v>
      </c>
      <c r="L31" s="2">
        <f>COUNTIFS(Table2[Sub-Sector],Table3[[#This Row],[Sub-Sector]],Table2[% Away From Current Week Low],"&gt;=0.05")/Table3[[#This Row],[Count]]</f>
        <v>0.25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0.625</v>
      </c>
      <c r="O31" s="2">
        <f>COUNTIFS(Table2[Sub-Sector],Table3[[#This Row],[Sub-Sector]],Table2[% Away From Current Month High],"&lt;=0.05")/Table3[[#This Row],[Count]]</f>
        <v>1</v>
      </c>
      <c r="P31" s="2">
        <f>COUNTIFS(Table2[Sub-Sector],Table3[[#This Row],[Sub-Sector]],Table2[% Away From 52W High],"&lt;=10")/Table3[[#This Row],[Count]]</f>
        <v>0.875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Away From 52W Low],"&gt;=10")/Table3[[#This Row],[Count]]</f>
        <v>1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0.875</v>
      </c>
      <c r="V31" s="2">
        <f>COUNTIFS(Table2[Sub-Sector],Table3[[#This Row],[Sub-Sector]],Table2[Sharpe Ratio],"&gt;=0.10")/Table3[[#This Row],[Count]]</f>
        <v>0</v>
      </c>
    </row>
    <row r="32" spans="1:22" x14ac:dyDescent="0.3">
      <c r="A32" t="s">
        <v>117</v>
      </c>
      <c r="B32">
        <f>COUNTIFS(Table2[Sub-Sector],Table3[[#This Row],[Sub-Sector]])</f>
        <v>7</v>
      </c>
      <c r="C32" s="2">
        <f>COUNTIFS(Table2[Sub-Sector],Table3[[#This Row],[Sub-Sector]],Table2[Uptrend],"Uptrend")/Table3[[#This Row],[Count]]</f>
        <v>0.8571428571428571</v>
      </c>
      <c r="D32" s="2">
        <f>COUNTIFS(Table2[Sub-Sector],Table3[[#This Row],[Sub-Sector]],Table2[1W Return vs Nifty],"&gt;=5")/Table3[[#This Row],[Count]]</f>
        <v>0.7142857142857143</v>
      </c>
      <c r="E32" s="2">
        <f>COUNTIFS(Table2[Sub-Sector],Table3[[#This Row],[Sub-Sector]],Table2[1M Return vs Nifty],"&gt;=5")/Table3[[#This Row],[Count]]</f>
        <v>0.7142857142857143</v>
      </c>
      <c r="F32" s="2">
        <f>COUNTIFS(Table2[Sub-Sector],Table3[[#This Row],[Sub-Sector]],Table2[6M Return vs Nifty],"&gt;=10")/Table3[[#This Row],[Count]]</f>
        <v>0.8571428571428571</v>
      </c>
      <c r="G32" s="2">
        <f>COUNTIFS(Table2[Sub-Sector],Table3[[#This Row],[Sub-Sector]],Table2[1Y Return vs Nifty],"&gt;=10")/Table3[[#This Row],[Count]]</f>
        <v>0.8571428571428571</v>
      </c>
      <c r="H32" s="2">
        <f>COUNTIFS(Table2[Sub-Sector],Table3[[#This Row],[Sub-Sector]],Table2[RSI Exponential â€“ 14D],"&gt;=50")/Table3[[#This Row],[Count]]</f>
        <v>1</v>
      </c>
      <c r="I32" s="2">
        <f>COUNTIFS(Table2[Sub-Sector],Table3[[#This Row],[Sub-Sector]],Table2[Relative Volume],"&gt;=2")/Table3[[#This Row],[Count]]</f>
        <v>0.14285714285714285</v>
      </c>
      <c r="J32" s="2">
        <f>COUNTIFS(Table2[Sub-Sector],Table3[[#This Row],[Sub-Sector]],Table2[% Away From Day Low],"&gt;=0.05")/Table3[[#This Row],[Count]]</f>
        <v>0.2857142857142857</v>
      </c>
      <c r="K32" s="2">
        <f>COUNTIFS(Table2[Sub-Sector],Table3[[#This Row],[Sub-Sector]],Table2[% Away From Day Low],"&gt;=0.05")/Table3[[#This Row],[Count]]</f>
        <v>0.2857142857142857</v>
      </c>
      <c r="L32" s="2">
        <f>COUNTIFS(Table2[Sub-Sector],Table3[[#This Row],[Sub-Sector]],Table2[% Away From Current Week Low],"&gt;=0.05")/Table3[[#This Row],[Count]]</f>
        <v>0.42857142857142855</v>
      </c>
      <c r="M32" s="2">
        <f>COUNTIFS(Table2[Sub-Sector],Table3[[#This Row],[Sub-Sector]],Table2[% Away From Current Week High],"&lt;=0.05")/Table3[[#This Row],[Count]]</f>
        <v>0.7142857142857143</v>
      </c>
      <c r="N32" s="2">
        <f>COUNTIFS(Table2[Sub-Sector],Table3[[#This Row],[Sub-Sector]],Table2[% Away From Current Month Low],"&gt;=0.05")/Table3[[#This Row],[Count]]</f>
        <v>0.7142857142857143</v>
      </c>
      <c r="O32" s="2">
        <f>COUNTIFS(Table2[Sub-Sector],Table3[[#This Row],[Sub-Sector]],Table2[% Away From Current Month High],"&lt;=0.05")/Table3[[#This Row],[Count]]</f>
        <v>0.7142857142857143</v>
      </c>
      <c r="P32" s="2">
        <f>COUNTIFS(Table2[Sub-Sector],Table3[[#This Row],[Sub-Sector]],Table2[% Away From 52W High],"&lt;=10")/Table3[[#This Row],[Count]]</f>
        <v>0.7142857142857143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Away From 52W Low],"&gt;=10")/Table3[[#This Row],[Count]]</f>
        <v>1</v>
      </c>
      <c r="S32" s="2">
        <f>COUNTIFS(Table2[Sub-Sector],Table3[[#This Row],[Sub-Sector]],Table2[% Price above 50 EMA],"&gt;=0")/Table3[[#This Row],[Count]]</f>
        <v>0.8571428571428571</v>
      </c>
      <c r="T32" s="2">
        <f>COUNTIFS(Table2[Sub-Sector],Table3[[#This Row],[Sub-Sector]],Table2[% Price above 200 EMA],"&gt;=0")/Table3[[#This Row],[Count]]</f>
        <v>0.8571428571428571</v>
      </c>
      <c r="U32" s="2">
        <f>COUNTIFS(Table2[Sub-Sector],Table3[[#This Row],[Sub-Sector]],Table2[Rate of Change - Zone],"Positive")/Table3[[#This Row],[Count]]</f>
        <v>0.8571428571428571</v>
      </c>
      <c r="V32" s="2">
        <f>COUNTIFS(Table2[Sub-Sector],Table3[[#This Row],[Sub-Sector]],Table2[Sharpe Ratio],"&gt;=0.10")/Table3[[#This Row],[Count]]</f>
        <v>0.8571428571428571</v>
      </c>
    </row>
    <row r="33" spans="1:22" x14ac:dyDescent="0.3">
      <c r="A33" t="s">
        <v>247</v>
      </c>
      <c r="B33">
        <f>COUNTIFS(Table2[Sub-Sector],Table3[[#This Row],[Sub-Sector]])</f>
        <v>7</v>
      </c>
      <c r="C33" s="2">
        <f>COUNTIFS(Table2[Sub-Sector],Table3[[#This Row],[Sub-Sector]],Table2[Uptrend],"Uptrend")/Table3[[#This Row],[Count]]</f>
        <v>0.8571428571428571</v>
      </c>
      <c r="D33" s="2">
        <f>COUNTIFS(Table2[Sub-Sector],Table3[[#This Row],[Sub-Sector]],Table2[1W Return vs Nifty],"&gt;=5")/Table3[[#This Row],[Count]]</f>
        <v>0.2857142857142857</v>
      </c>
      <c r="E33" s="2">
        <f>COUNTIFS(Table2[Sub-Sector],Table3[[#This Row],[Sub-Sector]],Table2[1M Return vs Nifty],"&gt;=5")/Table3[[#This Row],[Count]]</f>
        <v>0.14285714285714285</v>
      </c>
      <c r="F33" s="2">
        <f>COUNTIFS(Table2[Sub-Sector],Table3[[#This Row],[Sub-Sector]],Table2[6M Return vs Nifty],"&gt;=10")/Table3[[#This Row],[Count]]</f>
        <v>0.5714285714285714</v>
      </c>
      <c r="G33" s="2">
        <f>COUNTIFS(Table2[Sub-Sector],Table3[[#This Row],[Sub-Sector]],Table2[1Y Return vs Nifty],"&gt;=10")/Table3[[#This Row],[Count]]</f>
        <v>0.8571428571428571</v>
      </c>
      <c r="H33" s="2">
        <f>COUNTIFS(Table2[Sub-Sector],Table3[[#This Row],[Sub-Sector]],Table2[RSI Exponential â€“ 14D],"&gt;=50")/Table3[[#This Row],[Count]]</f>
        <v>0.7142857142857143</v>
      </c>
      <c r="I33" s="2">
        <f>COUNTIFS(Table2[Sub-Sector],Table3[[#This Row],[Sub-Sector]],Table2[Relative Volume],"&gt;=2")/Table3[[#This Row],[Count]]</f>
        <v>0.14285714285714285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Low],"&gt;=0.05")/Table3[[#This Row],[Count]]</f>
        <v>0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0.2857142857142857</v>
      </c>
      <c r="O33" s="2">
        <f>COUNTIFS(Table2[Sub-Sector],Table3[[#This Row],[Sub-Sector]],Table2[% Away From Current Month High],"&lt;=0.05")/Table3[[#This Row],[Count]]</f>
        <v>0.7142857142857143</v>
      </c>
      <c r="P33" s="2">
        <f>COUNTIFS(Table2[Sub-Sector],Table3[[#This Row],[Sub-Sector]],Table2[% Away From 52W High],"&lt;=10")/Table3[[#This Row],[Count]]</f>
        <v>0.7142857142857143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Away From 52W Low],"&gt;=10")/Table3[[#This Row],[Count]]</f>
        <v>1</v>
      </c>
      <c r="S33" s="2">
        <f>COUNTIFS(Table2[Sub-Sector],Table3[[#This Row],[Sub-Sector]],Table2[% Price above 50 EMA],"&gt;=0")/Table3[[#This Row],[Count]]</f>
        <v>0.8571428571428571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0.7142857142857143</v>
      </c>
      <c r="V33" s="2">
        <f>COUNTIFS(Table2[Sub-Sector],Table3[[#This Row],[Sub-Sector]],Table2[Sharpe Ratio],"&gt;=0.10")/Table3[[#This Row],[Count]]</f>
        <v>0.2857142857142857</v>
      </c>
    </row>
    <row r="34" spans="1:22" x14ac:dyDescent="0.3">
      <c r="A34" t="s">
        <v>494</v>
      </c>
      <c r="B34">
        <f>COUNTIFS(Table2[Sub-Sector],Table3[[#This Row],[Sub-Sector]])</f>
        <v>7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0.42857142857142855</v>
      </c>
      <c r="F34" s="2">
        <f>COUNTIFS(Table2[Sub-Sector],Table3[[#This Row],[Sub-Sector]],Table2[6M Return vs Nifty],"&gt;=10")/Table3[[#This Row],[Count]]</f>
        <v>0.14285714285714285</v>
      </c>
      <c r="G34" s="2">
        <f>COUNTIFS(Table2[Sub-Sector],Table3[[#This Row],[Sub-Sector]],Table2[1Y Return vs Nifty],"&gt;=10")/Table3[[#This Row],[Count]]</f>
        <v>0.2857142857142857</v>
      </c>
      <c r="H34" s="2">
        <f>COUNTIFS(Table2[Sub-Sector],Table3[[#This Row],[Sub-Sector]],Table2[RSI Exponential â€“ 14D],"&gt;=50")/Table3[[#This Row],[Count]]</f>
        <v>0.42857142857142855</v>
      </c>
      <c r="I34" s="2">
        <f>COUNTIFS(Table2[Sub-Sector],Table3[[#This Row],[Sub-Sector]],Table2[Relative Volume],"&gt;=2")/Table3[[#This Row],[Count]]</f>
        <v>0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Low],"&gt;=0.05")/Table3[[#This Row],[Count]]</f>
        <v>0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0.7142857142857143</v>
      </c>
      <c r="N34" s="2">
        <f>COUNTIFS(Table2[Sub-Sector],Table3[[#This Row],[Sub-Sector]],Table2[% Away From Current Month Low],"&gt;=0.05")/Table3[[#This Row],[Count]]</f>
        <v>0</v>
      </c>
      <c r="O34" s="2">
        <f>COUNTIFS(Table2[Sub-Sector],Table3[[#This Row],[Sub-Sector]],Table2[% Away From Current Month High],"&lt;=0.05")/Table3[[#This Row],[Count]]</f>
        <v>0.14285714285714285</v>
      </c>
      <c r="P34" s="2">
        <f>COUNTIFS(Table2[Sub-Sector],Table3[[#This Row],[Sub-Sector]],Table2[% Away From 52W High],"&lt;=10")/Table3[[#This Row],[Count]]</f>
        <v>0.42857142857142855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Away From 52W Low],"&gt;=10")/Table3[[#This Row],[Count]]</f>
        <v>1</v>
      </c>
      <c r="S34" s="2">
        <f>COUNTIFS(Table2[Sub-Sector],Table3[[#This Row],[Sub-Sector]],Table2[% Price above 50 EMA],"&gt;=0")/Table3[[#This Row],[Count]]</f>
        <v>0.7142857142857143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0.5714285714285714</v>
      </c>
      <c r="V34" s="2">
        <f>COUNTIFS(Table2[Sub-Sector],Table3[[#This Row],[Sub-Sector]],Table2[Sharpe Ratio],"&gt;=0.10")/Table3[[#This Row],[Count]]</f>
        <v>0</v>
      </c>
    </row>
    <row r="35" spans="1:22" x14ac:dyDescent="0.3">
      <c r="A35" t="s">
        <v>125</v>
      </c>
      <c r="B35">
        <f>COUNTIFS(Table2[Sub-Sector],Table3[[#This Row],[Sub-Sector]])</f>
        <v>6</v>
      </c>
      <c r="C35" s="2">
        <f>COUNTIFS(Table2[Sub-Sector],Table3[[#This Row],[Sub-Sector]],Table2[Uptrend],"Uptrend")/Table3[[#This Row],[Count]]</f>
        <v>0.83333333333333337</v>
      </c>
      <c r="D35" s="2">
        <f>COUNTIFS(Table2[Sub-Sector],Table3[[#This Row],[Sub-Sector]],Table2[1W Return vs Nifty],"&gt;=5")/Table3[[#This Row],[Count]]</f>
        <v>0.16666666666666666</v>
      </c>
      <c r="E35" s="2">
        <f>COUNTIFS(Table2[Sub-Sector],Table3[[#This Row],[Sub-Sector]],Table2[1M Return vs Nifty],"&gt;=5")/Table3[[#This Row],[Count]]</f>
        <v>0.5</v>
      </c>
      <c r="F35" s="2">
        <f>COUNTIFS(Table2[Sub-Sector],Table3[[#This Row],[Sub-Sector]],Table2[6M Return vs Nifty],"&gt;=10")/Table3[[#This Row],[Count]]</f>
        <v>0.66666666666666663</v>
      </c>
      <c r="G35" s="2">
        <f>COUNTIFS(Table2[Sub-Sector],Table3[[#This Row],[Sub-Sector]],Table2[1Y Return vs Nifty],"&gt;=10")/Table3[[#This Row],[Count]]</f>
        <v>0.5</v>
      </c>
      <c r="H35" s="2">
        <f>COUNTIFS(Table2[Sub-Sector],Table3[[#This Row],[Sub-Sector]],Table2[RSI Exponential â€“ 14D],"&gt;=50")/Table3[[#This Row],[Count]]</f>
        <v>1</v>
      </c>
      <c r="I35" s="2">
        <f>COUNTIFS(Table2[Sub-Sector],Table3[[#This Row],[Sub-Sector]],Table2[Relative Volume],"&gt;=2")/Table3[[#This Row],[Count]]</f>
        <v>0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Low],"&gt;=0.05")/Table3[[#This Row],[Count]]</f>
        <v>0</v>
      </c>
      <c r="L35" s="2">
        <f>COUNTIFS(Table2[Sub-Sector],Table3[[#This Row],[Sub-Sector]],Table2[% Away From Current Week Low],"&gt;=0.05")/Table3[[#This Row],[Count]]</f>
        <v>0.16666666666666666</v>
      </c>
      <c r="M35" s="2">
        <f>COUNTIFS(Table2[Sub-Sector],Table3[[#This Row],[Sub-Sector]],Table2[% Away From Current Week High],"&lt;=0.05")/Table3[[#This Row],[Count]]</f>
        <v>0.83333333333333337</v>
      </c>
      <c r="N35" s="2">
        <f>COUNTIFS(Table2[Sub-Sector],Table3[[#This Row],[Sub-Sector]],Table2[% Away From Current Month Low],"&gt;=0.05")/Table3[[#This Row],[Count]]</f>
        <v>0.5</v>
      </c>
      <c r="O35" s="2">
        <f>COUNTIFS(Table2[Sub-Sector],Table3[[#This Row],[Sub-Sector]],Table2[% Away From Current Month High],"&lt;=0.05")/Table3[[#This Row],[Count]]</f>
        <v>0.83333333333333337</v>
      </c>
      <c r="P35" s="2">
        <f>COUNTIFS(Table2[Sub-Sector],Table3[[#This Row],[Sub-Sector]],Table2[% Away From 52W High],"&lt;=10")/Table3[[#This Row],[Count]]</f>
        <v>0.5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Away From 52W Low],"&gt;=10")/Table3[[#This Row],[Count]]</f>
        <v>1</v>
      </c>
      <c r="S35" s="2">
        <f>COUNTIFS(Table2[Sub-Sector],Table3[[#This Row],[Sub-Sector]],Table2[% Price above 50 EMA],"&gt;=0")/Table3[[#This Row],[Count]]</f>
        <v>1</v>
      </c>
      <c r="T35" s="2">
        <f>COUNTIFS(Table2[Sub-Sector],Table3[[#This Row],[Sub-Sector]],Table2[% Price above 200 EMA],"&gt;=0")/Table3[[#This Row],[Count]]</f>
        <v>0.83333333333333337</v>
      </c>
      <c r="U35" s="2">
        <f>COUNTIFS(Table2[Sub-Sector],Table3[[#This Row],[Sub-Sector]],Table2[Rate of Change - Zone],"Positive")/Table3[[#This Row],[Count]]</f>
        <v>0.5</v>
      </c>
      <c r="V35" s="2">
        <f>COUNTIFS(Table2[Sub-Sector],Table3[[#This Row],[Sub-Sector]],Table2[Sharpe Ratio],"&gt;=0.10")/Table3[[#This Row],[Count]]</f>
        <v>0.5</v>
      </c>
    </row>
    <row r="36" spans="1:22" x14ac:dyDescent="0.3">
      <c r="A36" t="s">
        <v>18</v>
      </c>
      <c r="B36">
        <f>COUNTIFS(Table2[Sub-Sector],Table3[[#This Row],[Sub-Sector]])</f>
        <v>6</v>
      </c>
      <c r="C36" s="2">
        <f>COUNTIFS(Table2[Sub-Sector],Table3[[#This Row],[Sub-Sector]],Table2[Uptrend],"Uptrend")/Table3[[#This Row],[Count]]</f>
        <v>0.66666666666666663</v>
      </c>
      <c r="D36" s="2">
        <f>COUNTIFS(Table2[Sub-Sector],Table3[[#This Row],[Sub-Sector]],Table2[1W Return vs Nifty],"&gt;=5")/Table3[[#This Row],[Count]]</f>
        <v>0.16666666666666666</v>
      </c>
      <c r="E36" s="2">
        <f>COUNTIFS(Table2[Sub-Sector],Table3[[#This Row],[Sub-Sector]],Table2[1M Return vs Nifty],"&gt;=5")/Table3[[#This Row],[Count]]</f>
        <v>0.16666666666666666</v>
      </c>
      <c r="F36" s="2">
        <f>COUNTIFS(Table2[Sub-Sector],Table3[[#This Row],[Sub-Sector]],Table2[6M Return vs Nifty],"&gt;=10")/Table3[[#This Row],[Count]]</f>
        <v>0.66666666666666663</v>
      </c>
      <c r="G36" s="2">
        <f>COUNTIFS(Table2[Sub-Sector],Table3[[#This Row],[Sub-Sector]],Table2[1Y Return vs Nifty],"&gt;=10")/Table3[[#This Row],[Count]]</f>
        <v>0.83333333333333337</v>
      </c>
      <c r="H36" s="2">
        <f>COUNTIFS(Table2[Sub-Sector],Table3[[#This Row],[Sub-Sector]],Table2[RSI Exponential â€“ 14D],"&gt;=50")/Table3[[#This Row],[Count]]</f>
        <v>0.66666666666666663</v>
      </c>
      <c r="I36" s="2">
        <f>COUNTIFS(Table2[Sub-Sector],Table3[[#This Row],[Sub-Sector]],Table2[Relative Volume],"&gt;=2")/Table3[[#This Row],[Count]]</f>
        <v>0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Low],"&gt;=0.05")/Table3[[#This Row],[Count]]</f>
        <v>0</v>
      </c>
      <c r="L36" s="2">
        <f>COUNTIFS(Table2[Sub-Sector],Table3[[#This Row],[Sub-Sector]],Table2[% Away From Current Week Low],"&gt;=0.05")/Table3[[#This Row],[Count]]</f>
        <v>0.33333333333333331</v>
      </c>
      <c r="M36" s="2">
        <f>COUNTIFS(Table2[Sub-Sector],Table3[[#This Row],[Sub-Sector]],Table2[% Away From Current Week High],"&lt;=0.05")/Table3[[#This Row],[Count]]</f>
        <v>0.66666666666666663</v>
      </c>
      <c r="N36" s="2">
        <f>COUNTIFS(Table2[Sub-Sector],Table3[[#This Row],[Sub-Sector]],Table2[% Away From Current Month Low],"&gt;=0.05")/Table3[[#This Row],[Count]]</f>
        <v>0.33333333333333331</v>
      </c>
      <c r="O36" s="2">
        <f>COUNTIFS(Table2[Sub-Sector],Table3[[#This Row],[Sub-Sector]],Table2[% Away From Current Month High],"&lt;=0.05")/Table3[[#This Row],[Count]]</f>
        <v>0.66666666666666663</v>
      </c>
      <c r="P36" s="2">
        <f>COUNTIFS(Table2[Sub-Sector],Table3[[#This Row],[Sub-Sector]],Table2[% Away From 52W High],"&lt;=10")/Table3[[#This Row],[Count]]</f>
        <v>0.16666666666666666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Away From 52W Low],"&gt;=10")/Table3[[#This Row],[Count]]</f>
        <v>1</v>
      </c>
      <c r="S36" s="2">
        <f>COUNTIFS(Table2[Sub-Sector],Table3[[#This Row],[Sub-Sector]],Table2[% Price above 50 EMA],"&gt;=0")/Table3[[#This Row],[Count]]</f>
        <v>0.66666666666666663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0.66666666666666663</v>
      </c>
      <c r="V36" s="2">
        <f>COUNTIFS(Table2[Sub-Sector],Table3[[#This Row],[Sub-Sector]],Table2[Sharpe Ratio],"&gt;=0.10")/Table3[[#This Row],[Count]]</f>
        <v>0.5</v>
      </c>
    </row>
    <row r="37" spans="1:22" x14ac:dyDescent="0.3">
      <c r="A37" t="s">
        <v>72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1</v>
      </c>
      <c r="D37" s="2">
        <f>COUNTIFS(Table2[Sub-Sector],Table3[[#This Row],[Sub-Sector]],Table2[1W Return vs Nifty],"&gt;=5")/Table3[[#This Row],[Count]]</f>
        <v>0.16666666666666666</v>
      </c>
      <c r="E37" s="2">
        <f>COUNTIFS(Table2[Sub-Sector],Table3[[#This Row],[Sub-Sector]],Table2[1M Return vs Nifty],"&gt;=5")/Table3[[#This Row],[Count]]</f>
        <v>0.5</v>
      </c>
      <c r="F37" s="2">
        <f>COUNTIFS(Table2[Sub-Sector],Table3[[#This Row],[Sub-Sector]],Table2[6M Return vs Nifty],"&gt;=10")/Table3[[#This Row],[Count]]</f>
        <v>0.66666666666666663</v>
      </c>
      <c r="G37" s="2">
        <f>COUNTIFS(Table2[Sub-Sector],Table3[[#This Row],[Sub-Sector]],Table2[1Y Return vs Nifty],"&gt;=10")/Table3[[#This Row],[Count]]</f>
        <v>1</v>
      </c>
      <c r="H37" s="2">
        <f>COUNTIFS(Table2[Sub-Sector],Table3[[#This Row],[Sub-Sector]],Table2[RSI Exponential â€“ 14D],"&gt;=50")/Table3[[#This Row],[Count]]</f>
        <v>0.5</v>
      </c>
      <c r="I37" s="2">
        <f>COUNTIFS(Table2[Sub-Sector],Table3[[#This Row],[Sub-Sector]],Table2[Relative Volume],"&gt;=2")/Table3[[#This Row],[Count]]</f>
        <v>0.16666666666666666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Low],"&gt;=0.05")/Table3[[#This Row],[Count]]</f>
        <v>0</v>
      </c>
      <c r="L37" s="2">
        <f>COUNTIFS(Table2[Sub-Sector],Table3[[#This Row],[Sub-Sector]],Table2[% Away From Current Week Low],"&gt;=0.05")/Table3[[#This Row],[Count]]</f>
        <v>0.16666666666666666</v>
      </c>
      <c r="M37" s="2">
        <f>COUNTIFS(Table2[Sub-Sector],Table3[[#This Row],[Sub-Sector]],Table2[% Away From Current Week High],"&lt;=0.05")/Table3[[#This Row],[Count]]</f>
        <v>0.83333333333333337</v>
      </c>
      <c r="N37" s="2">
        <f>COUNTIFS(Table2[Sub-Sector],Table3[[#This Row],[Sub-Sector]],Table2[% Away From Current Month Low],"&gt;=0.05")/Table3[[#This Row],[Count]]</f>
        <v>0.16666666666666666</v>
      </c>
      <c r="O37" s="2">
        <f>COUNTIFS(Table2[Sub-Sector],Table3[[#This Row],[Sub-Sector]],Table2[% Away From Current Month High],"&lt;=0.05")/Table3[[#This Row],[Count]]</f>
        <v>0.66666666666666663</v>
      </c>
      <c r="P37" s="2">
        <f>COUNTIFS(Table2[Sub-Sector],Table3[[#This Row],[Sub-Sector]],Table2[% Away From 52W High],"&lt;=10")/Table3[[#This Row],[Count]]</f>
        <v>0.5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Away From 52W Low],"&gt;=10")/Table3[[#This Row],[Count]]</f>
        <v>1</v>
      </c>
      <c r="S37" s="2">
        <f>COUNTIFS(Table2[Sub-Sector],Table3[[#This Row],[Sub-Sector]],Table2[% Price above 50 EMA],"&gt;=0")/Table3[[#This Row],[Count]]</f>
        <v>0.83333333333333337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0.33333333333333331</v>
      </c>
      <c r="V37" s="2">
        <f>COUNTIFS(Table2[Sub-Sector],Table3[[#This Row],[Sub-Sector]],Table2[Sharpe Ratio],"&gt;=0.10")/Table3[[#This Row],[Count]]</f>
        <v>0.5</v>
      </c>
    </row>
    <row r="38" spans="1:22" x14ac:dyDescent="0.3">
      <c r="A38" t="s">
        <v>986</v>
      </c>
      <c r="B38">
        <f>COUNTIFS(Table2[Sub-Sector],Table3[[#This Row],[Sub-Sector]])</f>
        <v>6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0.5</v>
      </c>
      <c r="F38" s="2">
        <f>COUNTIFS(Table2[Sub-Sector],Table3[[#This Row],[Sub-Sector]],Table2[6M Return vs Nifty],"&gt;=10")/Table3[[#This Row],[Count]]</f>
        <v>0.33333333333333331</v>
      </c>
      <c r="G38" s="2">
        <f>COUNTIFS(Table2[Sub-Sector],Table3[[#This Row],[Sub-Sector]],Table2[1Y Return vs Nifty],"&gt;=10")/Table3[[#This Row],[Count]]</f>
        <v>0.5</v>
      </c>
      <c r="H38" s="2">
        <f>COUNTIFS(Table2[Sub-Sector],Table3[[#This Row],[Sub-Sector]],Table2[RSI Exponential â€“ 14D],"&gt;=50")/Table3[[#This Row],[Count]]</f>
        <v>0.5</v>
      </c>
      <c r="I38" s="2">
        <f>COUNTIFS(Table2[Sub-Sector],Table3[[#This Row],[Sub-Sector]],Table2[Relative Volume],"&gt;=2")/Table3[[#This Row],[Count]]</f>
        <v>0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Low],"&gt;=0.05")/Table3[[#This Row],[Count]]</f>
        <v>0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0.66666666666666663</v>
      </c>
      <c r="N38" s="2">
        <f>COUNTIFS(Table2[Sub-Sector],Table3[[#This Row],[Sub-Sector]],Table2[% Away From Current Month Low],"&gt;=0.05")/Table3[[#This Row],[Count]]</f>
        <v>0</v>
      </c>
      <c r="O38" s="2">
        <f>COUNTIFS(Table2[Sub-Sector],Table3[[#This Row],[Sub-Sector]],Table2[% Away From Current Month High],"&lt;=0.05")/Table3[[#This Row],[Count]]</f>
        <v>0.66666666666666663</v>
      </c>
      <c r="P38" s="2">
        <f>COUNTIFS(Table2[Sub-Sector],Table3[[#This Row],[Sub-Sector]],Table2[% Away From 52W High],"&lt;=10")/Table3[[#This Row],[Count]]</f>
        <v>0.5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Away From 52W Low],"&gt;=10")/Table3[[#This Row],[Count]]</f>
        <v>1</v>
      </c>
      <c r="S38" s="2">
        <f>COUNTIFS(Table2[Sub-Sector],Table3[[#This Row],[Sub-Sector]],Table2[% Price above 50 EMA],"&gt;=0")/Table3[[#This Row],[Count]]</f>
        <v>1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0.16666666666666666</v>
      </c>
      <c r="V38" s="2">
        <f>COUNTIFS(Table2[Sub-Sector],Table3[[#This Row],[Sub-Sector]],Table2[Sharpe Ratio],"&gt;=0.10")/Table3[[#This Row],[Count]]</f>
        <v>0</v>
      </c>
    </row>
    <row r="39" spans="1:22" x14ac:dyDescent="0.3">
      <c r="A39" t="s">
        <v>414</v>
      </c>
      <c r="B39">
        <f>COUNTIFS(Table2[Sub-Sector],Table3[[#This Row],[Sub-Sector]])</f>
        <v>6</v>
      </c>
      <c r="C39" s="2">
        <f>COUNTIFS(Table2[Sub-Sector],Table3[[#This Row],[Sub-Sector]],Table2[Uptrend],"Uptrend")/Table3[[#This Row],[Count]]</f>
        <v>0.66666666666666663</v>
      </c>
      <c r="D39" s="2">
        <f>COUNTIFS(Table2[Sub-Sector],Table3[[#This Row],[Sub-Sector]],Table2[1W Return vs Nifty],"&gt;=5")/Table3[[#This Row],[Count]]</f>
        <v>0.16666666666666666</v>
      </c>
      <c r="E39" s="2">
        <f>COUNTIFS(Table2[Sub-Sector],Table3[[#This Row],[Sub-Sector]],Table2[1M Return vs Nifty],"&gt;=5")/Table3[[#This Row],[Count]]</f>
        <v>0.5</v>
      </c>
      <c r="F39" s="2">
        <f>COUNTIFS(Table2[Sub-Sector],Table3[[#This Row],[Sub-Sector]],Table2[6M Return vs Nifty],"&gt;=10")/Table3[[#This Row],[Count]]</f>
        <v>0.33333333333333331</v>
      </c>
      <c r="G39" s="2">
        <f>COUNTIFS(Table2[Sub-Sector],Table3[[#This Row],[Sub-Sector]],Table2[1Y Return vs Nifty],"&gt;=10")/Table3[[#This Row],[Count]]</f>
        <v>0.5</v>
      </c>
      <c r="H39" s="2">
        <f>COUNTIFS(Table2[Sub-Sector],Table3[[#This Row],[Sub-Sector]],Table2[RSI Exponential â€“ 14D],"&gt;=50")/Table3[[#This Row],[Count]]</f>
        <v>0.5</v>
      </c>
      <c r="I39" s="2">
        <f>COUNTIFS(Table2[Sub-Sector],Table3[[#This Row],[Sub-Sector]],Table2[Relative Volume],"&gt;=2")/Table3[[#This Row],[Count]]</f>
        <v>0.16666666666666666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Low],"&gt;=0.05")/Table3[[#This Row],[Count]]</f>
        <v>0</v>
      </c>
      <c r="L39" s="2">
        <f>COUNTIFS(Table2[Sub-Sector],Table3[[#This Row],[Sub-Sector]],Table2[% Away From Current Week Low],"&gt;=0.05")/Table3[[#This Row],[Count]]</f>
        <v>0.16666666666666666</v>
      </c>
      <c r="M39" s="2">
        <f>COUNTIFS(Table2[Sub-Sector],Table3[[#This Row],[Sub-Sector]],Table2[% Away From Current Week High],"&lt;=0.05")/Table3[[#This Row],[Count]]</f>
        <v>0.66666666666666663</v>
      </c>
      <c r="N39" s="2">
        <f>COUNTIFS(Table2[Sub-Sector],Table3[[#This Row],[Sub-Sector]],Table2[% Away From Current Month Low],"&gt;=0.05")/Table3[[#This Row],[Count]]</f>
        <v>0.33333333333333331</v>
      </c>
      <c r="O39" s="2">
        <f>COUNTIFS(Table2[Sub-Sector],Table3[[#This Row],[Sub-Sector]],Table2[% Away From Current Month High],"&lt;=0.05")/Table3[[#This Row],[Count]]</f>
        <v>0.33333333333333331</v>
      </c>
      <c r="P39" s="2">
        <f>COUNTIFS(Table2[Sub-Sector],Table3[[#This Row],[Sub-Sector]],Table2[% Away From 52W High],"&lt;=10")/Table3[[#This Row],[Count]]</f>
        <v>0.5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Away From 52W Low],"&gt;=10")/Table3[[#This Row],[Count]]</f>
        <v>1</v>
      </c>
      <c r="S39" s="2">
        <f>COUNTIFS(Table2[Sub-Sector],Table3[[#This Row],[Sub-Sector]],Table2[% Price above 50 EMA],"&gt;=0")/Table3[[#This Row],[Count]]</f>
        <v>0.83333333333333337</v>
      </c>
      <c r="T39" s="2">
        <f>COUNTIFS(Table2[Sub-Sector],Table3[[#This Row],[Sub-Sector]],Table2[% Price above 200 EMA],"&gt;=0")/Table3[[#This Row],[Count]]</f>
        <v>0.66666666666666663</v>
      </c>
      <c r="U39" s="2">
        <f>COUNTIFS(Table2[Sub-Sector],Table3[[#This Row],[Sub-Sector]],Table2[Rate of Change - Zone],"Positive")/Table3[[#This Row],[Count]]</f>
        <v>0.5</v>
      </c>
      <c r="V39" s="2">
        <f>COUNTIFS(Table2[Sub-Sector],Table3[[#This Row],[Sub-Sector]],Table2[Sharpe Ratio],"&gt;=0.10")/Table3[[#This Row],[Count]]</f>
        <v>0.16666666666666666</v>
      </c>
    </row>
    <row r="40" spans="1:22" x14ac:dyDescent="0.3">
      <c r="A40" t="s">
        <v>400</v>
      </c>
      <c r="B40">
        <f>COUNTIFS(Table2[Sub-Sector],Table3[[#This Row],[Sub-Sector]])</f>
        <v>6</v>
      </c>
      <c r="C40" s="2">
        <f>COUNTIFS(Table2[Sub-Sector],Table3[[#This Row],[Sub-Sector]],Table2[Uptrend],"Uptrend")/Table3[[#This Row],[Count]]</f>
        <v>0.83333333333333337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0.33333333333333331</v>
      </c>
      <c r="F40" s="2">
        <f>COUNTIFS(Table2[Sub-Sector],Table3[[#This Row],[Sub-Sector]],Table2[6M Return vs Nifty],"&gt;=10")/Table3[[#This Row],[Count]]</f>
        <v>0.16666666666666666</v>
      </c>
      <c r="G40" s="2">
        <f>COUNTIFS(Table2[Sub-Sector],Table3[[#This Row],[Sub-Sector]],Table2[1Y Return vs Nifty],"&gt;=10")/Table3[[#This Row],[Count]]</f>
        <v>0.5</v>
      </c>
      <c r="H40" s="2">
        <f>COUNTIFS(Table2[Sub-Sector],Table3[[#This Row],[Sub-Sector]],Table2[RSI Exponential â€“ 14D],"&gt;=50")/Table3[[#This Row],[Count]]</f>
        <v>0.83333333333333337</v>
      </c>
      <c r="I40" s="2">
        <f>COUNTIFS(Table2[Sub-Sector],Table3[[#This Row],[Sub-Sector]],Table2[Relative Volume],"&gt;=2")/Table3[[#This Row],[Count]]</f>
        <v>0.33333333333333331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Low],"&gt;=0.05")/Table3[[#This Row],[Count]]</f>
        <v>0</v>
      </c>
      <c r="L40" s="2">
        <f>COUNTIFS(Table2[Sub-Sector],Table3[[#This Row],[Sub-Sector]],Table2[% Away From Current Week Low],"&gt;=0.05")/Table3[[#This Row],[Count]]</f>
        <v>0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0.16666666666666666</v>
      </c>
      <c r="O40" s="2">
        <f>COUNTIFS(Table2[Sub-Sector],Table3[[#This Row],[Sub-Sector]],Table2[% Away From Current Month High],"&lt;=0.05")/Table3[[#This Row],[Count]]</f>
        <v>0.83333333333333337</v>
      </c>
      <c r="P40" s="2">
        <f>COUNTIFS(Table2[Sub-Sector],Table3[[#This Row],[Sub-Sector]],Table2[% Away From 52W High],"&lt;=10")/Table3[[#This Row],[Count]]</f>
        <v>0.5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Away From 52W Low],"&gt;=10")/Table3[[#This Row],[Count]]</f>
        <v>1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0.83333333333333337</v>
      </c>
      <c r="V40" s="2">
        <f>COUNTIFS(Table2[Sub-Sector],Table3[[#This Row],[Sub-Sector]],Table2[Sharpe Ratio],"&gt;=0.10")/Table3[[#This Row],[Count]]</f>
        <v>0.16666666666666666</v>
      </c>
    </row>
    <row r="41" spans="1:22" x14ac:dyDescent="0.3">
      <c r="A41" t="s">
        <v>179</v>
      </c>
      <c r="B41">
        <f>COUNTIFS(Table2[Sub-Sector],Table3[[#This Row],[Sub-Sector]])</f>
        <v>6</v>
      </c>
      <c r="C41" s="2">
        <f>COUNTIFS(Table2[Sub-Sector],Table3[[#This Row],[Sub-Sector]],Table2[Uptrend],"Uptrend")/Table3[[#This Row],[Count]]</f>
        <v>0.66666666666666663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0.33333333333333331</v>
      </c>
      <c r="F41" s="2">
        <f>COUNTIFS(Table2[Sub-Sector],Table3[[#This Row],[Sub-Sector]],Table2[6M Return vs Nifty],"&gt;=10")/Table3[[#This Row],[Count]]</f>
        <v>0.66666666666666663</v>
      </c>
      <c r="G41" s="2">
        <f>COUNTIFS(Table2[Sub-Sector],Table3[[#This Row],[Sub-Sector]],Table2[1Y Return vs Nifty],"&gt;=10")/Table3[[#This Row],[Count]]</f>
        <v>0.66666666666666663</v>
      </c>
      <c r="H41" s="2">
        <f>COUNTIFS(Table2[Sub-Sector],Table3[[#This Row],[Sub-Sector]],Table2[RSI Exponential â€“ 14D],"&gt;=50")/Table3[[#This Row],[Count]]</f>
        <v>0.83333333333333337</v>
      </c>
      <c r="I41" s="2">
        <f>COUNTIFS(Table2[Sub-Sector],Table3[[#This Row],[Sub-Sector]],Table2[Relative Volume],"&gt;=2")/Table3[[#This Row],[Count]]</f>
        <v>0.16666666666666666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Low],"&gt;=0.05")/Table3[[#This Row],[Count]]</f>
        <v>0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0.5</v>
      </c>
      <c r="O41" s="2">
        <f>COUNTIFS(Table2[Sub-Sector],Table3[[#This Row],[Sub-Sector]],Table2[% Away From Current Month High],"&lt;=0.05")/Table3[[#This Row],[Count]]</f>
        <v>0.66666666666666663</v>
      </c>
      <c r="P41" s="2">
        <f>COUNTIFS(Table2[Sub-Sector],Table3[[#This Row],[Sub-Sector]],Table2[% Away From 52W High],"&lt;=10")/Table3[[#This Row],[Count]]</f>
        <v>0.66666666666666663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Away From 52W Low],"&gt;=10")/Table3[[#This Row],[Count]]</f>
        <v>1</v>
      </c>
      <c r="S41" s="2">
        <f>COUNTIFS(Table2[Sub-Sector],Table3[[#This Row],[Sub-Sector]],Table2[% Price above 50 EMA],"&gt;=0")/Table3[[#This Row],[Count]]</f>
        <v>0.83333333333333337</v>
      </c>
      <c r="T41" s="2">
        <f>COUNTIFS(Table2[Sub-Sector],Table3[[#This Row],[Sub-Sector]],Table2[% Price above 200 EMA],"&gt;=0")/Table3[[#This Row],[Count]]</f>
        <v>0.83333333333333337</v>
      </c>
      <c r="U41" s="2">
        <f>COUNTIFS(Table2[Sub-Sector],Table3[[#This Row],[Sub-Sector]],Table2[Rate of Change - Zone],"Positive")/Table3[[#This Row],[Count]]</f>
        <v>0.83333333333333337</v>
      </c>
      <c r="V41" s="2">
        <f>COUNTIFS(Table2[Sub-Sector],Table3[[#This Row],[Sub-Sector]],Table2[Sharpe Ratio],"&gt;=0.10")/Table3[[#This Row],[Count]]</f>
        <v>0</v>
      </c>
    </row>
    <row r="42" spans="1:22" x14ac:dyDescent="0.3">
      <c r="A42" t="s">
        <v>526</v>
      </c>
      <c r="B42">
        <f>COUNTIFS(Table2[Sub-Sector],Table3[[#This Row],[Sub-Sector]])</f>
        <v>6</v>
      </c>
      <c r="C42" s="2">
        <f>COUNTIFS(Table2[Sub-Sector],Table3[[#This Row],[Sub-Sector]],Table2[Uptrend],"Uptrend")/Table3[[#This Row],[Count]]</f>
        <v>0.5</v>
      </c>
      <c r="D42" s="2">
        <f>COUNTIFS(Table2[Sub-Sector],Table3[[#This Row],[Sub-Sector]],Table2[1W Return vs Nifty],"&gt;=5")/Table3[[#This Row],[Count]]</f>
        <v>0.16666666666666666</v>
      </c>
      <c r="E42" s="2">
        <f>COUNTIFS(Table2[Sub-Sector],Table3[[#This Row],[Sub-Sector]],Table2[1M Return vs Nifty],"&gt;=5")/Table3[[#This Row],[Count]]</f>
        <v>0.16666666666666666</v>
      </c>
      <c r="F42" s="2">
        <f>COUNTIFS(Table2[Sub-Sector],Table3[[#This Row],[Sub-Sector]],Table2[6M Return vs Nifty],"&gt;=10")/Table3[[#This Row],[Count]]</f>
        <v>0</v>
      </c>
      <c r="G42" s="2">
        <f>COUNTIFS(Table2[Sub-Sector],Table3[[#This Row],[Sub-Sector]],Table2[1Y Return vs Nifty],"&gt;=10")/Table3[[#This Row],[Count]]</f>
        <v>0</v>
      </c>
      <c r="H42" s="2">
        <f>COUNTIFS(Table2[Sub-Sector],Table3[[#This Row],[Sub-Sector]],Table2[RSI Exponential â€“ 14D],"&gt;=50")/Table3[[#This Row],[Count]]</f>
        <v>0.83333333333333337</v>
      </c>
      <c r="I42" s="2">
        <f>COUNTIFS(Table2[Sub-Sector],Table3[[#This Row],[Sub-Sector]],Table2[Relative Volume],"&gt;=2")/Table3[[#This Row],[Count]]</f>
        <v>0.16666666666666666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Low],"&gt;=0.05")/Table3[[#This Row],[Count]]</f>
        <v>0</v>
      </c>
      <c r="L42" s="2">
        <f>COUNTIFS(Table2[Sub-Sector],Table3[[#This Row],[Sub-Sector]],Table2[% Away From Current Week Low],"&gt;=0.05")/Table3[[#This Row],[Count]]</f>
        <v>0</v>
      </c>
      <c r="M42" s="2">
        <f>COUNTIFS(Table2[Sub-Sector],Table3[[#This Row],[Sub-Sector]],Table2[% Away From Current Week High],"&lt;=0.05")/Table3[[#This Row],[Count]]</f>
        <v>0.83333333333333337</v>
      </c>
      <c r="N42" s="2">
        <f>COUNTIFS(Table2[Sub-Sector],Table3[[#This Row],[Sub-Sector]],Table2[% Away From Current Month Low],"&gt;=0.05")/Table3[[#This Row],[Count]]</f>
        <v>0.16666666666666666</v>
      </c>
      <c r="O42" s="2">
        <f>COUNTIFS(Table2[Sub-Sector],Table3[[#This Row],[Sub-Sector]],Table2[% Away From Current Month High],"&lt;=0.05")/Table3[[#This Row],[Count]]</f>
        <v>0.83333333333333337</v>
      </c>
      <c r="P42" s="2">
        <f>COUNTIFS(Table2[Sub-Sector],Table3[[#This Row],[Sub-Sector]],Table2[% Away From 52W High],"&lt;=10")/Table3[[#This Row],[Count]]</f>
        <v>0.33333333333333331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Away From 52W Low],"&gt;=10")/Table3[[#This Row],[Count]]</f>
        <v>1</v>
      </c>
      <c r="S42" s="2">
        <f>COUNTIFS(Table2[Sub-Sector],Table3[[#This Row],[Sub-Sector]],Table2[% Price above 50 EMA],"&gt;=0")/Table3[[#This Row],[Count]]</f>
        <v>0.83333333333333337</v>
      </c>
      <c r="T42" s="2">
        <f>COUNTIFS(Table2[Sub-Sector],Table3[[#This Row],[Sub-Sector]],Table2[% Price above 200 EMA],"&gt;=0")/Table3[[#This Row],[Count]]</f>
        <v>0.66666666666666663</v>
      </c>
      <c r="U42" s="2">
        <f>COUNTIFS(Table2[Sub-Sector],Table3[[#This Row],[Sub-Sector]],Table2[Rate of Change - Zone],"Positive")/Table3[[#This Row],[Count]]</f>
        <v>0.5</v>
      </c>
      <c r="V42" s="2">
        <f>COUNTIFS(Table2[Sub-Sector],Table3[[#This Row],[Sub-Sector]],Table2[Sharpe Ratio],"&gt;=0.10")/Table3[[#This Row],[Count]]</f>
        <v>0</v>
      </c>
    </row>
    <row r="43" spans="1:22" x14ac:dyDescent="0.3">
      <c r="A43" t="s">
        <v>636</v>
      </c>
      <c r="B43">
        <f>COUNTIFS(Table2[Sub-Sector],Table3[[#This Row],[Sub-Sector]])</f>
        <v>5</v>
      </c>
      <c r="C43" s="2">
        <f>COUNTIFS(Table2[Sub-Sector],Table3[[#This Row],[Sub-Sector]],Table2[Uptrend],"Uptrend")/Table3[[#This Row],[Count]]</f>
        <v>1</v>
      </c>
      <c r="D43" s="2">
        <f>COUNTIFS(Table2[Sub-Sector],Table3[[#This Row],[Sub-Sector]],Table2[1W Return vs Nifty],"&gt;=5")/Table3[[#This Row],[Count]]</f>
        <v>0.4</v>
      </c>
      <c r="E43" s="2">
        <f>COUNTIFS(Table2[Sub-Sector],Table3[[#This Row],[Sub-Sector]],Table2[1M Return vs Nifty],"&gt;=5")/Table3[[#This Row],[Count]]</f>
        <v>1</v>
      </c>
      <c r="F43" s="2">
        <f>COUNTIFS(Table2[Sub-Sector],Table3[[#This Row],[Sub-Sector]],Table2[6M Return vs Nifty],"&gt;=10")/Table3[[#This Row],[Count]]</f>
        <v>0.8</v>
      </c>
      <c r="G43" s="2">
        <f>COUNTIFS(Table2[Sub-Sector],Table3[[#This Row],[Sub-Sector]],Table2[1Y Return vs Nifty],"&gt;=10")/Table3[[#This Row],[Count]]</f>
        <v>1</v>
      </c>
      <c r="H43" s="2">
        <f>COUNTIFS(Table2[Sub-Sector],Table3[[#This Row],[Sub-Sector]],Table2[RSI Exponential â€“ 14D],"&gt;=50")/Table3[[#This Row],[Count]]</f>
        <v>1</v>
      </c>
      <c r="I43" s="2">
        <f>COUNTIFS(Table2[Sub-Sector],Table3[[#This Row],[Sub-Sector]],Table2[Relative Volume],"&gt;=2")/Table3[[#This Row],[Count]]</f>
        <v>0.2</v>
      </c>
      <c r="J43" s="2">
        <f>COUNTIFS(Table2[Sub-Sector],Table3[[#This Row],[Sub-Sector]],Table2[% Away From Day Low],"&gt;=0.05")/Table3[[#This Row],[Count]]</f>
        <v>0.2</v>
      </c>
      <c r="K43" s="2">
        <f>COUNTIFS(Table2[Sub-Sector],Table3[[#This Row],[Sub-Sector]],Table2[% Away From Day Low],"&gt;=0.05")/Table3[[#This Row],[Count]]</f>
        <v>0.2</v>
      </c>
      <c r="L43" s="2">
        <f>COUNTIFS(Table2[Sub-Sector],Table3[[#This Row],[Sub-Sector]],Table2[% Away From Current Week Low],"&gt;=0.05")/Table3[[#This Row],[Count]]</f>
        <v>0.2</v>
      </c>
      <c r="M43" s="2">
        <f>COUNTIFS(Table2[Sub-Sector],Table3[[#This Row],[Sub-Sector]],Table2[% Away From Current Week High],"&lt;=0.05")/Table3[[#This Row],[Count]]</f>
        <v>0</v>
      </c>
      <c r="N43" s="2">
        <f>COUNTIFS(Table2[Sub-Sector],Table3[[#This Row],[Sub-Sector]],Table2[% Away From Current Month Low],"&gt;=0.05")/Table3[[#This Row],[Count]]</f>
        <v>0.4</v>
      </c>
      <c r="O43" s="2">
        <f>COUNTIFS(Table2[Sub-Sector],Table3[[#This Row],[Sub-Sector]],Table2[% Away From Current Month High],"&lt;=0.05")/Table3[[#This Row],[Count]]</f>
        <v>0</v>
      </c>
      <c r="P43" s="2">
        <f>COUNTIFS(Table2[Sub-Sector],Table3[[#This Row],[Sub-Sector]],Table2[% Away From 52W High],"&lt;=10")/Table3[[#This Row],[Count]]</f>
        <v>0.6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Away From 52W Low],"&gt;=10")/Table3[[#This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1</v>
      </c>
      <c r="V43" s="2">
        <f>COUNTIFS(Table2[Sub-Sector],Table3[[#This Row],[Sub-Sector]],Table2[Sharpe Ratio],"&gt;=0.10")/Table3[[#This Row],[Count]]</f>
        <v>1</v>
      </c>
    </row>
    <row r="44" spans="1:22" x14ac:dyDescent="0.3">
      <c r="A44" t="s">
        <v>103</v>
      </c>
      <c r="B44">
        <f>COUNTIFS(Table2[Sub-Sector],Table3[[#This Row],[Sub-Sector]])</f>
        <v>5</v>
      </c>
      <c r="C44" s="2">
        <f>COUNTIFS(Table2[Sub-Sector],Table3[[#This Row],[Sub-Sector]],Table2[Uptrend],"Uptrend")/Table3[[#This Row],[Count]]</f>
        <v>0.8</v>
      </c>
      <c r="D44" s="2">
        <f>COUNTIFS(Table2[Sub-Sector],Table3[[#This Row],[Sub-Sector]],Table2[1W Return vs Nifty],"&gt;=5")/Table3[[#This Row],[Count]]</f>
        <v>0.4</v>
      </c>
      <c r="E44" s="2">
        <f>COUNTIFS(Table2[Sub-Sector],Table3[[#This Row],[Sub-Sector]],Table2[1M Return vs Nifty],"&gt;=5")/Table3[[#This Row],[Count]]</f>
        <v>0</v>
      </c>
      <c r="F44" s="2">
        <f>COUNTIFS(Table2[Sub-Sector],Table3[[#This Row],[Sub-Sector]],Table2[6M Return vs Nifty],"&gt;=10")/Table3[[#This Row],[Count]]</f>
        <v>0.6</v>
      </c>
      <c r="G44" s="2">
        <f>COUNTIFS(Table2[Sub-Sector],Table3[[#This Row],[Sub-Sector]],Table2[1Y Return vs Nifty],"&gt;=10")/Table3[[#This Row],[Count]]</f>
        <v>1</v>
      </c>
      <c r="H44" s="2">
        <f>COUNTIFS(Table2[Sub-Sector],Table3[[#This Row],[Sub-Sector]],Table2[RSI Exponential â€“ 14D],"&gt;=50")/Table3[[#This Row],[Count]]</f>
        <v>0.6</v>
      </c>
      <c r="I44" s="2">
        <f>COUNTIFS(Table2[Sub-Sector],Table3[[#This Row],[Sub-Sector]],Table2[Relative Volume],"&gt;=2")/Table3[[#This Row],[Count]]</f>
        <v>0</v>
      </c>
      <c r="J44" s="2">
        <f>COUNTIFS(Table2[Sub-Sector],Table3[[#This Row],[Sub-Sector]],Table2[% Away From Day Low],"&gt;=0.05")/Table3[[#This Row],[Count]]</f>
        <v>0.4</v>
      </c>
      <c r="K44" s="2">
        <f>COUNTIFS(Table2[Sub-Sector],Table3[[#This Row],[Sub-Sector]],Table2[% Away From Day Low],"&gt;=0.05")/Table3[[#This Row],[Count]]</f>
        <v>0.4</v>
      </c>
      <c r="L44" s="2">
        <f>COUNTIFS(Table2[Sub-Sector],Table3[[#This Row],[Sub-Sector]],Table2[% Away From Current Week Low],"&gt;=0.05")/Table3[[#This Row],[Count]]</f>
        <v>0.4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0.6</v>
      </c>
      <c r="O44" s="2">
        <f>COUNTIFS(Table2[Sub-Sector],Table3[[#This Row],[Sub-Sector]],Table2[% Away From Current Month High],"&lt;=0.05")/Table3[[#This Row],[Count]]</f>
        <v>0.8</v>
      </c>
      <c r="P44" s="2">
        <f>COUNTIFS(Table2[Sub-Sector],Table3[[#This Row],[Sub-Sector]],Table2[% Away From 52W High],"&lt;=10")/Table3[[#This Row],[Count]]</f>
        <v>0.2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Away From 52W Low],"&gt;=10")/Table3[[#This Row],[Count]]</f>
        <v>1</v>
      </c>
      <c r="S44" s="2">
        <f>COUNTIFS(Table2[Sub-Sector],Table3[[#This Row],[Sub-Sector]],Table2[% Price above 50 EMA],"&gt;=0")/Table3[[#This Row],[Count]]</f>
        <v>0.6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0.6</v>
      </c>
      <c r="V44" s="2">
        <f>COUNTIFS(Table2[Sub-Sector],Table3[[#This Row],[Sub-Sector]],Table2[Sharpe Ratio],"&gt;=0.10")/Table3[[#This Row],[Count]]</f>
        <v>0.6</v>
      </c>
    </row>
    <row r="45" spans="1:22" x14ac:dyDescent="0.3">
      <c r="A45" t="s">
        <v>62</v>
      </c>
      <c r="B45">
        <f>COUNTIFS(Table2[Sub-Sector],Table3[[#This Row],[Sub-Sector]])</f>
        <v>5</v>
      </c>
      <c r="C45" s="2">
        <f>COUNTIFS(Table2[Sub-Sector],Table3[[#This Row],[Sub-Sector]],Table2[Uptrend],"Uptrend")/Table3[[#This Row],[Count]]</f>
        <v>0.8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1</v>
      </c>
      <c r="F45" s="2">
        <f>COUNTIFS(Table2[Sub-Sector],Table3[[#This Row],[Sub-Sector]],Table2[6M Return vs Nifty],"&gt;=10")/Table3[[#This Row],[Count]]</f>
        <v>0.8</v>
      </c>
      <c r="G45" s="2">
        <f>COUNTIFS(Table2[Sub-Sector],Table3[[#This Row],[Sub-Sector]],Table2[1Y Return vs Nifty],"&gt;=10")/Table3[[#This Row],[Count]]</f>
        <v>0.8</v>
      </c>
      <c r="H45" s="2">
        <f>COUNTIFS(Table2[Sub-Sector],Table3[[#This Row],[Sub-Sector]],Table2[RSI Exponential â€“ 14D],"&gt;=50")/Table3[[#This Row],[Count]]</f>
        <v>1</v>
      </c>
      <c r="I45" s="2">
        <f>COUNTIFS(Table2[Sub-Sector],Table3[[#This Row],[Sub-Sector]],Table2[Relative Volume],"&gt;=2")/Table3[[#This Row],[Count]]</f>
        <v>0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Low],"&gt;=0.05")/Table3[[#This Row],[Count]]</f>
        <v>0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0.2</v>
      </c>
      <c r="N45" s="2">
        <f>COUNTIFS(Table2[Sub-Sector],Table3[[#This Row],[Sub-Sector]],Table2[% Away From Current Month Low],"&gt;=0.05")/Table3[[#This Row],[Count]]</f>
        <v>0.2</v>
      </c>
      <c r="O45" s="2">
        <f>COUNTIFS(Table2[Sub-Sector],Table3[[#This Row],[Sub-Sector]],Table2[% Away From Current Month High],"&lt;=0.05")/Table3[[#This Row],[Count]]</f>
        <v>0.2</v>
      </c>
      <c r="P45" s="2">
        <f>COUNTIFS(Table2[Sub-Sector],Table3[[#This Row],[Sub-Sector]],Table2[% Away From 52W High],"&lt;=10")/Table3[[#This Row],[Count]]</f>
        <v>0.4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Away From 52W Low],"&gt;=10")/Table3[[#This Row],[Count]]</f>
        <v>1</v>
      </c>
      <c r="S45" s="2">
        <f>COUNTIFS(Table2[Sub-Sector],Table3[[#This Row],[Sub-Sector]],Table2[% Price above 50 EMA],"&gt;=0")/Table3[[#This Row],[Count]]</f>
        <v>1</v>
      </c>
      <c r="T45" s="2">
        <f>COUNTIFS(Table2[Sub-Sector],Table3[[#This Row],[Sub-Sector]],Table2[% Price above 200 EMA],"&gt;=0")/Table3[[#This Row],[Count]]</f>
        <v>0.8</v>
      </c>
      <c r="U45" s="2">
        <f>COUNTIFS(Table2[Sub-Sector],Table3[[#This Row],[Sub-Sector]],Table2[Rate of Change - Zone],"Positive")/Table3[[#This Row],[Count]]</f>
        <v>0.8</v>
      </c>
      <c r="V45" s="2">
        <f>COUNTIFS(Table2[Sub-Sector],Table3[[#This Row],[Sub-Sector]],Table2[Sharpe Ratio],"&gt;=0.10")/Table3[[#This Row],[Count]]</f>
        <v>0.6</v>
      </c>
    </row>
    <row r="46" spans="1:22" x14ac:dyDescent="0.3">
      <c r="A46" t="s">
        <v>100</v>
      </c>
      <c r="B46">
        <f>COUNTIFS(Table2[Sub-Sector],Table3[[#This Row],[Sub-Sector]])</f>
        <v>5</v>
      </c>
      <c r="C46" s="2">
        <f>COUNTIFS(Table2[Sub-Sector],Table3[[#This Row],[Sub-Sector]],Table2[Uptrend],"Uptrend")/Table3[[#This Row],[Count]]</f>
        <v>0.6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0.2</v>
      </c>
      <c r="F46" s="2">
        <f>COUNTIFS(Table2[Sub-Sector],Table3[[#This Row],[Sub-Sector]],Table2[6M Return vs Nifty],"&gt;=10")/Table3[[#This Row],[Count]]</f>
        <v>0.6</v>
      </c>
      <c r="G46" s="2">
        <f>COUNTIFS(Table2[Sub-Sector],Table3[[#This Row],[Sub-Sector]],Table2[1Y Return vs Nifty],"&gt;=10")/Table3[[#This Row],[Count]]</f>
        <v>0.6</v>
      </c>
      <c r="H46" s="2">
        <f>COUNTIFS(Table2[Sub-Sector],Table3[[#This Row],[Sub-Sector]],Table2[RSI Exponential â€“ 14D],"&gt;=50")/Table3[[#This Row],[Count]]</f>
        <v>0.2</v>
      </c>
      <c r="I46" s="2">
        <f>COUNTIFS(Table2[Sub-Sector],Table3[[#This Row],[Sub-Sector]],Table2[Relative Volume],"&gt;=2")/Table3[[#This Row],[Count]]</f>
        <v>0.2</v>
      </c>
      <c r="J46" s="2">
        <f>COUNTIFS(Table2[Sub-Sector],Table3[[#This Row],[Sub-Sector]],Table2[% Away From Day Low],"&gt;=0.05")/Table3[[#This Row],[Count]]</f>
        <v>0.4</v>
      </c>
      <c r="K46" s="2">
        <f>COUNTIFS(Table2[Sub-Sector],Table3[[#This Row],[Sub-Sector]],Table2[% Away From Day Low],"&gt;=0.05")/Table3[[#This Row],[Count]]</f>
        <v>0.4</v>
      </c>
      <c r="L46" s="2">
        <f>COUNTIFS(Table2[Sub-Sector],Table3[[#This Row],[Sub-Sector]],Table2[% Away From Current Week Low],"&gt;=0.05")/Table3[[#This Row],[Count]]</f>
        <v>0.4</v>
      </c>
      <c r="M46" s="2">
        <f>COUNTIFS(Table2[Sub-Sector],Table3[[#This Row],[Sub-Sector]],Table2[% Away From Current Week High],"&lt;=0.05")/Table3[[#This Row],[Count]]</f>
        <v>0.8</v>
      </c>
      <c r="N46" s="2">
        <f>COUNTIFS(Table2[Sub-Sector],Table3[[#This Row],[Sub-Sector]],Table2[% Away From Current Month Low],"&gt;=0.05")/Table3[[#This Row],[Count]]</f>
        <v>0.4</v>
      </c>
      <c r="O46" s="2">
        <f>COUNTIFS(Table2[Sub-Sector],Table3[[#This Row],[Sub-Sector]],Table2[% Away From Current Month High],"&lt;=0.05")/Table3[[#This Row],[Count]]</f>
        <v>0.6</v>
      </c>
      <c r="P46" s="2">
        <f>COUNTIFS(Table2[Sub-Sector],Table3[[#This Row],[Sub-Sector]],Table2[% Away From 52W High],"&lt;=10")/Table3[[#This Row],[Count]]</f>
        <v>0.4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Away From 52W Low],"&gt;=10")/Table3[[#This Row],[Count]]</f>
        <v>1</v>
      </c>
      <c r="S46" s="2">
        <f>COUNTIFS(Table2[Sub-Sector],Table3[[#This Row],[Sub-Sector]],Table2[% Price above 50 EMA],"&gt;=0")/Table3[[#This Row],[Count]]</f>
        <v>0.8</v>
      </c>
      <c r="T46" s="2">
        <f>COUNTIFS(Table2[Sub-Sector],Table3[[#This Row],[Sub-Sector]],Table2[% Price above 200 EMA],"&gt;=0")/Table3[[#This Row],[Count]]</f>
        <v>0.6</v>
      </c>
      <c r="U46" s="2">
        <f>COUNTIFS(Table2[Sub-Sector],Table3[[#This Row],[Sub-Sector]],Table2[Rate of Change - Zone],"Positive")/Table3[[#This Row],[Count]]</f>
        <v>0.6</v>
      </c>
      <c r="V46" s="2">
        <f>COUNTIFS(Table2[Sub-Sector],Table3[[#This Row],[Sub-Sector]],Table2[Sharpe Ratio],"&gt;=0.10")/Table3[[#This Row],[Count]]</f>
        <v>0.4</v>
      </c>
    </row>
    <row r="47" spans="1:22" x14ac:dyDescent="0.3">
      <c r="A47" t="s">
        <v>505</v>
      </c>
      <c r="B47">
        <f>COUNTIFS(Table2[Sub-Sector],Table3[[#This Row],[Sub-Sector]])</f>
        <v>5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0.2</v>
      </c>
      <c r="F47" s="2">
        <f>COUNTIFS(Table2[Sub-Sector],Table3[[#This Row],[Sub-Sector]],Table2[6M Return vs Nifty],"&gt;=10")/Table3[[#This Row],[Count]]</f>
        <v>0.4</v>
      </c>
      <c r="G47" s="2">
        <f>COUNTIFS(Table2[Sub-Sector],Table3[[#This Row],[Sub-Sector]],Table2[1Y Return vs Nifty],"&gt;=10")/Table3[[#This Row],[Count]]</f>
        <v>0.8</v>
      </c>
      <c r="H47" s="2">
        <f>COUNTIFS(Table2[Sub-Sector],Table3[[#This Row],[Sub-Sector]],Table2[RSI Exponential â€“ 14D],"&gt;=50")/Table3[[#This Row],[Count]]</f>
        <v>0.8</v>
      </c>
      <c r="I47" s="2">
        <f>COUNTIFS(Table2[Sub-Sector],Table3[[#This Row],[Sub-Sector]],Table2[Relative Volume],"&gt;=2")/Table3[[#This Row],[Count]]</f>
        <v>0.2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Low],"&gt;=0.05")/Table3[[#This Row],[Count]]</f>
        <v>0</v>
      </c>
      <c r="L47" s="2">
        <f>COUNTIFS(Table2[Sub-Sector],Table3[[#This Row],[Sub-Sector]],Table2[% Away From Current Week Low],"&gt;=0.05")/Table3[[#This Row],[Count]]</f>
        <v>0</v>
      </c>
      <c r="M47" s="2">
        <f>COUNTIFS(Table2[Sub-Sector],Table3[[#This Row],[Sub-Sector]],Table2[% Away From Current Week High],"&lt;=0.05")/Table3[[#This Row],[Count]]</f>
        <v>0.8</v>
      </c>
      <c r="N47" s="2">
        <f>COUNTIFS(Table2[Sub-Sector],Table3[[#This Row],[Sub-Sector]],Table2[% Away From Current Month Low],"&gt;=0.05")/Table3[[#This Row],[Count]]</f>
        <v>0.4</v>
      </c>
      <c r="O47" s="2">
        <f>COUNTIFS(Table2[Sub-Sector],Table3[[#This Row],[Sub-Sector]],Table2[% Away From Current Month High],"&lt;=0.05")/Table3[[#This Row],[Count]]</f>
        <v>0.4</v>
      </c>
      <c r="P47" s="2">
        <f>COUNTIFS(Table2[Sub-Sector],Table3[[#This Row],[Sub-Sector]],Table2[% Away From 52W High],"&lt;=10")/Table3[[#This Row],[Count]]</f>
        <v>0.6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Away From 52W Low],"&gt;=10")/Table3[[#This Row],[Count]]</f>
        <v>1</v>
      </c>
      <c r="S47" s="2">
        <f>COUNTIFS(Table2[Sub-Sector],Table3[[#This Row],[Sub-Sector]],Table2[% Price above 50 EMA],"&gt;=0")/Table3[[#This Row],[Count]]</f>
        <v>1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0.6</v>
      </c>
      <c r="V47" s="2">
        <f>COUNTIFS(Table2[Sub-Sector],Table3[[#This Row],[Sub-Sector]],Table2[Sharpe Ratio],"&gt;=0.10")/Table3[[#This Row],[Count]]</f>
        <v>0.4</v>
      </c>
    </row>
    <row r="48" spans="1:22" x14ac:dyDescent="0.3">
      <c r="A48" t="s">
        <v>304</v>
      </c>
      <c r="B48">
        <f>COUNTIFS(Table2[Sub-Sector],Table3[[#This Row],[Sub-Sector]])</f>
        <v>5</v>
      </c>
      <c r="C48" s="2">
        <f>COUNTIFS(Table2[Sub-Sector],Table3[[#This Row],[Sub-Sector]],Table2[Uptrend],"Uptrend")/Table3[[#This Row],[Count]]</f>
        <v>0.8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0.2</v>
      </c>
      <c r="F48" s="2">
        <f>COUNTIFS(Table2[Sub-Sector],Table3[[#This Row],[Sub-Sector]],Table2[6M Return vs Nifty],"&gt;=10")/Table3[[#This Row],[Count]]</f>
        <v>0.4</v>
      </c>
      <c r="G48" s="2">
        <f>COUNTIFS(Table2[Sub-Sector],Table3[[#This Row],[Sub-Sector]],Table2[1Y Return vs Nifty],"&gt;=10")/Table3[[#This Row],[Count]]</f>
        <v>1</v>
      </c>
      <c r="H48" s="2">
        <f>COUNTIFS(Table2[Sub-Sector],Table3[[#This Row],[Sub-Sector]],Table2[RSI Exponential â€“ 14D],"&gt;=50")/Table3[[#This Row],[Count]]</f>
        <v>0.6</v>
      </c>
      <c r="I48" s="2">
        <f>COUNTIFS(Table2[Sub-Sector],Table3[[#This Row],[Sub-Sector]],Table2[Relative Volume],"&gt;=2")/Table3[[#This Row],[Count]]</f>
        <v>0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Low],"&gt;=0.05")/Table3[[#This Row],[Count]]</f>
        <v>0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</v>
      </c>
      <c r="O48" s="2">
        <f>COUNTIFS(Table2[Sub-Sector],Table3[[#This Row],[Sub-Sector]],Table2[% Away From Current Month High],"&lt;=0.05")/Table3[[#This Row],[Count]]</f>
        <v>0.8</v>
      </c>
      <c r="P48" s="2">
        <f>COUNTIFS(Table2[Sub-Sector],Table3[[#This Row],[Sub-Sector]],Table2[% Away From 52W High],"&lt;=10")/Table3[[#This Row],[Count]]</f>
        <v>0.4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Away From 52W Low],"&gt;=10")/Table3[[#This Row],[Count]]</f>
        <v>1</v>
      </c>
      <c r="S48" s="2">
        <f>COUNTIFS(Table2[Sub-Sector],Table3[[#This Row],[Sub-Sector]],Table2[% Price above 50 EMA],"&gt;=0")/Table3[[#This Row],[Count]]</f>
        <v>0.8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</v>
      </c>
      <c r="V48" s="2">
        <f>COUNTIFS(Table2[Sub-Sector],Table3[[#This Row],[Sub-Sector]],Table2[Sharpe Ratio],"&gt;=0.10")/Table3[[#This Row],[Count]]</f>
        <v>0.8</v>
      </c>
    </row>
    <row r="49" spans="1:22" x14ac:dyDescent="0.3">
      <c r="A49" t="s">
        <v>591</v>
      </c>
      <c r="B49">
        <f>COUNTIFS(Table2[Sub-Sector],Table3[[#This Row],[Sub-Sector]])</f>
        <v>5</v>
      </c>
      <c r="C49" s="2">
        <f>COUNTIFS(Table2[Sub-Sector],Table3[[#This Row],[Sub-Sector]],Table2[Uptrend],"Uptrend")/Table3[[#This Row],[Count]]</f>
        <v>0.4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0.2</v>
      </c>
      <c r="F49" s="2">
        <f>COUNTIFS(Table2[Sub-Sector],Table3[[#This Row],[Sub-Sector]],Table2[6M Return vs Nifty],"&gt;=10")/Table3[[#This Row],[Count]]</f>
        <v>0.2</v>
      </c>
      <c r="G49" s="2">
        <f>COUNTIFS(Table2[Sub-Sector],Table3[[#This Row],[Sub-Sector]],Table2[1Y Return vs Nifty],"&gt;=10")/Table3[[#This Row],[Count]]</f>
        <v>0.8</v>
      </c>
      <c r="H49" s="2">
        <f>COUNTIFS(Table2[Sub-Sector],Table3[[#This Row],[Sub-Sector]],Table2[RSI Exponential â€“ 14D],"&gt;=50")/Table3[[#This Row],[Count]]</f>
        <v>0.6</v>
      </c>
      <c r="I49" s="2">
        <f>COUNTIFS(Table2[Sub-Sector],Table3[[#This Row],[Sub-Sector]],Table2[Relative Volume],"&gt;=2")/Table3[[#This Row],[Count]]</f>
        <v>0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Low],"&gt;=0.05")/Table3[[#This Row],[Count]]</f>
        <v>0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0.6</v>
      </c>
      <c r="N49" s="2">
        <f>COUNTIFS(Table2[Sub-Sector],Table3[[#This Row],[Sub-Sector]],Table2[% Away From Current Month Low],"&gt;=0.05")/Table3[[#This Row],[Count]]</f>
        <v>0</v>
      </c>
      <c r="O49" s="2">
        <f>COUNTIFS(Table2[Sub-Sector],Table3[[#This Row],[Sub-Sector]],Table2[% Away From Current Month High],"&lt;=0.05")/Table3[[#This Row],[Count]]</f>
        <v>0.2</v>
      </c>
      <c r="P49" s="2">
        <f>COUNTIFS(Table2[Sub-Sector],Table3[[#This Row],[Sub-Sector]],Table2[% Away From 52W High],"&lt;=10")/Table3[[#This Row],[Count]]</f>
        <v>0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Away From 52W Low],"&gt;=10")/Table3[[#This Row],[Count]]</f>
        <v>1</v>
      </c>
      <c r="S49" s="2">
        <f>COUNTIFS(Table2[Sub-Sector],Table3[[#This Row],[Sub-Sector]],Table2[% Price above 50 EMA],"&gt;=0")/Table3[[#This Row],[Count]]</f>
        <v>0.4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0.6</v>
      </c>
      <c r="V49" s="2">
        <f>COUNTIFS(Table2[Sub-Sector],Table3[[#This Row],[Sub-Sector]],Table2[Sharpe Ratio],"&gt;=0.10")/Table3[[#This Row],[Count]]</f>
        <v>0.2</v>
      </c>
    </row>
    <row r="50" spans="1:22" x14ac:dyDescent="0.3">
      <c r="A50" t="s">
        <v>280</v>
      </c>
      <c r="B50">
        <f>COUNTIFS(Table2[Sub-Sector],Table3[[#This Row],[Sub-Sector]])</f>
        <v>5</v>
      </c>
      <c r="C50" s="2">
        <f>COUNTIFS(Table2[Sub-Sector],Table3[[#This Row],[Sub-Sector]],Table2[Uptrend],"Uptrend")/Table3[[#This Row],[Count]]</f>
        <v>0.6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0.2</v>
      </c>
      <c r="F50" s="2">
        <f>COUNTIFS(Table2[Sub-Sector],Table3[[#This Row],[Sub-Sector]],Table2[6M Return vs Nifty],"&gt;=10")/Table3[[#This Row],[Count]]</f>
        <v>0</v>
      </c>
      <c r="G50" s="2">
        <f>COUNTIFS(Table2[Sub-Sector],Table3[[#This Row],[Sub-Sector]],Table2[1Y Return vs Nifty],"&gt;=10")/Table3[[#This Row],[Count]]</f>
        <v>0.4</v>
      </c>
      <c r="H50" s="2">
        <f>COUNTIFS(Table2[Sub-Sector],Table3[[#This Row],[Sub-Sector]],Table2[RSI Exponential â€“ 14D],"&gt;=50")/Table3[[#This Row],[Count]]</f>
        <v>0.4</v>
      </c>
      <c r="I50" s="2">
        <f>COUNTIFS(Table2[Sub-Sector],Table3[[#This Row],[Sub-Sector]],Table2[Relative Volume],"&gt;=2")/Table3[[#This Row],[Count]]</f>
        <v>0.2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Low],"&gt;=0.05")/Table3[[#This Row],[Count]]</f>
        <v>0</v>
      </c>
      <c r="L50" s="2">
        <f>COUNTIFS(Table2[Sub-Sector],Table3[[#This Row],[Sub-Sector]],Table2[% Away From Current Week Low],"&gt;=0.05")/Table3[[#This Row],[Count]]</f>
        <v>0.2</v>
      </c>
      <c r="M50" s="2">
        <f>COUNTIFS(Table2[Sub-Sector],Table3[[#This Row],[Sub-Sector]],Table2[% Away From Current Week High],"&lt;=0.05")/Table3[[#This Row],[Count]]</f>
        <v>0.8</v>
      </c>
      <c r="N50" s="2">
        <f>COUNTIFS(Table2[Sub-Sector],Table3[[#This Row],[Sub-Sector]],Table2[% Away From Current Month Low],"&gt;=0.05")/Table3[[#This Row],[Count]]</f>
        <v>0.4</v>
      </c>
      <c r="O50" s="2">
        <f>COUNTIFS(Table2[Sub-Sector],Table3[[#This Row],[Sub-Sector]],Table2[% Away From Current Month High],"&lt;=0.05")/Table3[[#This Row],[Count]]</f>
        <v>0.6</v>
      </c>
      <c r="P50" s="2">
        <f>COUNTIFS(Table2[Sub-Sector],Table3[[#This Row],[Sub-Sector]],Table2[% Away From 52W High],"&lt;=10")/Table3[[#This Row],[Count]]</f>
        <v>0.2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Away From 52W Low],"&gt;=10")/Table3[[#This Row],[Count]]</f>
        <v>1</v>
      </c>
      <c r="S50" s="2">
        <f>COUNTIFS(Table2[Sub-Sector],Table3[[#This Row],[Sub-Sector]],Table2[% Price above 50 EMA],"&gt;=0")/Table3[[#This Row],[Count]]</f>
        <v>0.4</v>
      </c>
      <c r="T50" s="2">
        <f>COUNTIFS(Table2[Sub-Sector],Table3[[#This Row],[Sub-Sector]],Table2[% Price above 200 EMA],"&gt;=0")/Table3[[#This Row],[Count]]</f>
        <v>0.8</v>
      </c>
      <c r="U50" s="2">
        <f>COUNTIFS(Table2[Sub-Sector],Table3[[#This Row],[Sub-Sector]],Table2[Rate of Change - Zone],"Positive")/Table3[[#This Row],[Count]]</f>
        <v>0.6</v>
      </c>
      <c r="V50" s="2">
        <f>COUNTIFS(Table2[Sub-Sector],Table3[[#This Row],[Sub-Sector]],Table2[Sharpe Ratio],"&gt;=0.10")/Table3[[#This Row],[Count]]</f>
        <v>0.2</v>
      </c>
    </row>
    <row r="51" spans="1:22" x14ac:dyDescent="0.3">
      <c r="A51" t="s">
        <v>109</v>
      </c>
      <c r="B51">
        <f>COUNTIFS(Table2[Sub-Sector],Table3[[#This Row],[Sub-Sector]])</f>
        <v>4</v>
      </c>
      <c r="C51" s="2">
        <f>COUNTIFS(Table2[Sub-Sector],Table3[[#This Row],[Sub-Sector]],Table2[Uptrend],"Uptrend")/Table3[[#This Row],[Count]]</f>
        <v>0.5</v>
      </c>
      <c r="D51" s="2">
        <f>COUNTIFS(Table2[Sub-Sector],Table3[[#This Row],[Sub-Sector]],Table2[1W Return vs Nifty],"&gt;=5")/Table3[[#This Row],[Count]]</f>
        <v>0.5</v>
      </c>
      <c r="E51" s="2">
        <f>COUNTIFS(Table2[Sub-Sector],Table3[[#This Row],[Sub-Sector]],Table2[1M Return vs Nifty],"&gt;=5")/Table3[[#This Row],[Count]]</f>
        <v>0.5</v>
      </c>
      <c r="F51" s="2">
        <f>COUNTIFS(Table2[Sub-Sector],Table3[[#This Row],[Sub-Sector]],Table2[6M Return vs Nifty],"&gt;=10")/Table3[[#This Row],[Count]]</f>
        <v>0.5</v>
      </c>
      <c r="G51" s="2">
        <f>COUNTIFS(Table2[Sub-Sector],Table3[[#This Row],[Sub-Sector]],Table2[1Y Return vs Nifty],"&gt;=10")/Table3[[#This Row],[Count]]</f>
        <v>0.5</v>
      </c>
      <c r="H51" s="2">
        <f>COUNTIFS(Table2[Sub-Sector],Table3[[#This Row],[Sub-Sector]],Table2[RSI Exponential â€“ 14D],"&gt;=50")/Table3[[#This Row],[Count]]</f>
        <v>0.5</v>
      </c>
      <c r="I51" s="2">
        <f>COUNTIFS(Table2[Sub-Sector],Table3[[#This Row],[Sub-Sector]],Table2[Relative Volume],"&gt;=2")/Table3[[#This Row],[Count]]</f>
        <v>0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Low],"&gt;=0.05")/Table3[[#This Row],[Count]]</f>
        <v>0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0.5</v>
      </c>
      <c r="N51" s="2">
        <f>COUNTIFS(Table2[Sub-Sector],Table3[[#This Row],[Sub-Sector]],Table2[% Away From Current Month Low],"&gt;=0.05")/Table3[[#This Row],[Count]]</f>
        <v>0.5</v>
      </c>
      <c r="O51" s="2">
        <f>COUNTIFS(Table2[Sub-Sector],Table3[[#This Row],[Sub-Sector]],Table2[% Away From Current Month High],"&lt;=0.05")/Table3[[#This Row],[Count]]</f>
        <v>0.5</v>
      </c>
      <c r="P51" s="2">
        <f>COUNTIFS(Table2[Sub-Sector],Table3[[#This Row],[Sub-Sector]],Table2[% Away From 52W High],"&lt;=10")/Table3[[#This Row],[Count]]</f>
        <v>0.25</v>
      </c>
      <c r="Q51" s="2">
        <f>COUNTIFS(Table2[Sub-Sector],Table3[[#This Row],[Sub-Sector]],Table2[% Away From 52W Low],"&gt;=10")/Table3[[#This Row],[Count]]</f>
        <v>0.75</v>
      </c>
      <c r="R51" s="2">
        <f>COUNTIFS(Table2[Sub-Sector],Table3[[#This Row],[Sub-Sector]],Table2[% Away From 52W Low],"&gt;=10")/Table3[[#This Row],[Count]]</f>
        <v>0.75</v>
      </c>
      <c r="S51" s="2">
        <f>COUNTIFS(Table2[Sub-Sector],Table3[[#This Row],[Sub-Sector]],Table2[% Price above 50 EMA],"&gt;=0")/Table3[[#This Row],[Count]]</f>
        <v>0.5</v>
      </c>
      <c r="T51" s="2">
        <f>COUNTIFS(Table2[Sub-Sector],Table3[[#This Row],[Sub-Sector]],Table2[% Price above 200 EMA],"&gt;=0")/Table3[[#This Row],[Count]]</f>
        <v>0.5</v>
      </c>
      <c r="U51" s="2">
        <f>COUNTIFS(Table2[Sub-Sector],Table3[[#This Row],[Sub-Sector]],Table2[Rate of Change - Zone],"Positive")/Table3[[#This Row],[Count]]</f>
        <v>0.5</v>
      </c>
      <c r="V51" s="2">
        <f>COUNTIFS(Table2[Sub-Sector],Table3[[#This Row],[Sub-Sector]],Table2[Sharpe Ratio],"&gt;=0.10")/Table3[[#This Row],[Count]]</f>
        <v>0.25</v>
      </c>
    </row>
    <row r="52" spans="1:22" x14ac:dyDescent="0.3">
      <c r="A52" t="s">
        <v>455</v>
      </c>
      <c r="B52">
        <f>COUNTIFS(Table2[Sub-Sector],Table3[[#This Row],[Sub-Sector]])</f>
        <v>4</v>
      </c>
      <c r="C52" s="2">
        <f>COUNTIFS(Table2[Sub-Sector],Table3[[#This Row],[Sub-Sector]],Table2[Uptrend],"Uptrend")/Table3[[#This Row],[Count]]</f>
        <v>1</v>
      </c>
      <c r="D52" s="2">
        <f>COUNTIFS(Table2[Sub-Sector],Table3[[#This Row],[Sub-Sector]],Table2[1W Return vs Nifty],"&gt;=5")/Table3[[#This Row],[Count]]</f>
        <v>0.5</v>
      </c>
      <c r="E52" s="2">
        <f>COUNTIFS(Table2[Sub-Sector],Table3[[#This Row],[Sub-Sector]],Table2[1M Return vs Nifty],"&gt;=5")/Table3[[#This Row],[Count]]</f>
        <v>0.75</v>
      </c>
      <c r="F52" s="2">
        <f>COUNTIFS(Table2[Sub-Sector],Table3[[#This Row],[Sub-Sector]],Table2[6M Return vs Nifty],"&gt;=10")/Table3[[#This Row],[Count]]</f>
        <v>0.75</v>
      </c>
      <c r="G52" s="2">
        <f>COUNTIFS(Table2[Sub-Sector],Table3[[#This Row],[Sub-Sector]],Table2[1Y Return vs Nifty],"&gt;=10")/Table3[[#This Row],[Count]]</f>
        <v>0.75</v>
      </c>
      <c r="H52" s="2">
        <f>COUNTIFS(Table2[Sub-Sector],Table3[[#This Row],[Sub-Sector]],Table2[RSI Exponential â€“ 14D],"&gt;=50")/Table3[[#This Row],[Count]]</f>
        <v>1</v>
      </c>
      <c r="I52" s="2">
        <f>COUNTIFS(Table2[Sub-Sector],Table3[[#This Row],[Sub-Sector]],Table2[Relative Volume],"&gt;=2")/Table3[[#This Row],[Count]]</f>
        <v>0.25</v>
      </c>
      <c r="J52" s="2">
        <f>COUNTIFS(Table2[Sub-Sector],Table3[[#This Row],[Sub-Sector]],Table2[% Away From Day Low],"&gt;=0.05")/Table3[[#This Row],[Count]]</f>
        <v>0.25</v>
      </c>
      <c r="K52" s="2">
        <f>COUNTIFS(Table2[Sub-Sector],Table3[[#This Row],[Sub-Sector]],Table2[% Away From Day Low],"&gt;=0.05")/Table3[[#This Row],[Count]]</f>
        <v>0.25</v>
      </c>
      <c r="L52" s="2">
        <f>COUNTIFS(Table2[Sub-Sector],Table3[[#This Row],[Sub-Sector]],Table2[% Away From Current Week Low],"&gt;=0.05")/Table3[[#This Row],[Count]]</f>
        <v>0.5</v>
      </c>
      <c r="M52" s="2">
        <f>COUNTIFS(Table2[Sub-Sector],Table3[[#This Row],[Sub-Sector]],Table2[% Away From Current Week High],"&lt;=0.05")/Table3[[#This Row],[Count]]</f>
        <v>0.5</v>
      </c>
      <c r="N52" s="2">
        <f>COUNTIFS(Table2[Sub-Sector],Table3[[#This Row],[Sub-Sector]],Table2[% Away From Current Month Low],"&gt;=0.05")/Table3[[#This Row],[Count]]</f>
        <v>0.75</v>
      </c>
      <c r="O52" s="2">
        <f>COUNTIFS(Table2[Sub-Sector],Table3[[#This Row],[Sub-Sector]],Table2[% Away From Current Month High],"&lt;=0.05")/Table3[[#This Row],[Count]]</f>
        <v>0.5</v>
      </c>
      <c r="P52" s="2">
        <f>COUNTIFS(Table2[Sub-Sector],Table3[[#This Row],[Sub-Sector]],Table2[% Away From 52W High],"&lt;=10")/Table3[[#This Row],[Count]]</f>
        <v>0.75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Away From 52W Low],"&gt;=10")/Table3[[#This Row],[Count]]</f>
        <v>1</v>
      </c>
      <c r="S52" s="2">
        <f>COUNTIFS(Table2[Sub-Sector],Table3[[#This Row],[Sub-Sector]],Table2[% Price above 50 EMA],"&gt;=0")/Table3[[#This Row],[Count]]</f>
        <v>1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0.75</v>
      </c>
      <c r="V52" s="2">
        <f>COUNTIFS(Table2[Sub-Sector],Table3[[#This Row],[Sub-Sector]],Table2[Sharpe Ratio],"&gt;=0.10")/Table3[[#This Row],[Count]]</f>
        <v>0.5</v>
      </c>
    </row>
    <row r="53" spans="1:22" x14ac:dyDescent="0.3">
      <c r="A53" t="s">
        <v>621</v>
      </c>
      <c r="B53">
        <f>COUNTIFS(Table2[Sub-Sector],Table3[[#This Row],[Sub-Sector]])</f>
        <v>4</v>
      </c>
      <c r="C53" s="2">
        <f>COUNTIFS(Table2[Sub-Sector],Table3[[#This Row],[Sub-Sector]],Table2[Uptrend],"Uptrend")/Table3[[#This Row],[Count]]</f>
        <v>0.75</v>
      </c>
      <c r="D53" s="2">
        <f>COUNTIFS(Table2[Sub-Sector],Table3[[#This Row],[Sub-Sector]],Table2[1W Return vs Nifty],"&gt;=5")/Table3[[#This Row],[Count]]</f>
        <v>0.25</v>
      </c>
      <c r="E53" s="2">
        <f>COUNTIFS(Table2[Sub-Sector],Table3[[#This Row],[Sub-Sector]],Table2[1M Return vs Nifty],"&gt;=5")/Table3[[#This Row],[Count]]</f>
        <v>0.5</v>
      </c>
      <c r="F53" s="2">
        <f>COUNTIFS(Table2[Sub-Sector],Table3[[#This Row],[Sub-Sector]],Table2[6M Return vs Nifty],"&gt;=10")/Table3[[#This Row],[Count]]</f>
        <v>0.5</v>
      </c>
      <c r="G53" s="2">
        <f>COUNTIFS(Table2[Sub-Sector],Table3[[#This Row],[Sub-Sector]],Table2[1Y Return vs Nifty],"&gt;=10")/Table3[[#This Row],[Count]]</f>
        <v>0.75</v>
      </c>
      <c r="H53" s="2">
        <f>COUNTIFS(Table2[Sub-Sector],Table3[[#This Row],[Sub-Sector]],Table2[RSI Exponential â€“ 14D],"&gt;=50")/Table3[[#This Row],[Count]]</f>
        <v>1</v>
      </c>
      <c r="I53" s="2">
        <f>COUNTIFS(Table2[Sub-Sector],Table3[[#This Row],[Sub-Sector]],Table2[Relative Volume],"&gt;=2")/Table3[[#This Row],[Count]]</f>
        <v>0</v>
      </c>
      <c r="J53" s="2">
        <f>COUNTIFS(Table2[Sub-Sector],Table3[[#This Row],[Sub-Sector]],Table2[% Away From Day Low],"&gt;=0.05")/Table3[[#This Row],[Count]]</f>
        <v>0.25</v>
      </c>
      <c r="K53" s="2">
        <f>COUNTIFS(Table2[Sub-Sector],Table3[[#This Row],[Sub-Sector]],Table2[% Away From Day Low],"&gt;=0.05")/Table3[[#This Row],[Count]]</f>
        <v>0.25</v>
      </c>
      <c r="L53" s="2">
        <f>COUNTIFS(Table2[Sub-Sector],Table3[[#This Row],[Sub-Sector]],Table2[% Away From Current Week Low],"&gt;=0.05")/Table3[[#This Row],[Count]]</f>
        <v>0.25</v>
      </c>
      <c r="M53" s="2">
        <f>COUNTIFS(Table2[Sub-Sector],Table3[[#This Row],[Sub-Sector]],Table2[% Away From Current Week High],"&lt;=0.05")/Table3[[#This Row],[Count]]</f>
        <v>0.25</v>
      </c>
      <c r="N53" s="2">
        <f>COUNTIFS(Table2[Sub-Sector],Table3[[#This Row],[Sub-Sector]],Table2[% Away From Current Month Low],"&gt;=0.05")/Table3[[#This Row],[Count]]</f>
        <v>0.5</v>
      </c>
      <c r="O53" s="2">
        <f>COUNTIFS(Table2[Sub-Sector],Table3[[#This Row],[Sub-Sector]],Table2[% Away From Current Month High],"&lt;=0.05")/Table3[[#This Row],[Count]]</f>
        <v>0</v>
      </c>
      <c r="P53" s="2">
        <f>COUNTIFS(Table2[Sub-Sector],Table3[[#This Row],[Sub-Sector]],Table2[% Away From 52W High],"&lt;=10")/Table3[[#This Row],[Count]]</f>
        <v>0.25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Away From 52W Low],"&gt;=10")/Table3[[#This Row],[Count]]</f>
        <v>1</v>
      </c>
      <c r="S53" s="2">
        <f>COUNTIFS(Table2[Sub-Sector],Table3[[#This Row],[Sub-Sector]],Table2[% Price above 50 EMA],"&gt;=0")/Table3[[#This Row],[Count]]</f>
        <v>1</v>
      </c>
      <c r="T53" s="2">
        <f>COUNTIFS(Table2[Sub-Sector],Table3[[#This Row],[Sub-Sector]],Table2[% Price above 200 EMA],"&gt;=0")/Table3[[#This Row],[Count]]</f>
        <v>0.75</v>
      </c>
      <c r="U53" s="2">
        <f>COUNTIFS(Table2[Sub-Sector],Table3[[#This Row],[Sub-Sector]],Table2[Rate of Change - Zone],"Positive")/Table3[[#This Row],[Count]]</f>
        <v>0.25</v>
      </c>
      <c r="V53" s="2">
        <f>COUNTIFS(Table2[Sub-Sector],Table3[[#This Row],[Sub-Sector]],Table2[Sharpe Ratio],"&gt;=0.10")/Table3[[#This Row],[Count]]</f>
        <v>0.25</v>
      </c>
    </row>
    <row r="54" spans="1:22" x14ac:dyDescent="0.3">
      <c r="A54" t="s">
        <v>56</v>
      </c>
      <c r="B54">
        <f>COUNTIFS(Table2[Sub-Sector],Table3[[#This Row],[Sub-Sector]])</f>
        <v>4</v>
      </c>
      <c r="C54" s="2">
        <f>COUNTIFS(Table2[Sub-Sector],Table3[[#This Row],[Sub-Sector]],Table2[Uptrend],"Uptrend")/Table3[[#This Row],[Count]]</f>
        <v>0.75</v>
      </c>
      <c r="D54" s="2">
        <f>COUNTIFS(Table2[Sub-Sector],Table3[[#This Row],[Sub-Sector]],Table2[1W Return vs Nifty],"&gt;=5")/Table3[[#This Row],[Count]]</f>
        <v>0.25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1</v>
      </c>
      <c r="G54" s="2">
        <f>COUNTIFS(Table2[Sub-Sector],Table3[[#This Row],[Sub-Sector]],Table2[1Y Return vs Nifty],"&gt;=10")/Table3[[#This Row],[Count]]</f>
        <v>0.75</v>
      </c>
      <c r="H54" s="2">
        <f>COUNTIFS(Table2[Sub-Sector],Table3[[#This Row],[Sub-Sector]],Table2[RSI Exponential â€“ 14D],"&gt;=50")/Table3[[#This Row],[Count]]</f>
        <v>0.25</v>
      </c>
      <c r="I54" s="2">
        <f>COUNTIFS(Table2[Sub-Sector],Table3[[#This Row],[Sub-Sector]],Table2[Relative Volume],"&gt;=2")/Table3[[#This Row],[Count]]</f>
        <v>0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Low],"&gt;=0.05")/Table3[[#This Row],[Count]]</f>
        <v>0</v>
      </c>
      <c r="L54" s="2">
        <f>COUNTIFS(Table2[Sub-Sector],Table3[[#This Row],[Sub-Sector]],Table2[% Away From Current Week Low],"&gt;=0.05")/Table3[[#This Row],[Count]]</f>
        <v>0.25</v>
      </c>
      <c r="M54" s="2">
        <f>COUNTIFS(Table2[Sub-Sector],Table3[[#This Row],[Sub-Sector]],Table2[% Away From Current Week High],"&lt;=0.05")/Table3[[#This Row],[Count]]</f>
        <v>0.75</v>
      </c>
      <c r="N54" s="2">
        <f>COUNTIFS(Table2[Sub-Sector],Table3[[#This Row],[Sub-Sector]],Table2[% Away From Current Month Low],"&gt;=0.05")/Table3[[#This Row],[Count]]</f>
        <v>0.25</v>
      </c>
      <c r="O54" s="2">
        <f>COUNTIFS(Table2[Sub-Sector],Table3[[#This Row],[Sub-Sector]],Table2[% Away From Current Month High],"&lt;=0.05")/Table3[[#This Row],[Count]]</f>
        <v>0.75</v>
      </c>
      <c r="P54" s="2">
        <f>COUNTIFS(Table2[Sub-Sector],Table3[[#This Row],[Sub-Sector]],Table2[% Away From 52W High],"&lt;=10")/Table3[[#This Row],[Count]]</f>
        <v>0.75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Away From 52W Low],"&gt;=10")/Table3[[#This Row],[Count]]</f>
        <v>1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0.75</v>
      </c>
      <c r="V54" s="2">
        <f>COUNTIFS(Table2[Sub-Sector],Table3[[#This Row],[Sub-Sector]],Table2[Sharpe Ratio],"&gt;=0.10")/Table3[[#This Row],[Count]]</f>
        <v>0.75</v>
      </c>
    </row>
    <row r="55" spans="1:22" x14ac:dyDescent="0.3">
      <c r="A55" t="s">
        <v>624</v>
      </c>
      <c r="B55">
        <f>COUNTIFS(Table2[Sub-Sector],Table3[[#This Row],[Sub-Sector]])</f>
        <v>4</v>
      </c>
      <c r="C55" s="2">
        <f>COUNTIFS(Table2[Sub-Sector],Table3[[#This Row],[Sub-Sector]],Table2[Uptrend],"Uptrend")/Table3[[#This Row],[Count]]</f>
        <v>0.5</v>
      </c>
      <c r="D55" s="2">
        <f>COUNTIFS(Table2[Sub-Sector],Table3[[#This Row],[Sub-Sector]],Table2[1W Return vs Nifty],"&gt;=5")/Table3[[#This Row],[Count]]</f>
        <v>0.5</v>
      </c>
      <c r="E55" s="2">
        <f>COUNTIFS(Table2[Sub-Sector],Table3[[#This Row],[Sub-Sector]],Table2[1M Return vs Nifty],"&gt;=5")/Table3[[#This Row],[Count]]</f>
        <v>0.5</v>
      </c>
      <c r="F55" s="2">
        <f>COUNTIFS(Table2[Sub-Sector],Table3[[#This Row],[Sub-Sector]],Table2[6M Return vs Nifty],"&gt;=10")/Table3[[#This Row],[Count]]</f>
        <v>0.75</v>
      </c>
      <c r="G55" s="2">
        <f>COUNTIFS(Table2[Sub-Sector],Table3[[#This Row],[Sub-Sector]],Table2[1Y Return vs Nifty],"&gt;=10")/Table3[[#This Row],[Count]]</f>
        <v>0.75</v>
      </c>
      <c r="H55" s="2">
        <f>COUNTIFS(Table2[Sub-Sector],Table3[[#This Row],[Sub-Sector]],Table2[RSI Exponential â€“ 14D],"&gt;=50")/Table3[[#This Row],[Count]]</f>
        <v>1</v>
      </c>
      <c r="I55" s="2">
        <f>COUNTIFS(Table2[Sub-Sector],Table3[[#This Row],[Sub-Sector]],Table2[Relative Volume],"&gt;=2")/Table3[[#This Row],[Count]]</f>
        <v>0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Low],"&gt;=0.05")/Table3[[#This Row],[Count]]</f>
        <v>0</v>
      </c>
      <c r="L55" s="2">
        <f>COUNTIFS(Table2[Sub-Sector],Table3[[#This Row],[Sub-Sector]],Table2[% Away From Current Week Low],"&gt;=0.05")/Table3[[#This Row],[Count]]</f>
        <v>0.25</v>
      </c>
      <c r="M55" s="2">
        <f>COUNTIFS(Table2[Sub-Sector],Table3[[#This Row],[Sub-Sector]],Table2[% Away From Current Week High],"&lt;=0.05")/Table3[[#This Row],[Count]]</f>
        <v>0.75</v>
      </c>
      <c r="N55" s="2">
        <f>COUNTIFS(Table2[Sub-Sector],Table3[[#This Row],[Sub-Sector]],Table2[% Away From Current Month Low],"&gt;=0.05")/Table3[[#This Row],[Count]]</f>
        <v>0.75</v>
      </c>
      <c r="O55" s="2">
        <f>COUNTIFS(Table2[Sub-Sector],Table3[[#This Row],[Sub-Sector]],Table2[% Away From Current Month High],"&lt;=0.05")/Table3[[#This Row],[Count]]</f>
        <v>0.75</v>
      </c>
      <c r="P55" s="2">
        <f>COUNTIFS(Table2[Sub-Sector],Table3[[#This Row],[Sub-Sector]],Table2[% Away From 52W High],"&lt;=10")/Table3[[#This Row],[Count]]</f>
        <v>0.25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Away From 52W Low],"&gt;=10")/Table3[[#This Row],[Count]]</f>
        <v>1</v>
      </c>
      <c r="S55" s="2">
        <f>COUNTIFS(Table2[Sub-Sector],Table3[[#This Row],[Sub-Sector]],Table2[% Price above 50 EMA],"&gt;=0")/Table3[[#This Row],[Count]]</f>
        <v>0.75</v>
      </c>
      <c r="T55" s="2">
        <f>COUNTIFS(Table2[Sub-Sector],Table3[[#This Row],[Sub-Sector]],Table2[% Price above 200 EMA],"&gt;=0")/Table3[[#This Row],[Count]]</f>
        <v>0.75</v>
      </c>
      <c r="U55" s="2">
        <f>COUNTIFS(Table2[Sub-Sector],Table3[[#This Row],[Sub-Sector]],Table2[Rate of Change - Zone],"Positive")/Table3[[#This Row],[Count]]</f>
        <v>0.75</v>
      </c>
      <c r="V55" s="2">
        <f>COUNTIFS(Table2[Sub-Sector],Table3[[#This Row],[Sub-Sector]],Table2[Sharpe Ratio],"&gt;=0.10")/Table3[[#This Row],[Count]]</f>
        <v>0.25</v>
      </c>
    </row>
    <row r="56" spans="1:22" x14ac:dyDescent="0.3">
      <c r="A56" t="s">
        <v>29</v>
      </c>
      <c r="B56">
        <f>COUNTIFS(Table2[Sub-Sector],Table3[[#This Row],[Sub-Sector]])</f>
        <v>4</v>
      </c>
      <c r="C56" s="2">
        <f>COUNTIFS(Table2[Sub-Sector],Table3[[#This Row],[Sub-Sector]],Table2[Uptrend],"Uptrend")/Table3[[#This Row],[Count]]</f>
        <v>0.75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</v>
      </c>
      <c r="F56" s="2">
        <f>COUNTIFS(Table2[Sub-Sector],Table3[[#This Row],[Sub-Sector]],Table2[6M Return vs Nifty],"&gt;=10")/Table3[[#This Row],[Count]]</f>
        <v>0.25</v>
      </c>
      <c r="G56" s="2">
        <f>COUNTIFS(Table2[Sub-Sector],Table3[[#This Row],[Sub-Sector]],Table2[1Y Return vs Nifty],"&gt;=10")/Table3[[#This Row],[Count]]</f>
        <v>0.5</v>
      </c>
      <c r="H56" s="2">
        <f>COUNTIFS(Table2[Sub-Sector],Table3[[#This Row],[Sub-Sector]],Table2[RSI Exponential â€“ 14D],"&gt;=50")/Table3[[#This Row],[Count]]</f>
        <v>0.25</v>
      </c>
      <c r="I56" s="2">
        <f>COUNTIFS(Table2[Sub-Sector],Table3[[#This Row],[Sub-Sector]],Table2[Relative Volume],"&gt;=2")/Table3[[#This Row],[Count]]</f>
        <v>0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Low],"&gt;=0.05")/Table3[[#This Row],[Count]]</f>
        <v>0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</v>
      </c>
      <c r="O56" s="2">
        <f>COUNTIFS(Table2[Sub-Sector],Table3[[#This Row],[Sub-Sector]],Table2[% Away From Current Month High],"&lt;=0.05")/Table3[[#This Row],[Count]]</f>
        <v>0.5</v>
      </c>
      <c r="P56" s="2">
        <f>COUNTIFS(Table2[Sub-Sector],Table3[[#This Row],[Sub-Sector]],Table2[% Away From 52W High],"&lt;=10")/Table3[[#This Row],[Count]]</f>
        <v>0.25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Away From 52W Low],"&gt;=10")/Table3[[#This Row],[Count]]</f>
        <v>1</v>
      </c>
      <c r="S56" s="2">
        <f>COUNTIFS(Table2[Sub-Sector],Table3[[#This Row],[Sub-Sector]],Table2[% Price above 50 EMA],"&gt;=0")/Table3[[#This Row],[Count]]</f>
        <v>0.75</v>
      </c>
      <c r="T56" s="2">
        <f>COUNTIFS(Table2[Sub-Sector],Table3[[#This Row],[Sub-Sector]],Table2[% Price above 200 EMA],"&gt;=0")/Table3[[#This Row],[Count]]</f>
        <v>0.75</v>
      </c>
      <c r="U56" s="2">
        <f>COUNTIFS(Table2[Sub-Sector],Table3[[#This Row],[Sub-Sector]],Table2[Rate of Change - Zone],"Positive")/Table3[[#This Row],[Count]]</f>
        <v>0.5</v>
      </c>
      <c r="V56" s="2">
        <f>COUNTIFS(Table2[Sub-Sector],Table3[[#This Row],[Sub-Sector]],Table2[Sharpe Ratio],"&gt;=0.10")/Table3[[#This Row],[Count]]</f>
        <v>0.25</v>
      </c>
    </row>
    <row r="57" spans="1:22" x14ac:dyDescent="0.3">
      <c r="A57" t="s">
        <v>211</v>
      </c>
      <c r="B57">
        <f>COUNTIFS(Table2[Sub-Sector],Table3[[#This Row],[Sub-Sector]])</f>
        <v>4</v>
      </c>
      <c r="C57" s="2">
        <f>COUNTIFS(Table2[Sub-Sector],Table3[[#This Row],[Sub-Sector]],Table2[Uptrend],"Uptrend")/Table3[[#This Row],[Count]]</f>
        <v>0.5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0</v>
      </c>
      <c r="G57" s="2">
        <f>COUNTIFS(Table2[Sub-Sector],Table3[[#This Row],[Sub-Sector]],Table2[1Y Return vs Nifty],"&gt;=10")/Table3[[#This Row],[Count]]</f>
        <v>0.25</v>
      </c>
      <c r="H57" s="2">
        <f>COUNTIFS(Table2[Sub-Sector],Table3[[#This Row],[Sub-Sector]],Table2[RSI Exponential â€“ 14D],"&gt;=50")/Table3[[#This Row],[Count]]</f>
        <v>0.5</v>
      </c>
      <c r="I57" s="2">
        <f>COUNTIFS(Table2[Sub-Sector],Table3[[#This Row],[Sub-Sector]],Table2[Relative Volume],"&gt;=2")/Table3[[#This Row],[Count]]</f>
        <v>0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Low],"&gt;=0.05")/Table3[[#This Row],[Count]]</f>
        <v>0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0.75</v>
      </c>
      <c r="N57" s="2">
        <f>COUNTIFS(Table2[Sub-Sector],Table3[[#This Row],[Sub-Sector]],Table2[% Away From Current Month Low],"&gt;=0.05")/Table3[[#This Row],[Count]]</f>
        <v>0.25</v>
      </c>
      <c r="O57" s="2">
        <f>COUNTIFS(Table2[Sub-Sector],Table3[[#This Row],[Sub-Sector]],Table2[% Away From Current Month High],"&lt;=0.05")/Table3[[#This Row],[Count]]</f>
        <v>0.5</v>
      </c>
      <c r="P57" s="2">
        <f>COUNTIFS(Table2[Sub-Sector],Table3[[#This Row],[Sub-Sector]],Table2[% Away From 52W High],"&lt;=10")/Table3[[#This Row],[Count]]</f>
        <v>0.5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Away From 52W Low],"&gt;=10")/Table3[[#This Row],[Count]]</f>
        <v>1</v>
      </c>
      <c r="S57" s="2">
        <f>COUNTIFS(Table2[Sub-Sector],Table3[[#This Row],[Sub-Sector]],Table2[% Price above 50 EMA],"&gt;=0")/Table3[[#This Row],[Count]]</f>
        <v>0.75</v>
      </c>
      <c r="T57" s="2">
        <f>COUNTIFS(Table2[Sub-Sector],Table3[[#This Row],[Sub-Sector]],Table2[% Price above 200 EMA],"&gt;=0")/Table3[[#This Row],[Count]]</f>
        <v>0.75</v>
      </c>
      <c r="U57" s="2">
        <f>COUNTIFS(Table2[Sub-Sector],Table3[[#This Row],[Sub-Sector]],Table2[Rate of Change - Zone],"Positive")/Table3[[#This Row],[Count]]</f>
        <v>0.5</v>
      </c>
      <c r="V57" s="2">
        <f>COUNTIFS(Table2[Sub-Sector],Table3[[#This Row],[Sub-Sector]],Table2[Sharpe Ratio],"&gt;=0.10")/Table3[[#This Row],[Count]]</f>
        <v>0</v>
      </c>
    </row>
    <row r="58" spans="1:22" x14ac:dyDescent="0.3">
      <c r="A58" t="s">
        <v>106</v>
      </c>
      <c r="B58">
        <f>COUNTIFS(Table2[Sub-Sector],Table3[[#This Row],[Sub-Sector]])</f>
        <v>4</v>
      </c>
      <c r="C58" s="2">
        <f>COUNTIFS(Table2[Sub-Sector],Table3[[#This Row],[Sub-Sector]],Table2[Uptrend],"Uptrend")/Table3[[#This Row],[Count]]</f>
        <v>0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0</v>
      </c>
      <c r="G58" s="2">
        <f>COUNTIFS(Table2[Sub-Sector],Table3[[#This Row],[Sub-Sector]],Table2[1Y Return vs Nifty],"&gt;=10")/Table3[[#This Row],[Count]]</f>
        <v>0</v>
      </c>
      <c r="H58" s="2">
        <f>COUNTIFS(Table2[Sub-Sector],Table3[[#This Row],[Sub-Sector]],Table2[RSI Exponential â€“ 14D],"&gt;=50")/Table3[[#This Row],[Count]]</f>
        <v>0.5</v>
      </c>
      <c r="I58" s="2">
        <f>COUNTIFS(Table2[Sub-Sector],Table3[[#This Row],[Sub-Sector]],Table2[Relative Volume],"&gt;=2")/Table3[[#This Row],[Count]]</f>
        <v>0.25</v>
      </c>
      <c r="J58" s="2">
        <f>COUNTIFS(Table2[Sub-Sector],Table3[[#This Row],[Sub-Sector]],Table2[% Away From Day Low],"&gt;=0.05")/Table3[[#This Row],[Count]]</f>
        <v>0.25</v>
      </c>
      <c r="K58" s="2">
        <f>COUNTIFS(Table2[Sub-Sector],Table3[[#This Row],[Sub-Sector]],Table2[% Away From Day Low],"&gt;=0.05")/Table3[[#This Row],[Count]]</f>
        <v>0.25</v>
      </c>
      <c r="L58" s="2">
        <f>COUNTIFS(Table2[Sub-Sector],Table3[[#This Row],[Sub-Sector]],Table2[% Away From Current Week Low],"&gt;=0.05")/Table3[[#This Row],[Count]]</f>
        <v>0.5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0.5</v>
      </c>
      <c r="O58" s="2">
        <f>COUNTIFS(Table2[Sub-Sector],Table3[[#This Row],[Sub-Sector]],Table2[% Away From Current Month High],"&lt;=0.05")/Table3[[#This Row],[Count]]</f>
        <v>1</v>
      </c>
      <c r="P58" s="2">
        <f>COUNTIFS(Table2[Sub-Sector],Table3[[#This Row],[Sub-Sector]],Table2[% Away From 52W High],"&lt;=10")/Table3[[#This Row],[Count]]</f>
        <v>0.25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Away From 52W Low],"&gt;=10")/Table3[[#This Row],[Count]]</f>
        <v>1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0.5</v>
      </c>
      <c r="U58" s="2">
        <f>COUNTIFS(Table2[Sub-Sector],Table3[[#This Row],[Sub-Sector]],Table2[Rate of Change - Zone],"Positive")/Table3[[#This Row],[Count]]</f>
        <v>1</v>
      </c>
      <c r="V58" s="2">
        <f>COUNTIFS(Table2[Sub-Sector],Table3[[#This Row],[Sub-Sector]],Table2[Sharpe Ratio],"&gt;=0.10")/Table3[[#This Row],[Count]]</f>
        <v>0</v>
      </c>
    </row>
    <row r="59" spans="1:22" x14ac:dyDescent="0.3">
      <c r="A59" t="s">
        <v>229</v>
      </c>
      <c r="B59">
        <f>COUNTIFS(Table2[Sub-Sector],Table3[[#This Row],[Sub-Sector]])</f>
        <v>3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0.66666666666666663</v>
      </c>
      <c r="E59" s="2">
        <f>COUNTIFS(Table2[Sub-Sector],Table3[[#This Row],[Sub-Sector]],Table2[1M Return vs Nifty],"&gt;=5")/Table3[[#This Row],[Count]]</f>
        <v>1</v>
      </c>
      <c r="F59" s="2">
        <f>COUNTIFS(Table2[Sub-Sector],Table3[[#This Row],[Sub-Sector]],Table2[6M Return vs Nifty],"&gt;=10")/Table3[[#This Row],[Count]]</f>
        <v>1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Volume],"&gt;=2")/Table3[[#This Row],[Count]]</f>
        <v>0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Low],"&gt;=0.05")/Table3[[#This Row],[Count]]</f>
        <v>0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0</v>
      </c>
      <c r="N59" s="2">
        <f>COUNTIFS(Table2[Sub-Sector],Table3[[#This Row],[Sub-Sector]],Table2[% Away From Current Month Low],"&gt;=0.05")/Table3[[#This Row],[Count]]</f>
        <v>1</v>
      </c>
      <c r="O59" s="2">
        <f>COUNTIFS(Table2[Sub-Sector],Table3[[#This Row],[Sub-Sector]],Table2[% Away From Current Month High],"&lt;=0.05")/Table3[[#This Row],[Count]]</f>
        <v>0</v>
      </c>
      <c r="P59" s="2">
        <f>COUNTIFS(Table2[Sub-Sector],Table3[[#This Row],[Sub-Sector]],Table2[% Away From 52W High],"&lt;=10")/Table3[[#This Row],[Count]]</f>
        <v>0.66666666666666663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Away From 52W Low],"&gt;=10")/Table3[[#This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1</v>
      </c>
    </row>
    <row r="60" spans="1:22" x14ac:dyDescent="0.3">
      <c r="A60" t="s">
        <v>143</v>
      </c>
      <c r="B60">
        <f>COUNTIFS(Table2[Sub-Sector],Table3[[#This Row],[Sub-Sector]])</f>
        <v>3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0.33333333333333331</v>
      </c>
      <c r="F60" s="2">
        <f>COUNTIFS(Table2[Sub-Sector],Table3[[#This Row],[Sub-Sector]],Table2[6M Return vs Nifty],"&gt;=10")/Table3[[#This Row],[Count]]</f>
        <v>1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0.33333333333333331</v>
      </c>
      <c r="I60" s="2">
        <f>COUNTIFS(Table2[Sub-Sector],Table3[[#This Row],[Sub-Sector]],Table2[Relative Volume],"&gt;=2")/Table3[[#This Row],[Count]]</f>
        <v>0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Low],"&gt;=0.05")/Table3[[#This Row],[Count]]</f>
        <v>0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0.66666666666666663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0.66666666666666663</v>
      </c>
      <c r="P60" s="2">
        <f>COUNTIFS(Table2[Sub-Sector],Table3[[#This Row],[Sub-Sector]],Table2[% Away From 52W High],"&lt;=10")/Table3[[#This Row],[Count]]</f>
        <v>0.66666666666666663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Away From 52W Low],"&gt;=10")/Table3[[#This Row],[Count]]</f>
        <v>1</v>
      </c>
      <c r="S60" s="2">
        <f>COUNTIFS(Table2[Sub-Sector],Table3[[#This Row],[Sub-Sector]],Table2[% Price above 50 EMA],"&gt;=0")/Table3[[#This Row],[Count]]</f>
        <v>0.66666666666666663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0.66666666666666663</v>
      </c>
      <c r="V60" s="2">
        <f>COUNTIFS(Table2[Sub-Sector],Table3[[#This Row],[Sub-Sector]],Table2[Sharpe Ratio],"&gt;=0.10")/Table3[[#This Row],[Count]]</f>
        <v>0.33333333333333331</v>
      </c>
    </row>
    <row r="61" spans="1:22" x14ac:dyDescent="0.3">
      <c r="A61" t="s">
        <v>59</v>
      </c>
      <c r="B61">
        <f>COUNTIFS(Table2[Sub-Sector],Table3[[#This Row],[Sub-Sector]])</f>
        <v>3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1</v>
      </c>
      <c r="E61" s="2">
        <f>COUNTIFS(Table2[Sub-Sector],Table3[[#This Row],[Sub-Sector]],Table2[1M Return vs Nifty],"&gt;=5")/Table3[[#This Row],[Count]]</f>
        <v>1</v>
      </c>
      <c r="F61" s="2">
        <f>COUNTIFS(Table2[Sub-Sector],Table3[[#This Row],[Sub-Sector]],Table2[6M Return vs Nifty],"&gt;=10")/Table3[[#This Row],[Count]]</f>
        <v>1</v>
      </c>
      <c r="G61" s="2">
        <f>COUNTIFS(Table2[Sub-Sector],Table3[[#This Row],[Sub-Sector]],Table2[1Y Return vs Nifty],"&gt;=10")/Table3[[#This Row],[Count]]</f>
        <v>0.66666666666666663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Volume],"&gt;=2")/Table3[[#This Row],[Count]]</f>
        <v>0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Low],"&gt;=0.05")/Table3[[#This Row],[Count]]</f>
        <v>0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0.66666666666666663</v>
      </c>
      <c r="N61" s="2">
        <f>COUNTIFS(Table2[Sub-Sector],Table3[[#This Row],[Sub-Sector]],Table2[% Away From Current Month Low],"&gt;=0.05")/Table3[[#This Row],[Count]]</f>
        <v>1</v>
      </c>
      <c r="O61" s="2">
        <f>COUNTIFS(Table2[Sub-Sector],Table3[[#This Row],[Sub-Sector]],Table2[% Away From Current Month High],"&lt;=0.05")/Table3[[#This Row],[Count]]</f>
        <v>0.66666666666666663</v>
      </c>
      <c r="P61" s="2">
        <f>COUNTIFS(Table2[Sub-Sector],Table3[[#This Row],[Sub-Sector]],Table2[% Away From 52W High],"&lt;=10")/Table3[[#This Row],[Count]]</f>
        <v>0.66666666666666663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Away From 52W Low],"&gt;=10")/Table3[[#This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0.66666666666666663</v>
      </c>
    </row>
    <row r="62" spans="1:22" x14ac:dyDescent="0.3">
      <c r="A62" t="s">
        <v>236</v>
      </c>
      <c r="B62">
        <f>COUNTIFS(Table2[Sub-Sector],Table3[[#This Row],[Sub-Sector]])</f>
        <v>3</v>
      </c>
      <c r="C62" s="2">
        <f>COUNTIFS(Table2[Sub-Sector],Table3[[#This Row],[Sub-Sector]],Table2[Uptrend],"Uptrend")/Table3[[#This Row],[Count]]</f>
        <v>0.33333333333333331</v>
      </c>
      <c r="D62" s="2">
        <f>COUNTIFS(Table2[Sub-Sector],Table3[[#This Row],[Sub-Sector]],Table2[1W Return vs Nifty],"&gt;=5")/Table3[[#This Row],[Count]]</f>
        <v>0.33333333333333331</v>
      </c>
      <c r="E62" s="2">
        <f>COUNTIFS(Table2[Sub-Sector],Table3[[#This Row],[Sub-Sector]],Table2[1M Return vs Nifty],"&gt;=5")/Table3[[#This Row],[Count]]</f>
        <v>0.33333333333333331</v>
      </c>
      <c r="F62" s="2">
        <f>COUNTIFS(Table2[Sub-Sector],Table3[[#This Row],[Sub-Sector]],Table2[6M Return vs Nifty],"&gt;=10")/Table3[[#This Row],[Count]]</f>
        <v>0.33333333333333331</v>
      </c>
      <c r="G62" s="2">
        <f>COUNTIFS(Table2[Sub-Sector],Table3[[#This Row],[Sub-Sector]],Table2[1Y Return vs Nifty],"&gt;=10")/Table3[[#This Row],[Count]]</f>
        <v>0.66666666666666663</v>
      </c>
      <c r="H62" s="2">
        <f>COUNTIFS(Table2[Sub-Sector],Table3[[#This Row],[Sub-Sector]],Table2[RSI Exponential â€“ 14D],"&gt;=50")/Table3[[#This Row],[Count]]</f>
        <v>0.66666666666666663</v>
      </c>
      <c r="I62" s="2">
        <f>COUNTIFS(Table2[Sub-Sector],Table3[[#This Row],[Sub-Sector]],Table2[Relative Volume],"&gt;=2")/Table3[[#This Row],[Count]]</f>
        <v>0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Low],"&gt;=0.05")/Table3[[#This Row],[Count]]</f>
        <v>0</v>
      </c>
      <c r="L62" s="2">
        <f>COUNTIFS(Table2[Sub-Sector],Table3[[#This Row],[Sub-Sector]],Table2[% Away From Current Week Low],"&gt;=0.05")/Table3[[#This Row],[Count]]</f>
        <v>0.33333333333333331</v>
      </c>
      <c r="M62" s="2">
        <f>COUNTIFS(Table2[Sub-Sector],Table3[[#This Row],[Sub-Sector]],Table2[% Away From Current Week High],"&lt;=0.05")/Table3[[#This Row],[Count]]</f>
        <v>0.66666666666666663</v>
      </c>
      <c r="N62" s="2">
        <f>COUNTIFS(Table2[Sub-Sector],Table3[[#This Row],[Sub-Sector]],Table2[% Away From Current Month Low],"&gt;=0.05")/Table3[[#This Row],[Count]]</f>
        <v>0.33333333333333331</v>
      </c>
      <c r="O62" s="2">
        <f>COUNTIFS(Table2[Sub-Sector],Table3[[#This Row],[Sub-Sector]],Table2[% Away From Current Month High],"&lt;=0.05")/Table3[[#This Row],[Count]]</f>
        <v>0.33333333333333331</v>
      </c>
      <c r="P62" s="2">
        <f>COUNTIFS(Table2[Sub-Sector],Table3[[#This Row],[Sub-Sector]],Table2[% Away From 52W High],"&lt;=10")/Table3[[#This Row],[Count]]</f>
        <v>0.33333333333333331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Away From 52W Low],"&gt;=10")/Table3[[#This Row],[Count]]</f>
        <v>1</v>
      </c>
      <c r="S62" s="2">
        <f>COUNTIFS(Table2[Sub-Sector],Table3[[#This Row],[Sub-Sector]],Table2[% Price above 50 EMA],"&gt;=0")/Table3[[#This Row],[Count]]</f>
        <v>0.33333333333333331</v>
      </c>
      <c r="T62" s="2">
        <f>COUNTIFS(Table2[Sub-Sector],Table3[[#This Row],[Sub-Sector]],Table2[% Price above 200 EMA],"&gt;=0")/Table3[[#This Row],[Count]]</f>
        <v>0.33333333333333331</v>
      </c>
      <c r="U62" s="2">
        <f>COUNTIFS(Table2[Sub-Sector],Table3[[#This Row],[Sub-Sector]],Table2[Rate of Change - Zone],"Positive")/Table3[[#This Row],[Count]]</f>
        <v>0.33333333333333331</v>
      </c>
      <c r="V62" s="2">
        <f>COUNTIFS(Table2[Sub-Sector],Table3[[#This Row],[Sub-Sector]],Table2[Sharpe Ratio],"&gt;=0.10")/Table3[[#This Row],[Count]]</f>
        <v>0.33333333333333331</v>
      </c>
    </row>
    <row r="63" spans="1:22" x14ac:dyDescent="0.3">
      <c r="A63" t="s">
        <v>89</v>
      </c>
      <c r="B63">
        <f>COUNTIFS(Table2[Sub-Sector],Table3[[#This Row],[Sub-Sector]])</f>
        <v>3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1</v>
      </c>
      <c r="G63" s="2">
        <f>COUNTIFS(Table2[Sub-Sector],Table3[[#This Row],[Sub-Sector]],Table2[1Y Return vs Nifty],"&gt;=10")/Table3[[#This Row],[Count]]</f>
        <v>1</v>
      </c>
      <c r="H63" s="2">
        <f>COUNTIFS(Table2[Sub-Sector],Table3[[#This Row],[Sub-Sector]],Table2[RSI Exponential â€“ 14D],"&gt;=50")/Table3[[#This Row],[Count]]</f>
        <v>0.33333333333333331</v>
      </c>
      <c r="I63" s="2">
        <f>COUNTIFS(Table2[Sub-Sector],Table3[[#This Row],[Sub-Sector]],Table2[Relative Volume],"&gt;=2")/Table3[[#This Row],[Count]]</f>
        <v>0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Low],"&gt;=0.05")/Table3[[#This Row],[Count]]</f>
        <v>0</v>
      </c>
      <c r="L63" s="2">
        <f>COUNTIFS(Table2[Sub-Sector],Table3[[#This Row],[Sub-Sector]],Table2[% Away From Current Week Low],"&gt;=0.05")/Table3[[#This Row],[Count]]</f>
        <v>0.33333333333333331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0.66666666666666663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1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Away From 52W Low],"&gt;=10")/Table3[[#This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1</v>
      </c>
    </row>
    <row r="64" spans="1:22" x14ac:dyDescent="0.3">
      <c r="A64" t="s">
        <v>692</v>
      </c>
      <c r="B64">
        <f>COUNTIFS(Table2[Sub-Sector],Table3[[#This Row],[Sub-Sector]])</f>
        <v>3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0.66666666666666663</v>
      </c>
      <c r="F64" s="2">
        <f>COUNTIFS(Table2[Sub-Sector],Table3[[#This Row],[Sub-Sector]],Table2[6M Return vs Nifty],"&gt;=10")/Table3[[#This Row],[Count]]</f>
        <v>0.66666666666666663</v>
      </c>
      <c r="G64" s="2">
        <f>COUNTIFS(Table2[Sub-Sector],Table3[[#This Row],[Sub-Sector]],Table2[1Y Return vs Nifty],"&gt;=10")/Table3[[#This Row],[Count]]</f>
        <v>1</v>
      </c>
      <c r="H64" s="2">
        <f>COUNTIFS(Table2[Sub-Sector],Table3[[#This Row],[Sub-Sector]],Table2[RSI Exponential â€“ 14D],"&gt;=50")/Table3[[#This Row],[Count]]</f>
        <v>0.66666666666666663</v>
      </c>
      <c r="I64" s="2">
        <f>COUNTIFS(Table2[Sub-Sector],Table3[[#This Row],[Sub-Sector]],Table2[Relative Volume],"&gt;=2")/Table3[[#This Row],[Count]]</f>
        <v>0.66666666666666663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Low],"&gt;=0.05")/Table3[[#This Row],[Count]]</f>
        <v>0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0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0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Away From 52W Low],"&gt;=10")/Table3[[#This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0.33333333333333331</v>
      </c>
      <c r="V64" s="2">
        <f>COUNTIFS(Table2[Sub-Sector],Table3[[#This Row],[Sub-Sector]],Table2[Sharpe Ratio],"&gt;=0.10")/Table3[[#This Row],[Count]]</f>
        <v>0.66666666666666663</v>
      </c>
    </row>
    <row r="65" spans="1:22" x14ac:dyDescent="0.3">
      <c r="A65" t="s">
        <v>95</v>
      </c>
      <c r="B65">
        <f>COUNTIFS(Table2[Sub-Sector],Table3[[#This Row],[Sub-Sector]])</f>
        <v>3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0.33333333333333331</v>
      </c>
      <c r="F65" s="2">
        <f>COUNTIFS(Table2[Sub-Sector],Table3[[#This Row],[Sub-Sector]],Table2[6M Return vs Nifty],"&gt;=10")/Table3[[#This Row],[Count]]</f>
        <v>0.33333333333333331</v>
      </c>
      <c r="G65" s="2">
        <f>COUNTIFS(Table2[Sub-Sector],Table3[[#This Row],[Sub-Sector]],Table2[1Y Return vs Nifty],"&gt;=10")/Table3[[#This Row],[Count]]</f>
        <v>1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Volume],"&gt;=2")/Table3[[#This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Low],"&gt;=0.05")/Table3[[#This Row],[Count]]</f>
        <v>0</v>
      </c>
      <c r="L65" s="2">
        <f>COUNTIFS(Table2[Sub-Sector],Table3[[#This Row],[Sub-Sector]],Table2[% Away From Current Week Low],"&gt;=0.05")/Table3[[#This Row],[Count]]</f>
        <v>0.33333333333333331</v>
      </c>
      <c r="M65" s="2">
        <f>COUNTIFS(Table2[Sub-Sector],Table3[[#This Row],[Sub-Sector]],Table2[% Away From Current Week High],"&lt;=0.05")/Table3[[#This Row],[Count]]</f>
        <v>0.33333333333333331</v>
      </c>
      <c r="N65" s="2">
        <f>COUNTIFS(Table2[Sub-Sector],Table3[[#This Row],[Sub-Sector]],Table2[% Away From Current Month Low],"&gt;=0.05")/Table3[[#This Row],[Count]]</f>
        <v>0.33333333333333331</v>
      </c>
      <c r="O65" s="2">
        <f>COUNTIFS(Table2[Sub-Sector],Table3[[#This Row],[Sub-Sector]],Table2[% Away From Current Month High],"&lt;=0.05")/Table3[[#This Row],[Count]]</f>
        <v>0.33333333333333331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Away From 52W Low],"&gt;=10")/Table3[[#This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0.33333333333333331</v>
      </c>
      <c r="V65" s="2">
        <f>COUNTIFS(Table2[Sub-Sector],Table3[[#This Row],[Sub-Sector]],Table2[Sharpe Ratio],"&gt;=0.10")/Table3[[#This Row],[Count]]</f>
        <v>0.33333333333333331</v>
      </c>
    </row>
    <row r="66" spans="1:22" x14ac:dyDescent="0.3">
      <c r="A66" t="s">
        <v>156</v>
      </c>
      <c r="B66">
        <f>COUNTIFS(Table2[Sub-Sector],Table3[[#This Row],[Sub-Sector]])</f>
        <v>3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0.33333333333333331</v>
      </c>
      <c r="E66" s="2">
        <f>COUNTIFS(Table2[Sub-Sector],Table3[[#This Row],[Sub-Sector]],Table2[1M Return vs Nifty],"&gt;=5")/Table3[[#This Row],[Count]]</f>
        <v>0.66666666666666663</v>
      </c>
      <c r="F66" s="2">
        <f>COUNTIFS(Table2[Sub-Sector],Table3[[#This Row],[Sub-Sector]],Table2[6M Return vs Nifty],"&gt;=10")/Table3[[#This Row],[Count]]</f>
        <v>0.66666666666666663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Volume],"&gt;=2")/Table3[[#This Row],[Count]]</f>
        <v>0</v>
      </c>
      <c r="J66" s="2">
        <f>COUNTIFS(Table2[Sub-Sector],Table3[[#This Row],[Sub-Sector]],Table2[% Away From Day Low],"&gt;=0.05")/Table3[[#This Row],[Count]]</f>
        <v>0.33333333333333331</v>
      </c>
      <c r="K66" s="2">
        <f>COUNTIFS(Table2[Sub-Sector],Table3[[#This Row],[Sub-Sector]],Table2[% Away From Day Low],"&gt;=0.05")/Table3[[#This Row],[Count]]</f>
        <v>0.33333333333333331</v>
      </c>
      <c r="L66" s="2">
        <f>COUNTIFS(Table2[Sub-Sector],Table3[[#This Row],[Sub-Sector]],Table2[% Away From Current Week Low],"&gt;=0.05")/Table3[[#This Row],[Count]]</f>
        <v>0.33333333333333331</v>
      </c>
      <c r="M66" s="2">
        <f>COUNTIFS(Table2[Sub-Sector],Table3[[#This Row],[Sub-Sector]],Table2[% Away From Current Week High],"&lt;=0.05")/Table3[[#This Row],[Count]]</f>
        <v>0.66666666666666663</v>
      </c>
      <c r="N66" s="2">
        <f>COUNTIFS(Table2[Sub-Sector],Table3[[#This Row],[Sub-Sector]],Table2[% Away From Current Month Low],"&gt;=0.05")/Table3[[#This Row],[Count]]</f>
        <v>0.66666666666666663</v>
      </c>
      <c r="O66" s="2">
        <f>COUNTIFS(Table2[Sub-Sector],Table3[[#This Row],[Sub-Sector]],Table2[% Away From Current Month High],"&lt;=0.05")/Table3[[#This Row],[Count]]</f>
        <v>0.33333333333333331</v>
      </c>
      <c r="P66" s="2">
        <f>COUNTIFS(Table2[Sub-Sector],Table3[[#This Row],[Sub-Sector]],Table2[% Away From 52W High],"&lt;=10")/Table3[[#This Row],[Count]]</f>
        <v>0.66666666666666663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Away From 52W Low],"&gt;=10")/Table3[[#This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0.66666666666666663</v>
      </c>
      <c r="V66" s="2">
        <f>COUNTIFS(Table2[Sub-Sector],Table3[[#This Row],[Sub-Sector]],Table2[Sharpe Ratio],"&gt;=0.10")/Table3[[#This Row],[Count]]</f>
        <v>0.33333333333333331</v>
      </c>
    </row>
    <row r="67" spans="1:22" x14ac:dyDescent="0.3">
      <c r="A67" t="s">
        <v>445</v>
      </c>
      <c r="B67">
        <f>COUNTIFS(Table2[Sub-Sector],Table3[[#This Row],[Sub-Sector]])</f>
        <v>3</v>
      </c>
      <c r="C67" s="2">
        <f>COUNTIFS(Table2[Sub-Sector],Table3[[#This Row],[Sub-Sector]],Table2[Uptrend],"Uptrend")/Table3[[#This Row],[Count]]</f>
        <v>0.66666666666666663</v>
      </c>
      <c r="D67" s="2">
        <f>COUNTIFS(Table2[Sub-Sector],Table3[[#This Row],[Sub-Sector]],Table2[1W Return vs Nifty],"&gt;=5")/Table3[[#This Row],[Count]]</f>
        <v>0.33333333333333331</v>
      </c>
      <c r="E67" s="2">
        <f>COUNTIFS(Table2[Sub-Sector],Table3[[#This Row],[Sub-Sector]],Table2[1M Return vs Nifty],"&gt;=5")/Table3[[#This Row],[Count]]</f>
        <v>0.66666666666666663</v>
      </c>
      <c r="F67" s="2">
        <f>COUNTIFS(Table2[Sub-Sector],Table3[[#This Row],[Sub-Sector]],Table2[6M Return vs Nifty],"&gt;=10")/Table3[[#This Row],[Count]]</f>
        <v>0.66666666666666663</v>
      </c>
      <c r="G67" s="2">
        <f>COUNTIFS(Table2[Sub-Sector],Table3[[#This Row],[Sub-Sector]],Table2[1Y Return vs Nifty],"&gt;=10")/Table3[[#This Row],[Count]]</f>
        <v>0.66666666666666663</v>
      </c>
      <c r="H67" s="2">
        <f>COUNTIFS(Table2[Sub-Sector],Table3[[#This Row],[Sub-Sector]],Table2[RSI Exponential â€“ 14D],"&gt;=50")/Table3[[#This Row],[Count]]</f>
        <v>0.66666666666666663</v>
      </c>
      <c r="I67" s="2">
        <f>COUNTIFS(Table2[Sub-Sector],Table3[[#This Row],[Sub-Sector]],Table2[Relative Volume],"&gt;=2")/Table3[[#This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Low],"&gt;=0.05")/Table3[[#This Row],[Count]]</f>
        <v>0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0.33333333333333331</v>
      </c>
      <c r="N67" s="2">
        <f>COUNTIFS(Table2[Sub-Sector],Table3[[#This Row],[Sub-Sector]],Table2[% Away From Current Month Low],"&gt;=0.05")/Table3[[#This Row],[Count]]</f>
        <v>0.33333333333333331</v>
      </c>
      <c r="O67" s="2">
        <f>COUNTIFS(Table2[Sub-Sector],Table3[[#This Row],[Sub-Sector]],Table2[% Away From Current Month High],"&lt;=0.05")/Table3[[#This Row],[Count]]</f>
        <v>0.33333333333333331</v>
      </c>
      <c r="P67" s="2">
        <f>COUNTIFS(Table2[Sub-Sector],Table3[[#This Row],[Sub-Sector]],Table2[% Away From 52W High],"&lt;=10")/Table3[[#This Row],[Count]]</f>
        <v>0.66666666666666663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Away From 52W Low],"&gt;=10")/Table3[[#This Row],[Count]]</f>
        <v>1</v>
      </c>
      <c r="S67" s="2">
        <f>COUNTIFS(Table2[Sub-Sector],Table3[[#This Row],[Sub-Sector]],Table2[% Price above 50 EMA],"&gt;=0")/Table3[[#This Row],[Count]]</f>
        <v>0.66666666666666663</v>
      </c>
      <c r="T67" s="2">
        <f>COUNTIFS(Table2[Sub-Sector],Table3[[#This Row],[Sub-Sector]],Table2[% Price above 200 EMA],"&gt;=0")/Table3[[#This Row],[Count]]</f>
        <v>0.66666666666666663</v>
      </c>
      <c r="U67" s="2">
        <f>COUNTIFS(Table2[Sub-Sector],Table3[[#This Row],[Sub-Sector]],Table2[Rate of Change - Zone],"Positive")/Table3[[#This Row],[Count]]</f>
        <v>0.66666666666666663</v>
      </c>
      <c r="V67" s="2">
        <f>COUNTIFS(Table2[Sub-Sector],Table3[[#This Row],[Sub-Sector]],Table2[Sharpe Ratio],"&gt;=0.10")/Table3[[#This Row],[Count]]</f>
        <v>0.33333333333333331</v>
      </c>
    </row>
    <row r="68" spans="1:22" x14ac:dyDescent="0.3">
      <c r="A68" t="s">
        <v>114</v>
      </c>
      <c r="B68">
        <f>COUNTIFS(Table2[Sub-Sector],Table3[[#This Row],[Sub-Sector]])</f>
        <v>3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0.66666666666666663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0.33333333333333331</v>
      </c>
      <c r="I68" s="2">
        <f>COUNTIFS(Table2[Sub-Sector],Table3[[#This Row],[Sub-Sector]],Table2[Relative Volume],"&gt;=2")/Table3[[#This Row],[Count]]</f>
        <v>0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Low],"&gt;=0.05")/Table3[[#This Row],[Count]]</f>
        <v>0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0.33333333333333331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Away From 52W Low],"&gt;=10")/Table3[[#This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0.33333333333333331</v>
      </c>
      <c r="V68" s="2">
        <f>COUNTIFS(Table2[Sub-Sector],Table3[[#This Row],[Sub-Sector]],Table2[Sharpe Ratio],"&gt;=0.10")/Table3[[#This Row],[Count]]</f>
        <v>0.66666666666666663</v>
      </c>
    </row>
    <row r="69" spans="1:22" x14ac:dyDescent="0.3">
      <c r="A69" t="s">
        <v>1151</v>
      </c>
      <c r="B69">
        <f>COUNTIFS(Table2[Sub-Sector],Table3[[#This Row],[Sub-Sector]])</f>
        <v>3</v>
      </c>
      <c r="C69" s="2">
        <f>COUNTIFS(Table2[Sub-Sector],Table3[[#This Row],[Sub-Sector]],Table2[Uptrend],"Uptrend")/Table3[[#This Row],[Count]]</f>
        <v>0.66666666666666663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0.66666666666666663</v>
      </c>
      <c r="G69" s="2">
        <f>COUNTIFS(Table2[Sub-Sector],Table3[[#This Row],[Sub-Sector]],Table2[1Y Return vs Nifty],"&gt;=10")/Table3[[#This Row],[Count]]</f>
        <v>0.66666666666666663</v>
      </c>
      <c r="H69" s="2">
        <f>COUNTIFS(Table2[Sub-Sector],Table3[[#This Row],[Sub-Sector]],Table2[RSI Exponential â€“ 14D],"&gt;=50")/Table3[[#This Row],[Count]]</f>
        <v>0.66666666666666663</v>
      </c>
      <c r="I69" s="2">
        <f>COUNTIFS(Table2[Sub-Sector],Table3[[#This Row],[Sub-Sector]],Table2[Relative Volume],"&gt;=2")/Table3[[#This Row],[Count]]</f>
        <v>0</v>
      </c>
      <c r="J69" s="2">
        <f>COUNTIFS(Table2[Sub-Sector],Table3[[#This Row],[Sub-Sector]],Table2[% Away From Day Low],"&gt;=0.05")/Table3[[#This Row],[Count]]</f>
        <v>0.33333333333333331</v>
      </c>
      <c r="K69" s="2">
        <f>COUNTIFS(Table2[Sub-Sector],Table3[[#This Row],[Sub-Sector]],Table2[% Away From Day Low],"&gt;=0.05")/Table3[[#This Row],[Count]]</f>
        <v>0.33333333333333331</v>
      </c>
      <c r="L69" s="2">
        <f>COUNTIFS(Table2[Sub-Sector],Table3[[#This Row],[Sub-Sector]],Table2[% Away From Current Week Low],"&gt;=0.05")/Table3[[#This Row],[Count]]</f>
        <v>0.33333333333333331</v>
      </c>
      <c r="M69" s="2">
        <f>COUNTIFS(Table2[Sub-Sector],Table3[[#This Row],[Sub-Sector]],Table2[% Away From Current Week High],"&lt;=0.05")/Table3[[#This Row],[Count]]</f>
        <v>0.33333333333333331</v>
      </c>
      <c r="N69" s="2">
        <f>COUNTIFS(Table2[Sub-Sector],Table3[[#This Row],[Sub-Sector]],Table2[% Away From Current Month Low],"&gt;=0.05")/Table3[[#This Row],[Count]]</f>
        <v>0.33333333333333331</v>
      </c>
      <c r="O69" s="2">
        <f>COUNTIFS(Table2[Sub-Sector],Table3[[#This Row],[Sub-Sector]],Table2[% Away From Current Month High],"&lt;=0.05")/Table3[[#This Row],[Count]]</f>
        <v>0.33333333333333331</v>
      </c>
      <c r="P69" s="2">
        <f>COUNTIFS(Table2[Sub-Sector],Table3[[#This Row],[Sub-Sector]],Table2[% Away From 52W High],"&lt;=10")/Table3[[#This Row],[Count]]</f>
        <v>0.33333333333333331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Away From 52W Low],"&gt;=10")/Table3[[#This Row],[Count]]</f>
        <v>1</v>
      </c>
      <c r="S69" s="2">
        <f>COUNTIFS(Table2[Sub-Sector],Table3[[#This Row],[Sub-Sector]],Table2[% Price above 50 EMA],"&gt;=0")/Table3[[#This Row],[Count]]</f>
        <v>0.66666666666666663</v>
      </c>
      <c r="T69" s="2">
        <f>COUNTIFS(Table2[Sub-Sector],Table3[[#This Row],[Sub-Sector]],Table2[% Price above 200 EMA],"&gt;=0")/Table3[[#This Row],[Count]]</f>
        <v>0.66666666666666663</v>
      </c>
      <c r="U69" s="2">
        <f>COUNTIFS(Table2[Sub-Sector],Table3[[#This Row],[Sub-Sector]],Table2[Rate of Change - Zone],"Positive")/Table3[[#This Row],[Count]]</f>
        <v>0.33333333333333331</v>
      </c>
      <c r="V69" s="2">
        <f>COUNTIFS(Table2[Sub-Sector],Table3[[#This Row],[Sub-Sector]],Table2[Sharpe Ratio],"&gt;=0.10")/Table3[[#This Row],[Count]]</f>
        <v>0.33333333333333331</v>
      </c>
    </row>
    <row r="70" spans="1:22" x14ac:dyDescent="0.3">
      <c r="A70" t="s">
        <v>75</v>
      </c>
      <c r="B70">
        <f>COUNTIFS(Table2[Sub-Sector],Table3[[#This Row],[Sub-Sector]])</f>
        <v>3</v>
      </c>
      <c r="C70" s="2">
        <f>COUNTIFS(Table2[Sub-Sector],Table3[[#This Row],[Sub-Sector]],Table2[Uptrend],"Uptrend")/Table3[[#This Row],[Count]]</f>
        <v>0.66666666666666663</v>
      </c>
      <c r="D70" s="2">
        <f>COUNTIFS(Table2[Sub-Sector],Table3[[#This Row],[Sub-Sector]],Table2[1W Return vs Nifty],"&gt;=5")/Table3[[#This Row],[Count]]</f>
        <v>0.33333333333333331</v>
      </c>
      <c r="E70" s="2">
        <f>COUNTIFS(Table2[Sub-Sector],Table3[[#This Row],[Sub-Sector]],Table2[1M Return vs Nifty],"&gt;=5")/Table3[[#This Row],[Count]]</f>
        <v>0.33333333333333331</v>
      </c>
      <c r="F70" s="2">
        <f>COUNTIFS(Table2[Sub-Sector],Table3[[#This Row],[Sub-Sector]],Table2[6M Return vs Nifty],"&gt;=10")/Table3[[#This Row],[Count]]</f>
        <v>0.66666666666666663</v>
      </c>
      <c r="G70" s="2">
        <f>COUNTIFS(Table2[Sub-Sector],Table3[[#This Row],[Sub-Sector]],Table2[1Y Return vs Nifty],"&gt;=10")/Table3[[#This Row],[Count]]</f>
        <v>0.66666666666666663</v>
      </c>
      <c r="H70" s="2">
        <f>COUNTIFS(Table2[Sub-Sector],Table3[[#This Row],[Sub-Sector]],Table2[RSI Exponential â€“ 14D],"&gt;=50")/Table3[[#This Row],[Count]]</f>
        <v>0.66666666666666663</v>
      </c>
      <c r="I70" s="2">
        <f>COUNTIFS(Table2[Sub-Sector],Table3[[#This Row],[Sub-Sector]],Table2[Relative Volume],"&gt;=2")/Table3[[#This Row],[Count]]</f>
        <v>0.33333333333333331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Low],"&gt;=0.05")/Table3[[#This Row],[Count]]</f>
        <v>0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0.33333333333333331</v>
      </c>
      <c r="N70" s="2">
        <f>COUNTIFS(Table2[Sub-Sector],Table3[[#This Row],[Sub-Sector]],Table2[% Away From Current Month Low],"&gt;=0.05")/Table3[[#This Row],[Count]]</f>
        <v>0.33333333333333331</v>
      </c>
      <c r="O70" s="2">
        <f>COUNTIFS(Table2[Sub-Sector],Table3[[#This Row],[Sub-Sector]],Table2[% Away From Current Month High],"&lt;=0.05")/Table3[[#This Row],[Count]]</f>
        <v>0.33333333333333331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Away From 52W Low],"&gt;=10")/Table3[[#This Row],[Count]]</f>
        <v>1</v>
      </c>
      <c r="S70" s="2">
        <f>COUNTIFS(Table2[Sub-Sector],Table3[[#This Row],[Sub-Sector]],Table2[% Price above 50 EMA],"&gt;=0")/Table3[[#This Row],[Count]]</f>
        <v>0.33333333333333331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0</v>
      </c>
    </row>
    <row r="71" spans="1:22" x14ac:dyDescent="0.3">
      <c r="A71" t="s">
        <v>252</v>
      </c>
      <c r="B71">
        <f>COUNTIFS(Table2[Sub-Sector],Table3[[#This Row],[Sub-Sector]])</f>
        <v>3</v>
      </c>
      <c r="C71" s="2">
        <f>COUNTIFS(Table2[Sub-Sector],Table3[[#This Row],[Sub-Sector]],Table2[Uptrend],"Uptrend")/Table3[[#This Row],[Count]]</f>
        <v>0.66666666666666663</v>
      </c>
      <c r="D71" s="2">
        <f>COUNTIFS(Table2[Sub-Sector],Table3[[#This Row],[Sub-Sector]],Table2[1W Return vs Nifty],"&gt;=5")/Table3[[#This Row],[Count]]</f>
        <v>0.33333333333333331</v>
      </c>
      <c r="E71" s="2">
        <f>COUNTIFS(Table2[Sub-Sector],Table3[[#This Row],[Sub-Sector]],Table2[1M Return vs Nifty],"&gt;=5")/Table3[[#This Row],[Count]]</f>
        <v>0.33333333333333331</v>
      </c>
      <c r="F71" s="2">
        <f>COUNTIFS(Table2[Sub-Sector],Table3[[#This Row],[Sub-Sector]],Table2[6M Return vs Nifty],"&gt;=10")/Table3[[#This Row],[Count]]</f>
        <v>0.33333333333333331</v>
      </c>
      <c r="G71" s="2">
        <f>COUNTIFS(Table2[Sub-Sector],Table3[[#This Row],[Sub-Sector]],Table2[1Y Return vs Nifty],"&gt;=10")/Table3[[#This Row],[Count]]</f>
        <v>0.66666666666666663</v>
      </c>
      <c r="H71" s="2">
        <f>COUNTIFS(Table2[Sub-Sector],Table3[[#This Row],[Sub-Sector]],Table2[RSI Exponential â€“ 14D],"&gt;=50")/Table3[[#This Row],[Count]]</f>
        <v>0.66666666666666663</v>
      </c>
      <c r="I71" s="2">
        <f>COUNTIFS(Table2[Sub-Sector],Table3[[#This Row],[Sub-Sector]],Table2[Relative Volume],"&gt;=2")/Table3[[#This Row],[Count]]</f>
        <v>0.33333333333333331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Low],"&gt;=0.05")/Table3[[#This Row],[Count]]</f>
        <v>0</v>
      </c>
      <c r="L71" s="2">
        <f>COUNTIFS(Table2[Sub-Sector],Table3[[#This Row],[Sub-Sector]],Table2[% Away From Current Week Low],"&gt;=0.05")/Table3[[#This Row],[Count]]</f>
        <v>0.33333333333333331</v>
      </c>
      <c r="M71" s="2">
        <f>COUNTIFS(Table2[Sub-Sector],Table3[[#This Row],[Sub-Sector]],Table2[% Away From Current Week High],"&lt;=0.05")/Table3[[#This Row],[Count]]</f>
        <v>0.66666666666666663</v>
      </c>
      <c r="N71" s="2">
        <f>COUNTIFS(Table2[Sub-Sector],Table3[[#This Row],[Sub-Sector]],Table2[% Away From Current Month Low],"&gt;=0.05")/Table3[[#This Row],[Count]]</f>
        <v>0.66666666666666663</v>
      </c>
      <c r="O71" s="2">
        <f>COUNTIFS(Table2[Sub-Sector],Table3[[#This Row],[Sub-Sector]],Table2[% Away From Current Month High],"&lt;=0.05")/Table3[[#This Row],[Count]]</f>
        <v>0.66666666666666663</v>
      </c>
      <c r="P71" s="2">
        <f>COUNTIFS(Table2[Sub-Sector],Table3[[#This Row],[Sub-Sector]],Table2[% Away From 52W High],"&lt;=10")/Table3[[#This Row],[Count]]</f>
        <v>0.33333333333333331</v>
      </c>
      <c r="Q71" s="2">
        <f>COUNTIFS(Table2[Sub-Sector],Table3[[#This Row],[Sub-Sector]],Table2[% Away From 52W Low],"&gt;=10")/Table3[[#This Row],[Count]]</f>
        <v>0.66666666666666663</v>
      </c>
      <c r="R71" s="2">
        <f>COUNTIFS(Table2[Sub-Sector],Table3[[#This Row],[Sub-Sector]],Table2[% Away From 52W Low],"&gt;=10")/Table3[[#This Row],[Count]]</f>
        <v>0.66666666666666663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0.66666666666666663</v>
      </c>
      <c r="U71" s="2">
        <f>COUNTIFS(Table2[Sub-Sector],Table3[[#This Row],[Sub-Sector]],Table2[Rate of Change - Zone],"Positive")/Table3[[#This Row],[Count]]</f>
        <v>1</v>
      </c>
      <c r="V71" s="2">
        <f>COUNTIFS(Table2[Sub-Sector],Table3[[#This Row],[Sub-Sector]],Table2[Sharpe Ratio],"&gt;=0.10")/Table3[[#This Row],[Count]]</f>
        <v>0</v>
      </c>
    </row>
    <row r="72" spans="1:22" x14ac:dyDescent="0.3">
      <c r="A72" t="s">
        <v>873</v>
      </c>
      <c r="B72">
        <f>COUNTIFS(Table2[Sub-Sector],Table3[[#This Row],[Sub-Sector]])</f>
        <v>3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0.33333333333333331</v>
      </c>
      <c r="E72" s="2">
        <f>COUNTIFS(Table2[Sub-Sector],Table3[[#This Row],[Sub-Sector]],Table2[1M Return vs Nifty],"&gt;=5")/Table3[[#This Row],[Count]]</f>
        <v>0.66666666666666663</v>
      </c>
      <c r="F72" s="2">
        <f>COUNTIFS(Table2[Sub-Sector],Table3[[#This Row],[Sub-Sector]],Table2[6M Return vs Nifty],"&gt;=10")/Table3[[#This Row],[Count]]</f>
        <v>0.33333333333333331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1</v>
      </c>
      <c r="I72" s="2">
        <f>COUNTIFS(Table2[Sub-Sector],Table3[[#This Row],[Sub-Sector]],Table2[Relative Volume],"&gt;=2")/Table3[[#This Row],[Count]]</f>
        <v>0.33333333333333331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Low],"&gt;=0.05")/Table3[[#This Row],[Count]]</f>
        <v>0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0.33333333333333331</v>
      </c>
      <c r="N72" s="2">
        <f>COUNTIFS(Table2[Sub-Sector],Table3[[#This Row],[Sub-Sector]],Table2[% Away From Current Month Low],"&gt;=0.05")/Table3[[#This Row],[Count]]</f>
        <v>1</v>
      </c>
      <c r="O72" s="2">
        <f>COUNTIFS(Table2[Sub-Sector],Table3[[#This Row],[Sub-Sector]],Table2[% Away From Current Month High],"&lt;=0.05")/Table3[[#This Row],[Count]]</f>
        <v>0.33333333333333331</v>
      </c>
      <c r="P72" s="2">
        <f>COUNTIFS(Table2[Sub-Sector],Table3[[#This Row],[Sub-Sector]],Table2[% Away From 52W High],"&lt;=10")/Table3[[#This Row],[Count]]</f>
        <v>0.33333333333333331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Away From 52W Low],"&gt;=10")/Table3[[#This Row],[Count]]</f>
        <v>1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1</v>
      </c>
      <c r="V72" s="2">
        <f>COUNTIFS(Table2[Sub-Sector],Table3[[#This Row],[Sub-Sector]],Table2[Sharpe Ratio],"&gt;=0.10")/Table3[[#This Row],[Count]]</f>
        <v>0.33333333333333331</v>
      </c>
    </row>
    <row r="73" spans="1:22" x14ac:dyDescent="0.3">
      <c r="A73" t="s">
        <v>919</v>
      </c>
      <c r="B73">
        <f>COUNTIFS(Table2[Sub-Sector],Table3[[#This Row],[Sub-Sector]])</f>
        <v>3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0.33333333333333331</v>
      </c>
      <c r="F73" s="2">
        <f>COUNTIFS(Table2[Sub-Sector],Table3[[#This Row],[Sub-Sector]],Table2[6M Return vs Nifty],"&gt;=10")/Table3[[#This Row],[Count]]</f>
        <v>0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0.66666666666666663</v>
      </c>
      <c r="I73" s="2">
        <f>COUNTIFS(Table2[Sub-Sector],Table3[[#This Row],[Sub-Sector]],Table2[Relative Volume],"&gt;=2")/Table3[[#This Row],[Count]]</f>
        <v>0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Low],"&gt;=0.05")/Table3[[#This Row],[Count]]</f>
        <v>0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0.66666666666666663</v>
      </c>
      <c r="N73" s="2">
        <f>COUNTIFS(Table2[Sub-Sector],Table3[[#This Row],[Sub-Sector]],Table2[% Away From Current Month Low],"&gt;=0.05")/Table3[[#This Row],[Count]]</f>
        <v>0.33333333333333331</v>
      </c>
      <c r="O73" s="2">
        <f>COUNTIFS(Table2[Sub-Sector],Table3[[#This Row],[Sub-Sector]],Table2[% Away From Current Month High],"&lt;=0.05")/Table3[[#This Row],[Count]]</f>
        <v>0.33333333333333331</v>
      </c>
      <c r="P73" s="2">
        <f>COUNTIFS(Table2[Sub-Sector],Table3[[#This Row],[Sub-Sector]],Table2[% Away From 52W High],"&lt;=10")/Table3[[#This Row],[Count]]</f>
        <v>0.33333333333333331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Away From 52W Low],"&gt;=10")/Table3[[#This Row],[Count]]</f>
        <v>1</v>
      </c>
      <c r="S73" s="2">
        <f>COUNTIFS(Table2[Sub-Sector],Table3[[#This Row],[Sub-Sector]],Table2[% Price above 50 EMA],"&gt;=0")/Table3[[#This Row],[Count]]</f>
        <v>1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0.33333333333333331</v>
      </c>
      <c r="V73" s="2">
        <f>COUNTIFS(Table2[Sub-Sector],Table3[[#This Row],[Sub-Sector]],Table2[Sharpe Ratio],"&gt;=0.10")/Table3[[#This Row],[Count]]</f>
        <v>0</v>
      </c>
    </row>
    <row r="74" spans="1:22" x14ac:dyDescent="0.3">
      <c r="A74" t="s">
        <v>1426</v>
      </c>
      <c r="B74">
        <f>COUNTIFS(Table2[Sub-Sector],Table3[[#This Row],[Sub-Sector]])</f>
        <v>3</v>
      </c>
      <c r="C74" s="2">
        <f>COUNTIFS(Table2[Sub-Sector],Table3[[#This Row],[Sub-Sector]],Table2[Uptrend],"Uptrend")/Table3[[#This Row],[Count]]</f>
        <v>0.33333333333333331</v>
      </c>
      <c r="D74" s="2">
        <f>COUNTIFS(Table2[Sub-Sector],Table3[[#This Row],[Sub-Sector]],Table2[1W Return vs Nifty],"&gt;=5")/Table3[[#This Row],[Count]]</f>
        <v>0.33333333333333331</v>
      </c>
      <c r="E74" s="2">
        <f>COUNTIFS(Table2[Sub-Sector],Table3[[#This Row],[Sub-Sector]],Table2[1M Return vs Nifty],"&gt;=5")/Table3[[#This Row],[Count]]</f>
        <v>0.66666666666666663</v>
      </c>
      <c r="F74" s="2">
        <f>COUNTIFS(Table2[Sub-Sector],Table3[[#This Row],[Sub-Sector]],Table2[6M Return vs Nifty],"&gt;=10")/Table3[[#This Row],[Count]]</f>
        <v>0</v>
      </c>
      <c r="G74" s="2">
        <f>COUNTIFS(Table2[Sub-Sector],Table3[[#This Row],[Sub-Sector]],Table2[1Y Return vs Nifty],"&gt;=10")/Table3[[#This Row],[Count]]</f>
        <v>0.33333333333333331</v>
      </c>
      <c r="H74" s="2">
        <f>COUNTIFS(Table2[Sub-Sector],Table3[[#This Row],[Sub-Sector]],Table2[RSI Exponential â€“ 14D],"&gt;=50")/Table3[[#This Row],[Count]]</f>
        <v>1</v>
      </c>
      <c r="I74" s="2">
        <f>COUNTIFS(Table2[Sub-Sector],Table3[[#This Row],[Sub-Sector]],Table2[Relative Volume],"&gt;=2")/Table3[[#This Row],[Count]]</f>
        <v>0</v>
      </c>
      <c r="J74" s="2">
        <f>COUNTIFS(Table2[Sub-Sector],Table3[[#This Row],[Sub-Sector]],Table2[% Away From Day Low],"&gt;=0.05")/Table3[[#This Row],[Count]]</f>
        <v>0.33333333333333331</v>
      </c>
      <c r="K74" s="2">
        <f>COUNTIFS(Table2[Sub-Sector],Table3[[#This Row],[Sub-Sector]],Table2[% Away From Day Low],"&gt;=0.05")/Table3[[#This Row],[Count]]</f>
        <v>0.33333333333333331</v>
      </c>
      <c r="L74" s="2">
        <f>COUNTIFS(Table2[Sub-Sector],Table3[[#This Row],[Sub-Sector]],Table2[% Away From Current Week Low],"&gt;=0.05")/Table3[[#This Row],[Count]]</f>
        <v>0.33333333333333331</v>
      </c>
      <c r="M74" s="2">
        <f>COUNTIFS(Table2[Sub-Sector],Table3[[#This Row],[Sub-Sector]],Table2[% Away From Current Week High],"&lt;=0.05")/Table3[[#This Row],[Count]]</f>
        <v>0.33333333333333331</v>
      </c>
      <c r="N74" s="2">
        <f>COUNTIFS(Table2[Sub-Sector],Table3[[#This Row],[Sub-Sector]],Table2[% Away From Current Month Low],"&gt;=0.05")/Table3[[#This Row],[Count]]</f>
        <v>0.33333333333333331</v>
      </c>
      <c r="O74" s="2">
        <f>COUNTIFS(Table2[Sub-Sector],Table3[[#This Row],[Sub-Sector]],Table2[% Away From Current Month High],"&lt;=0.05")/Table3[[#This Row],[Count]]</f>
        <v>0.33333333333333331</v>
      </c>
      <c r="P74" s="2">
        <f>COUNTIFS(Table2[Sub-Sector],Table3[[#This Row],[Sub-Sector]],Table2[% Away From 52W High],"&lt;=10")/Table3[[#This Row],[Count]]</f>
        <v>0.33333333333333331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Away From 52W Low],"&gt;=10")/Table3[[#This Row],[Count]]</f>
        <v>1</v>
      </c>
      <c r="S74" s="2">
        <f>COUNTIFS(Table2[Sub-Sector],Table3[[#This Row],[Sub-Sector]],Table2[% Price above 50 EMA],"&gt;=0")/Table3[[#This Row],[Count]]</f>
        <v>0.66666666666666663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0.66666666666666663</v>
      </c>
      <c r="V74" s="2">
        <f>COUNTIFS(Table2[Sub-Sector],Table3[[#This Row],[Sub-Sector]],Table2[Sharpe Ratio],"&gt;=0.10")/Table3[[#This Row],[Count]]</f>
        <v>0.33333333333333331</v>
      </c>
    </row>
    <row r="75" spans="1:22" x14ac:dyDescent="0.3">
      <c r="A75" t="s">
        <v>916</v>
      </c>
      <c r="B75">
        <f>COUNTIFS(Table2[Sub-Sector],Table3[[#This Row],[Sub-Sector]])</f>
        <v>3</v>
      </c>
      <c r="C75" s="2">
        <f>COUNTIFS(Table2[Sub-Sector],Table3[[#This Row],[Sub-Sector]],Table2[Uptrend],"Uptrend")/Table3[[#This Row],[Count]]</f>
        <v>0.66666666666666663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0.33333333333333331</v>
      </c>
      <c r="F75" s="2">
        <f>COUNTIFS(Table2[Sub-Sector],Table3[[#This Row],[Sub-Sector]],Table2[6M Return vs Nifty],"&gt;=10")/Table3[[#This Row],[Count]]</f>
        <v>0</v>
      </c>
      <c r="G75" s="2">
        <f>COUNTIFS(Table2[Sub-Sector],Table3[[#This Row],[Sub-Sector]],Table2[1Y Return vs Nifty],"&gt;=10")/Table3[[#This Row],[Count]]</f>
        <v>0.33333333333333331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Volume],"&gt;=2")/Table3[[#This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Low],"&gt;=0.05")/Table3[[#This Row],[Count]]</f>
        <v>0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0.66666666666666663</v>
      </c>
      <c r="N75" s="2">
        <f>COUNTIFS(Table2[Sub-Sector],Table3[[#This Row],[Sub-Sector]],Table2[% Away From Current Month Low],"&gt;=0.05")/Table3[[#This Row],[Count]]</f>
        <v>0</v>
      </c>
      <c r="O75" s="2">
        <f>COUNTIFS(Table2[Sub-Sector],Table3[[#This Row],[Sub-Sector]],Table2[% Away From Current Month High],"&lt;=0.05")/Table3[[#This Row],[Count]]</f>
        <v>0.33333333333333331</v>
      </c>
      <c r="P75" s="2">
        <f>COUNTIFS(Table2[Sub-Sector],Table3[[#This Row],[Sub-Sector]],Table2[% Away From 52W High],"&lt;=10")/Table3[[#This Row],[Count]]</f>
        <v>0.33333333333333331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Away From 52W Low],"&gt;=10")/Table3[[#This Row],[Count]]</f>
        <v>1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0.66666666666666663</v>
      </c>
      <c r="U75" s="2">
        <f>COUNTIFS(Table2[Sub-Sector],Table3[[#This Row],[Sub-Sector]],Table2[Rate of Change - Zone],"Positive")/Table3[[#This Row],[Count]]</f>
        <v>0.66666666666666663</v>
      </c>
      <c r="V75" s="2">
        <f>COUNTIFS(Table2[Sub-Sector],Table3[[#This Row],[Sub-Sector]],Table2[Sharpe Ratio],"&gt;=0.10")/Table3[[#This Row],[Count]]</f>
        <v>0</v>
      </c>
    </row>
    <row r="76" spans="1:22" x14ac:dyDescent="0.3">
      <c r="A76" t="s">
        <v>86</v>
      </c>
      <c r="B76">
        <f>COUNTIFS(Table2[Sub-Sector],Table3[[#This Row],[Sub-Sector]])</f>
        <v>3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0.33333333333333331</v>
      </c>
      <c r="E76" s="2">
        <f>COUNTIFS(Table2[Sub-Sector],Table3[[#This Row],[Sub-Sector]],Table2[1M Return vs Nifty],"&gt;=5")/Table3[[#This Row],[Count]]</f>
        <v>0.33333333333333331</v>
      </c>
      <c r="F76" s="2">
        <f>COUNTIFS(Table2[Sub-Sector],Table3[[#This Row],[Sub-Sector]],Table2[6M Return vs Nifty],"&gt;=10")/Table3[[#This Row],[Count]]</f>
        <v>1</v>
      </c>
      <c r="G76" s="2">
        <f>COUNTIFS(Table2[Sub-Sector],Table3[[#This Row],[Sub-Sector]],Table2[1Y Return vs Nifty],"&gt;=10")/Table3[[#This Row],[Count]]</f>
        <v>0.33333333333333331</v>
      </c>
      <c r="H76" s="2">
        <f>COUNTIFS(Table2[Sub-Sector],Table3[[#This Row],[Sub-Sector]],Table2[RSI Exponential â€“ 14D],"&gt;=50")/Table3[[#This Row],[Count]]</f>
        <v>1</v>
      </c>
      <c r="I76" s="2">
        <f>COUNTIFS(Table2[Sub-Sector],Table3[[#This Row],[Sub-Sector]],Table2[Relative Volume],"&gt;=2")/Table3[[#This Row],[Count]]</f>
        <v>0.33333333333333331</v>
      </c>
      <c r="J76" s="2">
        <f>COUNTIFS(Table2[Sub-Sector],Table3[[#This Row],[Sub-Sector]],Table2[% Away From Day Low],"&gt;=0.05")/Table3[[#This Row],[Count]]</f>
        <v>0.33333333333333331</v>
      </c>
      <c r="K76" s="2">
        <f>COUNTIFS(Table2[Sub-Sector],Table3[[#This Row],[Sub-Sector]],Table2[% Away From Day Low],"&gt;=0.05")/Table3[[#This Row],[Count]]</f>
        <v>0.33333333333333331</v>
      </c>
      <c r="L76" s="2">
        <f>COUNTIFS(Table2[Sub-Sector],Table3[[#This Row],[Sub-Sector]],Table2[% Away From Current Week Low],"&gt;=0.05")/Table3[[#This Row],[Count]]</f>
        <v>0.33333333333333331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0.66666666666666663</v>
      </c>
      <c r="O76" s="2">
        <f>COUNTIFS(Table2[Sub-Sector],Table3[[#This Row],[Sub-Sector]],Table2[% Away From Current Month High],"&lt;=0.05")/Table3[[#This Row],[Count]]</f>
        <v>1</v>
      </c>
      <c r="P76" s="2">
        <f>COUNTIFS(Table2[Sub-Sector],Table3[[#This Row],[Sub-Sector]],Table2[% Away From 52W High],"&lt;=10")/Table3[[#This Row],[Count]]</f>
        <v>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Away From 52W Low],"&gt;=10")/Table3[[#This Row],[Count]]</f>
        <v>1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1</v>
      </c>
      <c r="V76" s="2">
        <f>COUNTIFS(Table2[Sub-Sector],Table3[[#This Row],[Sub-Sector]],Table2[Sharpe Ratio],"&gt;=0.10")/Table3[[#This Row],[Count]]</f>
        <v>0.33333333333333331</v>
      </c>
    </row>
    <row r="77" spans="1:22" x14ac:dyDescent="0.3">
      <c r="A77" t="s">
        <v>1407</v>
      </c>
      <c r="B77">
        <f>COUNTIFS(Table2[Sub-Sector],Table3[[#This Row],[Sub-Sector]])</f>
        <v>3</v>
      </c>
      <c r="C77" s="2">
        <f>COUNTIFS(Table2[Sub-Sector],Table3[[#This Row],[Sub-Sector]],Table2[Uptrend],"Uptrend")/Table3[[#This Row],[Count]]</f>
        <v>0.66666666666666663</v>
      </c>
      <c r="D77" s="2">
        <f>COUNTIFS(Table2[Sub-Sector],Table3[[#This Row],[Sub-Sector]],Table2[1W Return vs Nifty],"&gt;=5")/Table3[[#This Row],[Count]]</f>
        <v>0.66666666666666663</v>
      </c>
      <c r="E77" s="2">
        <f>COUNTIFS(Table2[Sub-Sector],Table3[[#This Row],[Sub-Sector]],Table2[1M Return vs Nifty],"&gt;=5")/Table3[[#This Row],[Count]]</f>
        <v>1</v>
      </c>
      <c r="F77" s="2">
        <f>COUNTIFS(Table2[Sub-Sector],Table3[[#This Row],[Sub-Sector]],Table2[6M Return vs Nifty],"&gt;=10")/Table3[[#This Row],[Count]]</f>
        <v>0</v>
      </c>
      <c r="G77" s="2">
        <f>COUNTIFS(Table2[Sub-Sector],Table3[[#This Row],[Sub-Sector]],Table2[1Y Return vs Nifty],"&gt;=10")/Table3[[#This Row],[Count]]</f>
        <v>0.33333333333333331</v>
      </c>
      <c r="H77" s="2">
        <f>COUNTIFS(Table2[Sub-Sector],Table3[[#This Row],[Sub-Sector]],Table2[RSI Exponential â€“ 14D],"&gt;=50")/Table3[[#This Row],[Count]]</f>
        <v>1</v>
      </c>
      <c r="I77" s="2">
        <f>COUNTIFS(Table2[Sub-Sector],Table3[[#This Row],[Sub-Sector]],Table2[Relative Volume],"&gt;=2")/Table3[[#This Row],[Count]]</f>
        <v>1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Low],"&gt;=0.05")/Table3[[#This Row],[Count]]</f>
        <v>0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0.66666666666666663</v>
      </c>
      <c r="N77" s="2">
        <f>COUNTIFS(Table2[Sub-Sector],Table3[[#This Row],[Sub-Sector]],Table2[% Away From Current Month Low],"&gt;=0.05")/Table3[[#This Row],[Count]]</f>
        <v>1</v>
      </c>
      <c r="O77" s="2">
        <f>COUNTIFS(Table2[Sub-Sector],Table3[[#This Row],[Sub-Sector]],Table2[% Away From Current Month High],"&lt;=0.05")/Table3[[#This Row],[Count]]</f>
        <v>0.66666666666666663</v>
      </c>
      <c r="P77" s="2">
        <f>COUNTIFS(Table2[Sub-Sector],Table3[[#This Row],[Sub-Sector]],Table2[% Away From 52W High],"&lt;=10")/Table3[[#This Row],[Count]]</f>
        <v>0.66666666666666663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Away From 52W Low],"&gt;=10")/Table3[[#This Row],[Count]]</f>
        <v>1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1</v>
      </c>
      <c r="V77" s="2">
        <f>COUNTIFS(Table2[Sub-Sector],Table3[[#This Row],[Sub-Sector]],Table2[Sharpe Ratio],"&gt;=0.10")/Table3[[#This Row],[Count]]</f>
        <v>0.33333333333333331</v>
      </c>
    </row>
    <row r="78" spans="1:22" x14ac:dyDescent="0.3">
      <c r="A78" t="s">
        <v>610</v>
      </c>
      <c r="B78">
        <f>COUNTIFS(Table2[Sub-Sector],Table3[[#This Row],[Sub-Sector]])</f>
        <v>3</v>
      </c>
      <c r="C78" s="2">
        <f>COUNTIFS(Table2[Sub-Sector],Table3[[#This Row],[Sub-Sector]],Table2[Uptrend],"Uptrend")/Table3[[#This Row],[Count]]</f>
        <v>0.33333333333333331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0.33333333333333331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0.33333333333333331</v>
      </c>
      <c r="H78" s="2">
        <f>COUNTIFS(Table2[Sub-Sector],Table3[[#This Row],[Sub-Sector]],Table2[RSI Exponential â€“ 14D],"&gt;=50")/Table3[[#This Row],[Count]]</f>
        <v>0.66666666666666663</v>
      </c>
      <c r="I78" s="2">
        <f>COUNTIFS(Table2[Sub-Sector],Table3[[#This Row],[Sub-Sector]],Table2[Relative Volume],"&gt;=2")/Table3[[#This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Low],"&gt;=0.05")/Table3[[#This Row],[Count]]</f>
        <v>0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0.66666666666666663</v>
      </c>
      <c r="N78" s="2">
        <f>COUNTIFS(Table2[Sub-Sector],Table3[[#This Row],[Sub-Sector]],Table2[% Away From Current Month Low],"&gt;=0.05")/Table3[[#This Row],[Count]]</f>
        <v>0.33333333333333331</v>
      </c>
      <c r="O78" s="2">
        <f>COUNTIFS(Table2[Sub-Sector],Table3[[#This Row],[Sub-Sector]],Table2[% Away From Current Month High],"&lt;=0.05")/Table3[[#This Row],[Count]]</f>
        <v>0.33333333333333331</v>
      </c>
      <c r="P78" s="2">
        <f>COUNTIFS(Table2[Sub-Sector],Table3[[#This Row],[Sub-Sector]],Table2[% Away From 52W High],"&lt;=10")/Table3[[#This Row],[Count]]</f>
        <v>0.33333333333333331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Away From 52W Low],"&gt;=10")/Table3[[#This Row],[Count]]</f>
        <v>1</v>
      </c>
      <c r="S78" s="2">
        <f>COUNTIFS(Table2[Sub-Sector],Table3[[#This Row],[Sub-Sector]],Table2[% Price above 50 EMA],"&gt;=0")/Table3[[#This Row],[Count]]</f>
        <v>0.33333333333333331</v>
      </c>
      <c r="T78" s="2">
        <f>COUNTIFS(Table2[Sub-Sector],Table3[[#This Row],[Sub-Sector]],Table2[% Price above 200 EMA],"&gt;=0")/Table3[[#This Row],[Count]]</f>
        <v>0.33333333333333331</v>
      </c>
      <c r="U78" s="2">
        <f>COUNTIFS(Table2[Sub-Sector],Table3[[#This Row],[Sub-Sector]],Table2[Rate of Change - Zone],"Positive")/Table3[[#This Row],[Count]]</f>
        <v>0.66666666666666663</v>
      </c>
      <c r="V78" s="2">
        <f>COUNTIFS(Table2[Sub-Sector],Table3[[#This Row],[Sub-Sector]],Table2[Sharpe Ratio],"&gt;=0.10")/Table3[[#This Row],[Count]]</f>
        <v>0</v>
      </c>
    </row>
    <row r="79" spans="1:22" x14ac:dyDescent="0.3">
      <c r="A79" t="s">
        <v>1788</v>
      </c>
      <c r="B79">
        <f>COUNTIFS(Table2[Sub-Sector],Table3[[#This Row],[Sub-Sector]])</f>
        <v>3</v>
      </c>
      <c r="C79" s="2">
        <f>COUNTIFS(Table2[Sub-Sector],Table3[[#This Row],[Sub-Sector]],Table2[Uptrend],"Uptrend")/Table3[[#This Row],[Count]]</f>
        <v>0.66666666666666663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0.66666666666666663</v>
      </c>
      <c r="F79" s="2">
        <f>COUNTIFS(Table2[Sub-Sector],Table3[[#This Row],[Sub-Sector]],Table2[6M Return vs Nifty],"&gt;=10")/Table3[[#This Row],[Count]]</f>
        <v>0</v>
      </c>
      <c r="G79" s="2">
        <f>COUNTIFS(Table2[Sub-Sector],Table3[[#This Row],[Sub-Sector]],Table2[1Y Return vs Nifty],"&gt;=10")/Table3[[#This Row],[Count]]</f>
        <v>0.66666666666666663</v>
      </c>
      <c r="H79" s="2">
        <f>COUNTIFS(Table2[Sub-Sector],Table3[[#This Row],[Sub-Sector]],Table2[RSI Exponential â€“ 14D],"&gt;=50")/Table3[[#This Row],[Count]]</f>
        <v>0.66666666666666663</v>
      </c>
      <c r="I79" s="2">
        <f>COUNTIFS(Table2[Sub-Sector],Table3[[#This Row],[Sub-Sector]],Table2[Relative Volume],"&gt;=2")/Table3[[#This Row],[Count]]</f>
        <v>0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Low],"&gt;=0.05")/Table3[[#This Row],[Count]]</f>
        <v>0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0.33333333333333331</v>
      </c>
      <c r="O79" s="2">
        <f>COUNTIFS(Table2[Sub-Sector],Table3[[#This Row],[Sub-Sector]],Table2[% Away From Current Month High],"&lt;=0.05")/Table3[[#This Row],[Count]]</f>
        <v>0</v>
      </c>
      <c r="P79" s="2">
        <f>COUNTIFS(Table2[Sub-Sector],Table3[[#This Row],[Sub-Sector]],Table2[% Away From 52W High],"&lt;=10")/Table3[[#This Row],[Count]]</f>
        <v>0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Away From 52W Low],"&gt;=10")/Table3[[#This Row],[Count]]</f>
        <v>1</v>
      </c>
      <c r="S79" s="2">
        <f>COUNTIFS(Table2[Sub-Sector],Table3[[#This Row],[Sub-Sector]],Table2[% Price above 50 EMA],"&gt;=0")/Table3[[#This Row],[Count]]</f>
        <v>0.66666666666666663</v>
      </c>
      <c r="T79" s="2">
        <f>COUNTIFS(Table2[Sub-Sector],Table3[[#This Row],[Sub-Sector]],Table2[% Price above 200 EMA],"&gt;=0")/Table3[[#This Row],[Count]]</f>
        <v>0.66666666666666663</v>
      </c>
      <c r="U79" s="2">
        <f>COUNTIFS(Table2[Sub-Sector],Table3[[#This Row],[Sub-Sector]],Table2[Rate of Change - Zone],"Positive")/Table3[[#This Row],[Count]]</f>
        <v>0.33333333333333331</v>
      </c>
      <c r="V79" s="2">
        <f>COUNTIFS(Table2[Sub-Sector],Table3[[#This Row],[Sub-Sector]],Table2[Sharpe Ratio],"&gt;=0.10")/Table3[[#This Row],[Count]]</f>
        <v>0</v>
      </c>
    </row>
    <row r="80" spans="1:22" x14ac:dyDescent="0.3">
      <c r="A80" t="s">
        <v>866</v>
      </c>
      <c r="B80">
        <f>COUNTIFS(Table2[Sub-Sector],Table3[[#This Row],[Sub-Sector]])</f>
        <v>2</v>
      </c>
      <c r="C80" s="2">
        <f>COUNTIFS(Table2[Sub-Sector],Table3[[#This Row],[Sub-Sector]],Table2[Uptrend],"Uptrend")/Table3[[#This Row],[Count]]</f>
        <v>1</v>
      </c>
      <c r="D80" s="2">
        <f>COUNTIFS(Table2[Sub-Sector],Table3[[#This Row],[Sub-Sector]],Table2[1W Return vs Nifty],"&gt;=5")/Table3[[#This Row],[Count]]</f>
        <v>0.5</v>
      </c>
      <c r="E80" s="2">
        <f>COUNTIFS(Table2[Sub-Sector],Table3[[#This Row],[Sub-Sector]],Table2[1M Return vs Nifty],"&gt;=5")/Table3[[#This Row],[Count]]</f>
        <v>0.5</v>
      </c>
      <c r="F80" s="2">
        <f>COUNTIFS(Table2[Sub-Sector],Table3[[#This Row],[Sub-Sector]],Table2[6M Return vs Nifty],"&gt;=10")/Table3[[#This Row],[Count]]</f>
        <v>1</v>
      </c>
      <c r="G80" s="2">
        <f>COUNTIFS(Table2[Sub-Sector],Table3[[#This Row],[Sub-Sector]],Table2[1Y Return vs Nifty],"&gt;=10")/Table3[[#This Row],[Count]]</f>
        <v>1</v>
      </c>
      <c r="H80" s="2">
        <f>COUNTIFS(Table2[Sub-Sector],Table3[[#This Row],[Sub-Sector]],Table2[RSI Exponential â€“ 14D],"&gt;=50")/Table3[[#This Row],[Count]]</f>
        <v>0.5</v>
      </c>
      <c r="I80" s="2">
        <f>COUNTIFS(Table2[Sub-Sector],Table3[[#This Row],[Sub-Sector]],Table2[Relative Volume],"&gt;=2")/Table3[[#This Row],[Count]]</f>
        <v>0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Low],"&gt;=0.05")/Table3[[#This Row],[Count]]</f>
        <v>0</v>
      </c>
      <c r="L80" s="2">
        <f>COUNTIFS(Table2[Sub-Sector],Table3[[#This Row],[Sub-Sector]],Table2[% Away From Current Week Low],"&gt;=0.05")/Table3[[#This Row],[Count]]</f>
        <v>0.5</v>
      </c>
      <c r="M80" s="2">
        <f>COUNTIFS(Table2[Sub-Sector],Table3[[#This Row],[Sub-Sector]],Table2[% Away From Current Week High],"&lt;=0.05")/Table3[[#This Row],[Count]]</f>
        <v>0.5</v>
      </c>
      <c r="N80" s="2">
        <f>COUNTIFS(Table2[Sub-Sector],Table3[[#This Row],[Sub-Sector]],Table2[% Away From Current Month Low],"&gt;=0.05")/Table3[[#This Row],[Count]]</f>
        <v>0.5</v>
      </c>
      <c r="O80" s="2">
        <f>COUNTIFS(Table2[Sub-Sector],Table3[[#This Row],[Sub-Sector]],Table2[% Away From Current Month High],"&lt;=0.05")/Table3[[#This Row],[Count]]</f>
        <v>0.5</v>
      </c>
      <c r="P80" s="2">
        <f>COUNTIFS(Table2[Sub-Sector],Table3[[#This Row],[Sub-Sector]],Table2[% Away From 52W High],"&lt;=10")/Table3[[#This Row],[Count]]</f>
        <v>0.5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Away From 52W Low],"&gt;=10")/Table3[[#This Row],[Count]]</f>
        <v>1</v>
      </c>
      <c r="S80" s="2">
        <f>COUNTIFS(Table2[Sub-Sector],Table3[[#This Row],[Sub-Sector]],Table2[% Price above 50 EMA],"&gt;=0")/Table3[[#This Row],[Count]]</f>
        <v>0.5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0.5</v>
      </c>
      <c r="V80" s="2">
        <f>COUNTIFS(Table2[Sub-Sector],Table3[[#This Row],[Sub-Sector]],Table2[Sharpe Ratio],"&gt;=0.10")/Table3[[#This Row],[Count]]</f>
        <v>0.5</v>
      </c>
    </row>
    <row r="81" spans="1:22" x14ac:dyDescent="0.3">
      <c r="A81" t="s">
        <v>806</v>
      </c>
      <c r="B81">
        <f>COUNTIFS(Table2[Sub-Sector],Table3[[#This Row],[Sub-Sector]])</f>
        <v>2</v>
      </c>
      <c r="C81" s="2">
        <f>COUNTIFS(Table2[Sub-Sector],Table3[[#This Row],[Sub-Sector]],Table2[Uptrend],"Uptrend")/Table3[[#This Row],[Count]]</f>
        <v>0.5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0.5</v>
      </c>
      <c r="F81" s="2">
        <f>COUNTIFS(Table2[Sub-Sector],Table3[[#This Row],[Sub-Sector]],Table2[6M Return vs Nifty],"&gt;=10")/Table3[[#This Row],[Count]]</f>
        <v>0.5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0.5</v>
      </c>
      <c r="I81" s="2">
        <f>COUNTIFS(Table2[Sub-Sector],Table3[[#This Row],[Sub-Sector]],Table2[Relative Volume],"&gt;=2")/Table3[[#This Row],[Count]]</f>
        <v>0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Low],"&gt;=0.05")/Table3[[#This Row],[Count]]</f>
        <v>0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</v>
      </c>
      <c r="O81" s="2">
        <f>COUNTIFS(Table2[Sub-Sector],Table3[[#This Row],[Sub-Sector]],Table2[% Away From Current Month High],"&lt;=0.05")/Table3[[#This Row],[Count]]</f>
        <v>1</v>
      </c>
      <c r="P81" s="2">
        <f>COUNTIFS(Table2[Sub-Sector],Table3[[#This Row],[Sub-Sector]],Table2[% Away From 52W High],"&lt;=10")/Table3[[#This Row],[Count]]</f>
        <v>0.5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Away From 52W Low],"&gt;=10")/Table3[[#This Row],[Count]]</f>
        <v>1</v>
      </c>
      <c r="S81" s="2">
        <f>COUNTIFS(Table2[Sub-Sector],Table3[[#This Row],[Sub-Sector]],Table2[% Price above 50 EMA],"&gt;=0")/Table3[[#This Row],[Count]]</f>
        <v>0.5</v>
      </c>
      <c r="T81" s="2">
        <f>COUNTIFS(Table2[Sub-Sector],Table3[[#This Row],[Sub-Sector]],Table2[% Price above 200 EMA],"&gt;=0")/Table3[[#This Row],[Count]]</f>
        <v>0.5</v>
      </c>
      <c r="U81" s="2">
        <f>COUNTIFS(Table2[Sub-Sector],Table3[[#This Row],[Sub-Sector]],Table2[Rate of Change - Zone],"Positive")/Table3[[#This Row],[Count]]</f>
        <v>0.5</v>
      </c>
      <c r="V81" s="2">
        <f>COUNTIFS(Table2[Sub-Sector],Table3[[#This Row],[Sub-Sector]],Table2[Sharpe Ratio],"&gt;=0.10")/Table3[[#This Row],[Count]]</f>
        <v>0.5</v>
      </c>
    </row>
    <row r="82" spans="1:22" x14ac:dyDescent="0.3">
      <c r="A82" t="s">
        <v>336</v>
      </c>
      <c r="B82">
        <f>COUNTIFS(Table2[Sub-Sector],Table3[[#This Row],[Sub-Sector]])</f>
        <v>2</v>
      </c>
      <c r="C82" s="2">
        <f>COUNTIFS(Table2[Sub-Sector],Table3[[#This Row],[Sub-Sector]],Table2[Uptrend],"Uptrend")/Table3[[#This Row],[Count]]</f>
        <v>1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0.5</v>
      </c>
      <c r="F82" s="2">
        <f>COUNTIFS(Table2[Sub-Sector],Table3[[#This Row],[Sub-Sector]],Table2[6M Return vs Nifty],"&gt;=10")/Table3[[#This Row],[Count]]</f>
        <v>1</v>
      </c>
      <c r="G82" s="2">
        <f>COUNTIFS(Table2[Sub-Sector],Table3[[#This Row],[Sub-Sector]],Table2[1Y Return vs Nifty],"&gt;=10")/Table3[[#This Row],[Count]]</f>
        <v>1</v>
      </c>
      <c r="H82" s="2">
        <f>COUNTIFS(Table2[Sub-Sector],Table3[[#This Row],[Sub-Sector]],Table2[RSI Exponential â€“ 14D],"&gt;=50")/Table3[[#This Row],[Count]]</f>
        <v>0</v>
      </c>
      <c r="I82" s="2">
        <f>COUNTIFS(Table2[Sub-Sector],Table3[[#This Row],[Sub-Sector]],Table2[Relative Volume],"&gt;=2")/Table3[[#This Row],[Count]]</f>
        <v>0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Low],"&gt;=0.05")/Table3[[#This Row],[Count]]</f>
        <v>0</v>
      </c>
      <c r="L82" s="2">
        <f>COUNTIFS(Table2[Sub-Sector],Table3[[#This Row],[Sub-Sector]],Table2[% Away From Current Week Low],"&gt;=0.05")/Table3[[#This Row],[Count]]</f>
        <v>0</v>
      </c>
      <c r="M82" s="2">
        <f>COUNTIFS(Table2[Sub-Sector],Table3[[#This Row],[Sub-Sector]],Table2[% Away From Current Week High],"&lt;=0.05")/Table3[[#This Row],[Count]]</f>
        <v>0.5</v>
      </c>
      <c r="N82" s="2">
        <f>COUNTIFS(Table2[Sub-Sector],Table3[[#This Row],[Sub-Sector]],Table2[% Away From Current Month Low],"&gt;=0.05")/Table3[[#This Row],[Count]]</f>
        <v>0</v>
      </c>
      <c r="O82" s="2">
        <f>COUNTIFS(Table2[Sub-Sector],Table3[[#This Row],[Sub-Sector]],Table2[% Away From Current Month High],"&lt;=0.05")/Table3[[#This Row],[Count]]</f>
        <v>0.5</v>
      </c>
      <c r="P82" s="2">
        <f>COUNTIFS(Table2[Sub-Sector],Table3[[#This Row],[Sub-Sector]],Table2[% Away From 52W High],"&lt;=10")/Table3[[#This Row],[Count]]</f>
        <v>1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Away From 52W Low],"&gt;=10")/Table3[[#This Row],[Count]]</f>
        <v>1</v>
      </c>
      <c r="S82" s="2">
        <f>COUNTIFS(Table2[Sub-Sector],Table3[[#This Row],[Sub-Sector]],Table2[% Price above 50 EMA],"&gt;=0")/Table3[[#This Row],[Count]]</f>
        <v>1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0</v>
      </c>
      <c r="V82" s="2">
        <f>COUNTIFS(Table2[Sub-Sector],Table3[[#This Row],[Sub-Sector]],Table2[Sharpe Ratio],"&gt;=0.10")/Table3[[#This Row],[Count]]</f>
        <v>1</v>
      </c>
    </row>
    <row r="83" spans="1:22" x14ac:dyDescent="0.3">
      <c r="A83" t="s">
        <v>876</v>
      </c>
      <c r="B83">
        <f>COUNTIFS(Table2[Sub-Sector],Table3[[#This Row],[Sub-Sector]])</f>
        <v>2</v>
      </c>
      <c r="C83" s="2">
        <f>COUNTIFS(Table2[Sub-Sector],Table3[[#This Row],[Sub-Sector]],Table2[Uptrend],"Uptrend")/Table3[[#This Row],[Count]]</f>
        <v>1</v>
      </c>
      <c r="D83" s="2">
        <f>COUNTIFS(Table2[Sub-Sector],Table3[[#This Row],[Sub-Sector]],Table2[1W Return vs Nifty],"&gt;=5")/Table3[[#This Row],[Count]]</f>
        <v>0.5</v>
      </c>
      <c r="E83" s="2">
        <f>COUNTIFS(Table2[Sub-Sector],Table3[[#This Row],[Sub-Sector]],Table2[1M Return vs Nifty],"&gt;=5")/Table3[[#This Row],[Count]]</f>
        <v>1</v>
      </c>
      <c r="F83" s="2">
        <f>COUNTIFS(Table2[Sub-Sector],Table3[[#This Row],[Sub-Sector]],Table2[6M Return vs Nifty],"&gt;=10")/Table3[[#This Row],[Count]]</f>
        <v>1</v>
      </c>
      <c r="G83" s="2">
        <f>COUNTIFS(Table2[Sub-Sector],Table3[[#This Row],[Sub-Sector]],Table2[1Y Return vs Nifty],"&gt;=10")/Table3[[#This Row],[Count]]</f>
        <v>1</v>
      </c>
      <c r="H83" s="2">
        <f>COUNTIFS(Table2[Sub-Sector],Table3[[#This Row],[Sub-Sector]],Table2[RSI Exponential â€“ 14D],"&gt;=50")/Table3[[#This Row],[Count]]</f>
        <v>0.5</v>
      </c>
      <c r="I83" s="2">
        <f>COUNTIFS(Table2[Sub-Sector],Table3[[#This Row],[Sub-Sector]],Table2[Relative Volume],"&gt;=2")/Table3[[#This Row],[Count]]</f>
        <v>0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Low],"&gt;=0.05")/Table3[[#This Row],[Count]]</f>
        <v>0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0</v>
      </c>
      <c r="N83" s="2">
        <f>COUNTIFS(Table2[Sub-Sector],Table3[[#This Row],[Sub-Sector]],Table2[% Away From Current Month Low],"&gt;=0.05")/Table3[[#This Row],[Count]]</f>
        <v>0.5</v>
      </c>
      <c r="O83" s="2">
        <f>COUNTIFS(Table2[Sub-Sector],Table3[[#This Row],[Sub-Sector]],Table2[% Away From Current Month High],"&lt;=0.05")/Table3[[#This Row],[Count]]</f>
        <v>0</v>
      </c>
      <c r="P83" s="2">
        <f>COUNTIFS(Table2[Sub-Sector],Table3[[#This Row],[Sub-Sector]],Table2[% Away From 52W High],"&lt;=10")/Table3[[#This Row],[Count]]</f>
        <v>0.5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Away From 52W Low],"&gt;=10")/Table3[[#This Row],[Count]]</f>
        <v>1</v>
      </c>
      <c r="S83" s="2">
        <f>COUNTIFS(Table2[Sub-Sector],Table3[[#This Row],[Sub-Sector]],Table2[% Price above 50 EMA],"&gt;=0")/Table3[[#This Row],[Count]]</f>
        <v>1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1</v>
      </c>
    </row>
    <row r="84" spans="1:22" x14ac:dyDescent="0.3">
      <c r="A84" t="s">
        <v>43</v>
      </c>
      <c r="B84">
        <f>COUNTIFS(Table2[Sub-Sector],Table3[[#This Row],[Sub-Sector]])</f>
        <v>2</v>
      </c>
      <c r="C84" s="2">
        <f>COUNTIFS(Table2[Sub-Sector],Table3[[#This Row],[Sub-Sector]],Table2[Uptrend],"Uptrend")/Table3[[#This Row],[Count]]</f>
        <v>1</v>
      </c>
      <c r="D84" s="2">
        <f>COUNTIFS(Table2[Sub-Sector],Table3[[#This Row],[Sub-Sector]],Table2[1W Return vs Nifty],"&gt;=5")/Table3[[#This Row],[Count]]</f>
        <v>0.5</v>
      </c>
      <c r="E84" s="2">
        <f>COUNTIFS(Table2[Sub-Sector],Table3[[#This Row],[Sub-Sector]],Table2[1M Return vs Nifty],"&gt;=5")/Table3[[#This Row],[Count]]</f>
        <v>0</v>
      </c>
      <c r="F84" s="2">
        <f>COUNTIFS(Table2[Sub-Sector],Table3[[#This Row],[Sub-Sector]],Table2[6M Return vs Nifty],"&gt;=10")/Table3[[#This Row],[Count]]</f>
        <v>0.5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0.5</v>
      </c>
      <c r="I84" s="2">
        <f>COUNTIFS(Table2[Sub-Sector],Table3[[#This Row],[Sub-Sector]],Table2[Relative Volume],"&gt;=2")/Table3[[#This Row],[Count]]</f>
        <v>0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Low],"&gt;=0.05")/Table3[[#This Row],[Count]]</f>
        <v>0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0.5</v>
      </c>
      <c r="N84" s="2">
        <f>COUNTIFS(Table2[Sub-Sector],Table3[[#This Row],[Sub-Sector]],Table2[% Away From Current Month Low],"&gt;=0.05")/Table3[[#This Row],[Count]]</f>
        <v>0.5</v>
      </c>
      <c r="O84" s="2">
        <f>COUNTIFS(Table2[Sub-Sector],Table3[[#This Row],[Sub-Sector]],Table2[% Away From Current Month High],"&lt;=0.05")/Table3[[#This Row],[Count]]</f>
        <v>0.5</v>
      </c>
      <c r="P84" s="2">
        <f>COUNTIFS(Table2[Sub-Sector],Table3[[#This Row],[Sub-Sector]],Table2[% Away From 52W High],"&lt;=10")/Table3[[#This Row],[Count]]</f>
        <v>0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Away From 52W Low],"&gt;=10")/Table3[[#This Row],[Count]]</f>
        <v>1</v>
      </c>
      <c r="S84" s="2">
        <f>COUNTIFS(Table2[Sub-Sector],Table3[[#This Row],[Sub-Sector]],Table2[% Price above 50 EMA],"&gt;=0")/Table3[[#This Row],[Count]]</f>
        <v>1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0.5</v>
      </c>
      <c r="V84" s="2">
        <f>COUNTIFS(Table2[Sub-Sector],Table3[[#This Row],[Sub-Sector]],Table2[Sharpe Ratio],"&gt;=0.10")/Table3[[#This Row],[Count]]</f>
        <v>0.5</v>
      </c>
    </row>
    <row r="85" spans="1:22" x14ac:dyDescent="0.3">
      <c r="A85" t="s">
        <v>1098</v>
      </c>
      <c r="B85">
        <f>COUNTIFS(Table2[Sub-Sector],Table3[[#This Row],[Sub-Sector]])</f>
        <v>2</v>
      </c>
      <c r="C85" s="2">
        <f>COUNTIFS(Table2[Sub-Sector],Table3[[#This Row],[Sub-Sector]],Table2[Uptrend],"Uptrend")/Table3[[#This Row],[Count]]</f>
        <v>1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0.5</v>
      </c>
      <c r="F85" s="2">
        <f>COUNTIFS(Table2[Sub-Sector],Table3[[#This Row],[Sub-Sector]],Table2[6M Return vs Nifty],"&gt;=10")/Table3[[#This Row],[Count]]</f>
        <v>0.5</v>
      </c>
      <c r="G85" s="2">
        <f>COUNTIFS(Table2[Sub-Sector],Table3[[#This Row],[Sub-Sector]],Table2[1Y Return vs Nifty],"&gt;=10")/Table3[[#This Row],[Count]]</f>
        <v>1</v>
      </c>
      <c r="H85" s="2">
        <f>COUNTIFS(Table2[Sub-Sector],Table3[[#This Row],[Sub-Sector]],Table2[RSI Exponential â€“ 14D],"&gt;=50")/Table3[[#This Row],[Count]]</f>
        <v>0.5</v>
      </c>
      <c r="I85" s="2">
        <f>COUNTIFS(Table2[Sub-Sector],Table3[[#This Row],[Sub-Sector]],Table2[Relative Volume],"&gt;=2")/Table3[[#This Row],[Count]]</f>
        <v>0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Low],"&gt;=0.05")/Table3[[#This Row],[Count]]</f>
        <v>0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0</v>
      </c>
      <c r="N85" s="2">
        <f>COUNTIFS(Table2[Sub-Sector],Table3[[#This Row],[Sub-Sector]],Table2[% Away From Current Month Low],"&gt;=0.05")/Table3[[#This Row],[Count]]</f>
        <v>0.5</v>
      </c>
      <c r="O85" s="2">
        <f>COUNTIFS(Table2[Sub-Sector],Table3[[#This Row],[Sub-Sector]],Table2[% Away From Current Month High],"&lt;=0.05")/Table3[[#This Row],[Count]]</f>
        <v>0</v>
      </c>
      <c r="P85" s="2">
        <f>COUNTIFS(Table2[Sub-Sector],Table3[[#This Row],[Sub-Sector]],Table2[% Away From 52W High],"&lt;=10")/Table3[[#This Row],[Count]]</f>
        <v>0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Away From 52W Low],"&gt;=10")/Table3[[#This Row],[Count]]</f>
        <v>1</v>
      </c>
      <c r="S85" s="2">
        <f>COUNTIFS(Table2[Sub-Sector],Table3[[#This Row],[Sub-Sector]],Table2[% Price above 50 EMA],"&gt;=0")/Table3[[#This Row],[Count]]</f>
        <v>1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</v>
      </c>
      <c r="V85" s="2">
        <f>COUNTIFS(Table2[Sub-Sector],Table3[[#This Row],[Sub-Sector]],Table2[Sharpe Ratio],"&gt;=0.10")/Table3[[#This Row],[Count]]</f>
        <v>0</v>
      </c>
    </row>
    <row r="86" spans="1:22" x14ac:dyDescent="0.3">
      <c r="A86" t="s">
        <v>330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0.5</v>
      </c>
      <c r="F86" s="2">
        <f>COUNTIFS(Table2[Sub-Sector],Table3[[#This Row],[Sub-Sector]],Table2[6M Return vs Nifty],"&gt;=10")/Table3[[#This Row],[Count]]</f>
        <v>1</v>
      </c>
      <c r="G86" s="2">
        <f>COUNTIFS(Table2[Sub-Sector],Table3[[#This Row],[Sub-Sector]],Table2[1Y Return vs Nifty],"&gt;=10")/Table3[[#This Row],[Count]]</f>
        <v>1</v>
      </c>
      <c r="H86" s="2">
        <f>COUNTIFS(Table2[Sub-Sector],Table3[[#This Row],[Sub-Sector]],Table2[RSI Exponential â€“ 14D],"&gt;=50")/Table3[[#This Row],[Count]]</f>
        <v>0.5</v>
      </c>
      <c r="I86" s="2">
        <f>COUNTIFS(Table2[Sub-Sector],Table3[[#This Row],[Sub-Sector]],Table2[Relative Volume],"&gt;=2")/Table3[[#This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Low],"&gt;=0.05")/Table3[[#This Row],[Count]]</f>
        <v>0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</v>
      </c>
      <c r="O86" s="2">
        <f>COUNTIFS(Table2[Sub-Sector],Table3[[#This Row],[Sub-Sector]],Table2[% Away From Current Month High],"&lt;=0.05")/Table3[[#This Row],[Count]]</f>
        <v>0.5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Away From 52W Low],"&gt;=10")/Table3[[#This Row],[Count]]</f>
        <v>1</v>
      </c>
      <c r="S86" s="2">
        <f>COUNTIFS(Table2[Sub-Sector],Table3[[#This Row],[Sub-Sector]],Table2[% Price above 50 EMA],"&gt;=0")/Table3[[#This Row],[Count]]</f>
        <v>0.5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0.5</v>
      </c>
      <c r="V86" s="2">
        <f>COUNTIFS(Table2[Sub-Sector],Table3[[#This Row],[Sub-Sector]],Table2[Sharpe Ratio],"&gt;=0.10")/Table3[[#This Row],[Count]]</f>
        <v>0.5</v>
      </c>
    </row>
    <row r="87" spans="1:22" x14ac:dyDescent="0.3">
      <c r="A87" t="s">
        <v>171</v>
      </c>
      <c r="B87">
        <f>COUNTIFS(Table2[Sub-Sector],Table3[[#This Row],[Sub-Sector]])</f>
        <v>2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0.5</v>
      </c>
      <c r="E87" s="2">
        <f>COUNTIFS(Table2[Sub-Sector],Table3[[#This Row],[Sub-Sector]],Table2[1M Return vs Nifty],"&gt;=5")/Table3[[#This Row],[Count]]</f>
        <v>0.5</v>
      </c>
      <c r="F87" s="2">
        <f>COUNTIFS(Table2[Sub-Sector],Table3[[#This Row],[Sub-Sector]],Table2[6M Return vs Nifty],"&gt;=10")/Table3[[#This Row],[Count]]</f>
        <v>0.5</v>
      </c>
      <c r="G87" s="2">
        <f>COUNTIFS(Table2[Sub-Sector],Table3[[#This Row],[Sub-Sector]],Table2[1Y Return vs Nifty],"&gt;=10")/Table3[[#This Row],[Count]]</f>
        <v>1</v>
      </c>
      <c r="H87" s="2">
        <f>COUNTIFS(Table2[Sub-Sector],Table3[[#This Row],[Sub-Sector]],Table2[RSI Exponential â€“ 14D],"&gt;=50")/Table3[[#This Row],[Count]]</f>
        <v>1</v>
      </c>
      <c r="I87" s="2">
        <f>COUNTIFS(Table2[Sub-Sector],Table3[[#This Row],[Sub-Sector]],Table2[Relative Volume],"&gt;=2")/Table3[[#This Row],[Count]]</f>
        <v>0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Low],"&gt;=0.05")/Table3[[#This Row],[Count]]</f>
        <v>0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0.5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1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Away From 52W Low],"&gt;=10")/Table3[[#This Row],[Count]]</f>
        <v>1</v>
      </c>
      <c r="S87" s="2">
        <f>COUNTIFS(Table2[Sub-Sector],Table3[[#This Row],[Sub-Sector]],Table2[% Price above 50 EMA],"&gt;=0")/Table3[[#This Row],[Count]]</f>
        <v>1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1</v>
      </c>
      <c r="V87" s="2">
        <f>COUNTIFS(Table2[Sub-Sector],Table3[[#This Row],[Sub-Sector]],Table2[Sharpe Ratio],"&gt;=0.10")/Table3[[#This Row],[Count]]</f>
        <v>0</v>
      </c>
    </row>
    <row r="88" spans="1:22" x14ac:dyDescent="0.3">
      <c r="A88" t="s">
        <v>476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0.5</v>
      </c>
      <c r="F88" s="2">
        <f>COUNTIFS(Table2[Sub-Sector],Table3[[#This Row],[Sub-Sector]],Table2[6M Return vs Nifty],"&gt;=10")/Table3[[#This Row],[Count]]</f>
        <v>0.5</v>
      </c>
      <c r="G88" s="2">
        <f>COUNTIFS(Table2[Sub-Sector],Table3[[#This Row],[Sub-Sector]],Table2[1Y Return vs Nifty],"&gt;=10")/Table3[[#This Row],[Count]]</f>
        <v>1</v>
      </c>
      <c r="H88" s="2">
        <f>COUNTIFS(Table2[Sub-Sector],Table3[[#This Row],[Sub-Sector]],Table2[RSI Exponential â€“ 14D],"&gt;=50")/Table3[[#This Row],[Count]]</f>
        <v>0.5</v>
      </c>
      <c r="I88" s="2">
        <f>COUNTIFS(Table2[Sub-Sector],Table3[[#This Row],[Sub-Sector]],Table2[Relative Volume],"&gt;=2")/Table3[[#This Row],[Count]]</f>
        <v>0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Low],"&gt;=0.05")/Table3[[#This Row],[Count]]</f>
        <v>0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</v>
      </c>
      <c r="O88" s="2">
        <f>COUNTIFS(Table2[Sub-Sector],Table3[[#This Row],[Sub-Sector]],Table2[% Away From Current Month High],"&lt;=0.05")/Table3[[#This Row],[Count]]</f>
        <v>1</v>
      </c>
      <c r="P88" s="2">
        <f>COUNTIFS(Table2[Sub-Sector],Table3[[#This Row],[Sub-Sector]],Table2[% Away From 52W High],"&lt;=10")/Table3[[#This Row],[Count]]</f>
        <v>1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Away From 52W Low],"&gt;=10")/Table3[[#This Row],[Count]]</f>
        <v>1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</v>
      </c>
      <c r="V88" s="2">
        <f>COUNTIFS(Table2[Sub-Sector],Table3[[#This Row],[Sub-Sector]],Table2[Sharpe Ratio],"&gt;=0.10")/Table3[[#This Row],[Count]]</f>
        <v>0.5</v>
      </c>
    </row>
    <row r="89" spans="1:22" x14ac:dyDescent="0.3">
      <c r="A89" t="s">
        <v>341</v>
      </c>
      <c r="B89">
        <f>COUNTIFS(Table2[Sub-Sector],Table3[[#This Row],[Sub-Sector]])</f>
        <v>2</v>
      </c>
      <c r="C89" s="2">
        <f>COUNTIFS(Table2[Sub-Sector],Table3[[#This Row],[Sub-Sector]],Table2[Uptrend],"Uptrend")/Table3[[#This Row],[Count]]</f>
        <v>1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0.5</v>
      </c>
      <c r="G89" s="2">
        <f>COUNTIFS(Table2[Sub-Sector],Table3[[#This Row],[Sub-Sector]],Table2[1Y Return vs Nifty],"&gt;=10")/Table3[[#This Row],[Count]]</f>
        <v>1</v>
      </c>
      <c r="H89" s="2">
        <f>COUNTIFS(Table2[Sub-Sector],Table3[[#This Row],[Sub-Sector]],Table2[RSI Exponential â€“ 14D],"&gt;=50")/Table3[[#This Row],[Count]]</f>
        <v>0</v>
      </c>
      <c r="I89" s="2">
        <f>COUNTIFS(Table2[Sub-Sector],Table3[[#This Row],[Sub-Sector]],Table2[Relative Volume],"&gt;=2")/Table3[[#This Row],[Count]]</f>
        <v>0.5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Low],"&gt;=0.05")/Table3[[#This Row],[Count]]</f>
        <v>0</v>
      </c>
      <c r="L89" s="2">
        <f>COUNTIFS(Table2[Sub-Sector],Table3[[#This Row],[Sub-Sector]],Table2[% Away From Current Week Low],"&gt;=0.05")/Table3[[#This Row],[Count]]</f>
        <v>0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</v>
      </c>
      <c r="O89" s="2">
        <f>COUNTIFS(Table2[Sub-Sector],Table3[[#This Row],[Sub-Sector]],Table2[% Away From Current Month High],"&lt;=0.05")/Table3[[#This Row],[Count]]</f>
        <v>1</v>
      </c>
      <c r="P89" s="2">
        <f>COUNTIFS(Table2[Sub-Sector],Table3[[#This Row],[Sub-Sector]],Table2[% Away From 52W High],"&lt;=10")/Table3[[#This Row],[Count]]</f>
        <v>0.5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Away From 52W Low],"&gt;=10")/Table3[[#This Row],[Count]]</f>
        <v>1</v>
      </c>
      <c r="S89" s="2">
        <f>COUNTIFS(Table2[Sub-Sector],Table3[[#This Row],[Sub-Sector]],Table2[% Price above 50 EMA],"&gt;=0")/Table3[[#This Row],[Count]]</f>
        <v>0.5</v>
      </c>
      <c r="T89" s="2">
        <f>COUNTIFS(Table2[Sub-Sector],Table3[[#This Row],[Sub-Sector]],Table2[% Price above 200 EMA],"&gt;=0")/Table3[[#This Row],[Count]]</f>
        <v>1</v>
      </c>
      <c r="U89" s="2">
        <f>COUNTIFS(Table2[Sub-Sector],Table3[[#This Row],[Sub-Sector]],Table2[Rate of Change - Zone],"Positive")/Table3[[#This Row],[Count]]</f>
        <v>0.5</v>
      </c>
      <c r="V89" s="2">
        <f>COUNTIFS(Table2[Sub-Sector],Table3[[#This Row],[Sub-Sector]],Table2[Sharpe Ratio],"&gt;=0.10")/Table3[[#This Row],[Count]]</f>
        <v>0.5</v>
      </c>
    </row>
    <row r="90" spans="1:22" x14ac:dyDescent="0.3">
      <c r="A90" t="s">
        <v>1474</v>
      </c>
      <c r="B90">
        <f>COUNTIFS(Table2[Sub-Sector],Table3[[#This Row],[Sub-Sector]])</f>
        <v>2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0.5</v>
      </c>
      <c r="E90" s="2">
        <f>COUNTIFS(Table2[Sub-Sector],Table3[[#This Row],[Sub-Sector]],Table2[1M Return vs Nifty],"&gt;=5")/Table3[[#This Row],[Count]]</f>
        <v>0.5</v>
      </c>
      <c r="F90" s="2">
        <f>COUNTIFS(Table2[Sub-Sector],Table3[[#This Row],[Sub-Sector]],Table2[6M Return vs Nifty],"&gt;=10")/Table3[[#This Row],[Count]]</f>
        <v>0.5</v>
      </c>
      <c r="G90" s="2">
        <f>COUNTIFS(Table2[Sub-Sector],Table3[[#This Row],[Sub-Sector]],Table2[1Y Return vs Nifty],"&gt;=10")/Table3[[#This Row],[Count]]</f>
        <v>0.5</v>
      </c>
      <c r="H90" s="2">
        <f>COUNTIFS(Table2[Sub-Sector],Table3[[#This Row],[Sub-Sector]],Table2[RSI Exponential â€“ 14D],"&gt;=50")/Table3[[#This Row],[Count]]</f>
        <v>1</v>
      </c>
      <c r="I90" s="2">
        <f>COUNTIFS(Table2[Sub-Sector],Table3[[#This Row],[Sub-Sector]],Table2[Relative Volume],"&gt;=2")/Table3[[#This Row],[Count]]</f>
        <v>0</v>
      </c>
      <c r="J90" s="2">
        <f>COUNTIFS(Table2[Sub-Sector],Table3[[#This Row],[Sub-Sector]],Table2[% Away From Day Low],"&gt;=0.05")/Table3[[#This Row],[Count]]</f>
        <v>0.5</v>
      </c>
      <c r="K90" s="2">
        <f>COUNTIFS(Table2[Sub-Sector],Table3[[#This Row],[Sub-Sector]],Table2[% Away From Day Low],"&gt;=0.05")/Table3[[#This Row],[Count]]</f>
        <v>0.5</v>
      </c>
      <c r="L90" s="2">
        <f>COUNTIFS(Table2[Sub-Sector],Table3[[#This Row],[Sub-Sector]],Table2[% Away From Current Week Low],"&gt;=0.05")/Table3[[#This Row],[Count]]</f>
        <v>0.5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0.5</v>
      </c>
      <c r="O90" s="2">
        <f>COUNTIFS(Table2[Sub-Sector],Table3[[#This Row],[Sub-Sector]],Table2[% Away From Current Month High],"&lt;=0.05")/Table3[[#This Row],[Count]]</f>
        <v>0.5</v>
      </c>
      <c r="P90" s="2">
        <f>COUNTIFS(Table2[Sub-Sector],Table3[[#This Row],[Sub-Sector]],Table2[% Away From 52W High],"&lt;=10")/Table3[[#This Row],[Count]]</f>
        <v>0.5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Away From 52W Low],"&gt;=10")/Table3[[#This Row],[Count]]</f>
        <v>1</v>
      </c>
      <c r="S90" s="2">
        <f>COUNTIFS(Table2[Sub-Sector],Table3[[#This Row],[Sub-Sector]],Table2[% Price above 50 EMA],"&gt;=0")/Table3[[#This Row],[Count]]</f>
        <v>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1</v>
      </c>
      <c r="V90" s="2">
        <f>COUNTIFS(Table2[Sub-Sector],Table3[[#This Row],[Sub-Sector]],Table2[Sharpe Ratio],"&gt;=0.10")/Table3[[#This Row],[Count]]</f>
        <v>0.5</v>
      </c>
    </row>
    <row r="91" spans="1:22" x14ac:dyDescent="0.3">
      <c r="A91" t="s">
        <v>777</v>
      </c>
      <c r="B91">
        <f>COUNTIFS(Table2[Sub-Sector],Table3[[#This Row],[Sub-Sector]])</f>
        <v>2</v>
      </c>
      <c r="C91" s="2">
        <f>COUNTIFS(Table2[Sub-Sector],Table3[[#This Row],[Sub-Sector]],Table2[Uptrend],"Uptrend")/Table3[[#This Row],[Count]]</f>
        <v>0.5</v>
      </c>
      <c r="D91" s="2">
        <f>COUNTIFS(Table2[Sub-Sector],Table3[[#This Row],[Sub-Sector]],Table2[1W Return vs Nifty],"&gt;=5")/Table3[[#This Row],[Count]]</f>
        <v>0.5</v>
      </c>
      <c r="E91" s="2">
        <f>COUNTIFS(Table2[Sub-Sector],Table3[[#This Row],[Sub-Sector]],Table2[1M Return vs Nifty],"&gt;=5")/Table3[[#This Row],[Count]]</f>
        <v>1</v>
      </c>
      <c r="F91" s="2">
        <f>COUNTIFS(Table2[Sub-Sector],Table3[[#This Row],[Sub-Sector]],Table2[6M Return vs Nifty],"&gt;=10")/Table3[[#This Row],[Count]]</f>
        <v>0.5</v>
      </c>
      <c r="G91" s="2">
        <f>COUNTIFS(Table2[Sub-Sector],Table3[[#This Row],[Sub-Sector]],Table2[1Y Return vs Nifty],"&gt;=10")/Table3[[#This Row],[Count]]</f>
        <v>0.5</v>
      </c>
      <c r="H91" s="2">
        <f>COUNTIFS(Table2[Sub-Sector],Table3[[#This Row],[Sub-Sector]],Table2[RSI Exponential â€“ 14D],"&gt;=50")/Table3[[#This Row],[Count]]</f>
        <v>0.5</v>
      </c>
      <c r="I91" s="2">
        <f>COUNTIFS(Table2[Sub-Sector],Table3[[#This Row],[Sub-Sector]],Table2[Relative Volume],"&gt;=2")/Table3[[#This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Low],"&gt;=0.05")/Table3[[#This Row],[Count]]</f>
        <v>0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0.5</v>
      </c>
      <c r="O91" s="2">
        <f>COUNTIFS(Table2[Sub-Sector],Table3[[#This Row],[Sub-Sector]],Table2[% Away From Current Month High],"&lt;=0.05")/Table3[[#This Row],[Count]]</f>
        <v>0.5</v>
      </c>
      <c r="P91" s="2">
        <f>COUNTIFS(Table2[Sub-Sector],Table3[[#This Row],[Sub-Sector]],Table2[% Away From 52W High],"&lt;=10")/Table3[[#This Row],[Count]]</f>
        <v>0.5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Away From 52W Low],"&gt;=10")/Table3[[#This Row],[Count]]</f>
        <v>1</v>
      </c>
      <c r="S91" s="2">
        <f>COUNTIFS(Table2[Sub-Sector],Table3[[#This Row],[Sub-Sector]],Table2[% Price above 50 EMA],"&gt;=0")/Table3[[#This Row],[Count]]</f>
        <v>1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1</v>
      </c>
      <c r="V91" s="2">
        <f>COUNTIFS(Table2[Sub-Sector],Table3[[#This Row],[Sub-Sector]],Table2[Sharpe Ratio],"&gt;=0.10")/Table3[[#This Row],[Count]]</f>
        <v>0</v>
      </c>
    </row>
    <row r="92" spans="1:22" x14ac:dyDescent="0.3">
      <c r="A92" t="s">
        <v>83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0.5</v>
      </c>
      <c r="E92" s="2">
        <f>COUNTIFS(Table2[Sub-Sector],Table3[[#This Row],[Sub-Sector]],Table2[1M Return vs Nifty],"&gt;=5")/Table3[[#This Row],[Count]]</f>
        <v>0.5</v>
      </c>
      <c r="F92" s="2">
        <f>COUNTIFS(Table2[Sub-Sector],Table3[[#This Row],[Sub-Sector]],Table2[6M Return vs Nifty],"&gt;=10")/Table3[[#This Row],[Count]]</f>
        <v>1</v>
      </c>
      <c r="G92" s="2">
        <f>COUNTIFS(Table2[Sub-Sector],Table3[[#This Row],[Sub-Sector]],Table2[1Y Return vs Nifty],"&gt;=10")/Table3[[#This Row],[Count]]</f>
        <v>1</v>
      </c>
      <c r="H92" s="2">
        <f>COUNTIFS(Table2[Sub-Sector],Table3[[#This Row],[Sub-Sector]],Table2[RSI Exponential â€“ 14D],"&gt;=50")/Table3[[#This Row],[Count]]</f>
        <v>1</v>
      </c>
      <c r="I92" s="2">
        <f>COUNTIFS(Table2[Sub-Sector],Table3[[#This Row],[Sub-Sector]],Table2[Relative Volume],"&gt;=2")/Table3[[#This Row],[Count]]</f>
        <v>0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Low],"&gt;=0.05")/Table3[[#This Row],[Count]]</f>
        <v>0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0.5</v>
      </c>
      <c r="N92" s="2">
        <f>COUNTIFS(Table2[Sub-Sector],Table3[[#This Row],[Sub-Sector]],Table2[% Away From Current Month Low],"&gt;=0.05")/Table3[[#This Row],[Count]]</f>
        <v>0</v>
      </c>
      <c r="O92" s="2">
        <f>COUNTIFS(Table2[Sub-Sector],Table3[[#This Row],[Sub-Sector]],Table2[% Away From Current Month High],"&lt;=0.05")/Table3[[#This Row],[Count]]</f>
        <v>0.5</v>
      </c>
      <c r="P92" s="2">
        <f>COUNTIFS(Table2[Sub-Sector],Table3[[#This Row],[Sub-Sector]],Table2[% Away From 52W High],"&lt;=10")/Table3[[#This Row],[Count]]</f>
        <v>1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Away From 52W Low],"&gt;=10")/Table3[[#This Row],[Count]]</f>
        <v>1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1</v>
      </c>
      <c r="V92" s="2">
        <f>COUNTIFS(Table2[Sub-Sector],Table3[[#This Row],[Sub-Sector]],Table2[Sharpe Ratio],"&gt;=0.10")/Table3[[#This Row],[Count]]</f>
        <v>0</v>
      </c>
    </row>
    <row r="93" spans="1:22" x14ac:dyDescent="0.3">
      <c r="A93" t="s">
        <v>905</v>
      </c>
      <c r="B93">
        <f>COUNTIFS(Table2[Sub-Sector],Table3[[#This Row],[Sub-Sector]])</f>
        <v>2</v>
      </c>
      <c r="C93" s="2">
        <f>COUNTIFS(Table2[Sub-Sector],Table3[[#This Row],[Sub-Sector]],Table2[Uptrend],"Uptrend")/Table3[[#This Row],[Count]]</f>
        <v>1</v>
      </c>
      <c r="D93" s="2">
        <f>COUNTIFS(Table2[Sub-Sector],Table3[[#This Row],[Sub-Sector]],Table2[1W Return vs Nifty],"&gt;=5")/Table3[[#This Row],[Count]]</f>
        <v>0.5</v>
      </c>
      <c r="E93" s="2">
        <f>COUNTIFS(Table2[Sub-Sector],Table3[[#This Row],[Sub-Sector]],Table2[1M Return vs Nifty],"&gt;=5")/Table3[[#This Row],[Count]]</f>
        <v>0.5</v>
      </c>
      <c r="F93" s="2">
        <f>COUNTIFS(Table2[Sub-Sector],Table3[[#This Row],[Sub-Sector]],Table2[6M Return vs Nifty],"&gt;=10")/Table3[[#This Row],[Count]]</f>
        <v>0.5</v>
      </c>
      <c r="G93" s="2">
        <f>COUNTIFS(Table2[Sub-Sector],Table3[[#This Row],[Sub-Sector]],Table2[1Y Return vs Nifty],"&gt;=10")/Table3[[#This Row],[Count]]</f>
        <v>0.5</v>
      </c>
      <c r="H93" s="2">
        <f>COUNTIFS(Table2[Sub-Sector],Table3[[#This Row],[Sub-Sector]],Table2[RSI Exponential â€“ 14D],"&gt;=50")/Table3[[#This Row],[Count]]</f>
        <v>0.5</v>
      </c>
      <c r="I93" s="2">
        <f>COUNTIFS(Table2[Sub-Sector],Table3[[#This Row],[Sub-Sector]],Table2[Relative Volume],"&gt;=2")/Table3[[#This Row],[Count]]</f>
        <v>0.5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Low],"&gt;=0.05")/Table3[[#This Row],[Count]]</f>
        <v>0</v>
      </c>
      <c r="L93" s="2">
        <f>COUNTIFS(Table2[Sub-Sector],Table3[[#This Row],[Sub-Sector]],Table2[% Away From Current Week Low],"&gt;=0.05")/Table3[[#This Row],[Count]]</f>
        <v>0.5</v>
      </c>
      <c r="M93" s="2">
        <f>COUNTIFS(Table2[Sub-Sector],Table3[[#This Row],[Sub-Sector]],Table2[% Away From Current Week High],"&lt;=0.05")/Table3[[#This Row],[Count]]</f>
        <v>0.5</v>
      </c>
      <c r="N93" s="2">
        <f>COUNTIFS(Table2[Sub-Sector],Table3[[#This Row],[Sub-Sector]],Table2[% Away From Current Month Low],"&gt;=0.05")/Table3[[#This Row],[Count]]</f>
        <v>0.5</v>
      </c>
      <c r="O93" s="2">
        <f>COUNTIFS(Table2[Sub-Sector],Table3[[#This Row],[Sub-Sector]],Table2[% Away From Current Month High],"&lt;=0.05")/Table3[[#This Row],[Count]]</f>
        <v>0</v>
      </c>
      <c r="P93" s="2">
        <f>COUNTIFS(Table2[Sub-Sector],Table3[[#This Row],[Sub-Sector]],Table2[% Away From 52W High],"&lt;=10")/Table3[[#This Row],[Count]]</f>
        <v>0.5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Away From 52W Low],"&gt;=10")/Table3[[#This Row],[Count]]</f>
        <v>1</v>
      </c>
      <c r="S93" s="2">
        <f>COUNTIFS(Table2[Sub-Sector],Table3[[#This Row],[Sub-Sector]],Table2[% Price above 50 EMA],"&gt;=0")/Table3[[#This Row],[Count]]</f>
        <v>0.5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0.5</v>
      </c>
      <c r="V93" s="2">
        <f>COUNTIFS(Table2[Sub-Sector],Table3[[#This Row],[Sub-Sector]],Table2[Sharpe Ratio],"&gt;=0.10")/Table3[[#This Row],[Count]]</f>
        <v>0</v>
      </c>
    </row>
    <row r="94" spans="1:22" x14ac:dyDescent="0.3">
      <c r="A94" t="s">
        <v>40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1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0.5</v>
      </c>
      <c r="F94" s="2">
        <f>COUNTIFS(Table2[Sub-Sector],Table3[[#This Row],[Sub-Sector]],Table2[6M Return vs Nifty],"&gt;=10")/Table3[[#This Row],[Count]]</f>
        <v>0</v>
      </c>
      <c r="G94" s="2">
        <f>COUNTIFS(Table2[Sub-Sector],Table3[[#This Row],[Sub-Sector]],Table2[1Y Return vs Nifty],"&gt;=10")/Table3[[#This Row],[Count]]</f>
        <v>0.5</v>
      </c>
      <c r="H94" s="2">
        <f>COUNTIFS(Table2[Sub-Sector],Table3[[#This Row],[Sub-Sector]],Table2[RSI Exponential â€“ 14D],"&gt;=50")/Table3[[#This Row],[Count]]</f>
        <v>1</v>
      </c>
      <c r="I94" s="2">
        <f>COUNTIFS(Table2[Sub-Sector],Table3[[#This Row],[Sub-Sector]],Table2[Relative Volume],"&gt;=2")/Table3[[#This Row],[Count]]</f>
        <v>0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Low],"&gt;=0.05")/Table3[[#This Row],[Count]]</f>
        <v>0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1</v>
      </c>
      <c r="O94" s="2">
        <f>COUNTIFS(Table2[Sub-Sector],Table3[[#This Row],[Sub-Sector]],Table2[% Away From Current Month High],"&lt;=0.05")/Table3[[#This Row],[Count]]</f>
        <v>1</v>
      </c>
      <c r="P94" s="2">
        <f>COUNTIFS(Table2[Sub-Sector],Table3[[#This Row],[Sub-Sector]],Table2[% Away From 52W High],"&lt;=10")/Table3[[#This Row],[Count]]</f>
        <v>0.5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Away From 52W Low],"&gt;=10")/Table3[[#This Row],[Count]]</f>
        <v>1</v>
      </c>
      <c r="S94" s="2">
        <f>COUNTIFS(Table2[Sub-Sector],Table3[[#This Row],[Sub-Sector]],Table2[% Price above 50 EMA],"&gt;=0")/Table3[[#This Row],[Count]]</f>
        <v>1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1</v>
      </c>
      <c r="V94" s="2">
        <f>COUNTIFS(Table2[Sub-Sector],Table3[[#This Row],[Sub-Sector]],Table2[Sharpe Ratio],"&gt;=0.10")/Table3[[#This Row],[Count]]</f>
        <v>0.5</v>
      </c>
    </row>
    <row r="95" spans="1:22" x14ac:dyDescent="0.3">
      <c r="A95" t="s">
        <v>200</v>
      </c>
      <c r="B95">
        <f>COUNTIFS(Table2[Sub-Sector],Table3[[#This Row],[Sub-Sector]])</f>
        <v>2</v>
      </c>
      <c r="C95" s="2">
        <f>COUNTIFS(Table2[Sub-Sector],Table3[[#This Row],[Sub-Sector]],Table2[Uptrend],"Uptrend")/Table3[[#This Row],[Count]]</f>
        <v>1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1</v>
      </c>
      <c r="G95" s="2">
        <f>COUNTIFS(Table2[Sub-Sector],Table3[[#This Row],[Sub-Sector]],Table2[1Y Return vs Nifty],"&gt;=10")/Table3[[#This Row],[Count]]</f>
        <v>1</v>
      </c>
      <c r="H95" s="2">
        <f>COUNTIFS(Table2[Sub-Sector],Table3[[#This Row],[Sub-Sector]],Table2[RSI Exponential â€“ 14D],"&gt;=50")/Table3[[#This Row],[Count]]</f>
        <v>0.5</v>
      </c>
      <c r="I95" s="2">
        <f>COUNTIFS(Table2[Sub-Sector],Table3[[#This Row],[Sub-Sector]],Table2[Relative Volume],"&gt;=2")/Table3[[#This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Low],"&gt;=0.05")/Table3[[#This Row],[Count]]</f>
        <v>0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0.5</v>
      </c>
      <c r="O95" s="2">
        <f>COUNTIFS(Table2[Sub-Sector],Table3[[#This Row],[Sub-Sector]],Table2[% Away From Current Month High],"&lt;=0.05")/Table3[[#This Row],[Count]]</f>
        <v>0.5</v>
      </c>
      <c r="P95" s="2">
        <f>COUNTIFS(Table2[Sub-Sector],Table3[[#This Row],[Sub-Sector]],Table2[% Away From 52W High],"&lt;=10")/Table3[[#This Row],[Count]]</f>
        <v>1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Away From 52W Low],"&gt;=10")/Table3[[#This Row],[Count]]</f>
        <v>1</v>
      </c>
      <c r="S95" s="2">
        <f>COUNTIFS(Table2[Sub-Sector],Table3[[#This Row],[Sub-Sector]],Table2[% Price above 50 EMA],"&gt;=0")/Table3[[#This Row],[Count]]</f>
        <v>1</v>
      </c>
      <c r="T95" s="2">
        <f>COUNTIFS(Table2[Sub-Sector],Table3[[#This Row],[Sub-Sector]],Table2[% Price above 200 EMA],"&gt;=0")/Table3[[#This Row],[Count]]</f>
        <v>1</v>
      </c>
      <c r="U95" s="2">
        <f>COUNTIFS(Table2[Sub-Sector],Table3[[#This Row],[Sub-Sector]],Table2[Rate of Change - Zone],"Positive")/Table3[[#This Row],[Count]]</f>
        <v>0</v>
      </c>
      <c r="V95" s="2">
        <f>COUNTIFS(Table2[Sub-Sector],Table3[[#This Row],[Sub-Sector]],Table2[Sharpe Ratio],"&gt;=0.10")/Table3[[#This Row],[Count]]</f>
        <v>0</v>
      </c>
    </row>
    <row r="96" spans="1:22" x14ac:dyDescent="0.3">
      <c r="A96" t="s">
        <v>934</v>
      </c>
      <c r="B96">
        <f>COUNTIFS(Table2[Sub-Sector],Table3[[#This Row],[Sub-Sector]])</f>
        <v>2</v>
      </c>
      <c r="C96" s="2">
        <f>COUNTIFS(Table2[Sub-Sector],Table3[[#This Row],[Sub-Sector]],Table2[Uptrend],"Uptrend")/Table3[[#This Row],[Count]]</f>
        <v>0.5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0.5</v>
      </c>
      <c r="F96" s="2">
        <f>COUNTIFS(Table2[Sub-Sector],Table3[[#This Row],[Sub-Sector]],Table2[6M Return vs Nifty],"&gt;=10")/Table3[[#This Row],[Count]]</f>
        <v>0.5</v>
      </c>
      <c r="G96" s="2">
        <f>COUNTIFS(Table2[Sub-Sector],Table3[[#This Row],[Sub-Sector]],Table2[1Y Return vs Nifty],"&gt;=10")/Table3[[#This Row],[Count]]</f>
        <v>0.5</v>
      </c>
      <c r="H96" s="2">
        <f>COUNTIFS(Table2[Sub-Sector],Table3[[#This Row],[Sub-Sector]],Table2[RSI Exponential â€“ 14D],"&gt;=50")/Table3[[#This Row],[Count]]</f>
        <v>0.5</v>
      </c>
      <c r="I96" s="2">
        <f>COUNTIFS(Table2[Sub-Sector],Table3[[#This Row],[Sub-Sector]],Table2[Relative Volume],"&gt;=2")/Table3[[#This Row],[Count]]</f>
        <v>0.5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Low],"&gt;=0.05")/Table3[[#This Row],[Count]]</f>
        <v>0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0.5</v>
      </c>
      <c r="O96" s="2">
        <f>COUNTIFS(Table2[Sub-Sector],Table3[[#This Row],[Sub-Sector]],Table2[% Away From Current Month High],"&lt;=0.05")/Table3[[#This Row],[Count]]</f>
        <v>0.5</v>
      </c>
      <c r="P96" s="2">
        <f>COUNTIFS(Table2[Sub-Sector],Table3[[#This Row],[Sub-Sector]],Table2[% Away From 52W High],"&lt;=10")/Table3[[#This Row],[Count]]</f>
        <v>0.5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Away From 52W Low],"&gt;=10")/Table3[[#This Row],[Count]]</f>
        <v>1</v>
      </c>
      <c r="S96" s="2">
        <f>COUNTIFS(Table2[Sub-Sector],Table3[[#This Row],[Sub-Sector]],Table2[% Price above 50 EMA],"&gt;=0")/Table3[[#This Row],[Count]]</f>
        <v>0.5</v>
      </c>
      <c r="T96" s="2">
        <f>COUNTIFS(Table2[Sub-Sector],Table3[[#This Row],[Sub-Sector]],Table2[% Price above 200 EMA],"&gt;=0")/Table3[[#This Row],[Count]]</f>
        <v>0.5</v>
      </c>
      <c r="U96" s="2">
        <f>COUNTIFS(Table2[Sub-Sector],Table3[[#This Row],[Sub-Sector]],Table2[Rate of Change - Zone],"Positive")/Table3[[#This Row],[Count]]</f>
        <v>0.5</v>
      </c>
      <c r="V96" s="2">
        <f>COUNTIFS(Table2[Sub-Sector],Table3[[#This Row],[Sub-Sector]],Table2[Sharpe Ratio],"&gt;=0.10")/Table3[[#This Row],[Count]]</f>
        <v>0</v>
      </c>
    </row>
    <row r="97" spans="1:22" x14ac:dyDescent="0.3">
      <c r="A97" t="s">
        <v>547</v>
      </c>
      <c r="B97">
        <f>COUNTIFS(Table2[Sub-Sector],Table3[[#This Row],[Sub-Sector]])</f>
        <v>2</v>
      </c>
      <c r="C97" s="2">
        <f>COUNTIFS(Table2[Sub-Sector],Table3[[#This Row],[Sub-Sector]],Table2[Uptrend],"Uptrend")/Table3[[#This Row],[Count]]</f>
        <v>0.5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0.5</v>
      </c>
      <c r="F97" s="2">
        <f>COUNTIFS(Table2[Sub-Sector],Table3[[#This Row],[Sub-Sector]],Table2[6M Return vs Nifty],"&gt;=10")/Table3[[#This Row],[Count]]</f>
        <v>0</v>
      </c>
      <c r="G97" s="2">
        <f>COUNTIFS(Table2[Sub-Sector],Table3[[#This Row],[Sub-Sector]],Table2[1Y Return vs Nifty],"&gt;=10")/Table3[[#This Row],[Count]]</f>
        <v>0</v>
      </c>
      <c r="H97" s="2">
        <f>COUNTIFS(Table2[Sub-Sector],Table3[[#This Row],[Sub-Sector]],Table2[RSI Exponential â€“ 14D],"&gt;=50")/Table3[[#This Row],[Count]]</f>
        <v>1</v>
      </c>
      <c r="I97" s="2">
        <f>COUNTIFS(Table2[Sub-Sector],Table3[[#This Row],[Sub-Sector]],Table2[Relative Volume],"&gt;=2")/Table3[[#This Row],[Count]]</f>
        <v>0.5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Low],"&gt;=0.05")/Table3[[#This Row],[Count]]</f>
        <v>0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0.5</v>
      </c>
      <c r="N97" s="2">
        <f>COUNTIFS(Table2[Sub-Sector],Table3[[#This Row],[Sub-Sector]],Table2[% Away From Current Month Low],"&gt;=0.05")/Table3[[#This Row],[Count]]</f>
        <v>0.5</v>
      </c>
      <c r="O97" s="2">
        <f>COUNTIFS(Table2[Sub-Sector],Table3[[#This Row],[Sub-Sector]],Table2[% Away From Current Month High],"&lt;=0.05")/Table3[[#This Row],[Count]]</f>
        <v>0.5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Away From 52W Low],"&gt;=10")/Table3[[#This Row],[Count]]</f>
        <v>1</v>
      </c>
      <c r="S97" s="2">
        <f>COUNTIFS(Table2[Sub-Sector],Table3[[#This Row],[Sub-Sector]],Table2[% Price above 50 EMA],"&gt;=0")/Table3[[#This Row],[Count]]</f>
        <v>1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1</v>
      </c>
      <c r="V97" s="2">
        <f>COUNTIFS(Table2[Sub-Sector],Table3[[#This Row],[Sub-Sector]],Table2[Sharpe Ratio],"&gt;=0.10")/Table3[[#This Row],[Count]]</f>
        <v>0.5</v>
      </c>
    </row>
    <row r="98" spans="1:22" x14ac:dyDescent="0.3">
      <c r="A98" t="s">
        <v>716</v>
      </c>
      <c r="B98">
        <f>COUNTIFS(Table2[Sub-Sector],Table3[[#This Row],[Sub-Sector]])</f>
        <v>2</v>
      </c>
      <c r="C98" s="2">
        <f>COUNTIFS(Table2[Sub-Sector],Table3[[#This Row],[Sub-Sector]],Table2[Uptrend],"Uptrend")/Table3[[#This Row],[Count]]</f>
        <v>1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1</v>
      </c>
      <c r="F98" s="2">
        <f>COUNTIFS(Table2[Sub-Sector],Table3[[#This Row],[Sub-Sector]],Table2[6M Return vs Nifty],"&gt;=10")/Table3[[#This Row],[Count]]</f>
        <v>0</v>
      </c>
      <c r="G98" s="2">
        <f>COUNTIFS(Table2[Sub-Sector],Table3[[#This Row],[Sub-Sector]],Table2[1Y Return vs Nifty],"&gt;=10")/Table3[[#This Row],[Count]]</f>
        <v>0</v>
      </c>
      <c r="H98" s="2">
        <f>COUNTIFS(Table2[Sub-Sector],Table3[[#This Row],[Sub-Sector]],Table2[RSI Exponential â€“ 14D],"&gt;=50")/Table3[[#This Row],[Count]]</f>
        <v>1</v>
      </c>
      <c r="I98" s="2">
        <f>COUNTIFS(Table2[Sub-Sector],Table3[[#This Row],[Sub-Sector]],Table2[Relative Volume],"&gt;=2")/Table3[[#This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Low],"&gt;=0.05")/Table3[[#This Row],[Count]]</f>
        <v>0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0.5</v>
      </c>
      <c r="N98" s="2">
        <f>COUNTIFS(Table2[Sub-Sector],Table3[[#This Row],[Sub-Sector]],Table2[% Away From Current Month Low],"&gt;=0.05")/Table3[[#This Row],[Count]]</f>
        <v>0</v>
      </c>
      <c r="O98" s="2">
        <f>COUNTIFS(Table2[Sub-Sector],Table3[[#This Row],[Sub-Sector]],Table2[% Away From Current Month High],"&lt;=0.05")/Table3[[#This Row],[Count]]</f>
        <v>0</v>
      </c>
      <c r="P98" s="2">
        <f>COUNTIFS(Table2[Sub-Sector],Table3[[#This Row],[Sub-Sector]],Table2[% Away From 52W High],"&lt;=10")/Table3[[#This Row],[Count]]</f>
        <v>1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Away From 52W Low],"&gt;=10")/Table3[[#This Row],[Count]]</f>
        <v>1</v>
      </c>
      <c r="S98" s="2">
        <f>COUNTIFS(Table2[Sub-Sector],Table3[[#This Row],[Sub-Sector]],Table2[% Price above 50 EMA],"&gt;=0")/Table3[[#This Row],[Count]]</f>
        <v>1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0.5</v>
      </c>
      <c r="V98" s="2">
        <f>COUNTIFS(Table2[Sub-Sector],Table3[[#This Row],[Sub-Sector]],Table2[Sharpe Ratio],"&gt;=0.10")/Table3[[#This Row],[Count]]</f>
        <v>0</v>
      </c>
    </row>
    <row r="99" spans="1:22" x14ac:dyDescent="0.3">
      <c r="A99" t="s">
        <v>1215</v>
      </c>
      <c r="B99">
        <f>COUNTIFS(Table2[Sub-Sector],Table3[[#This Row],[Sub-Sector]])</f>
        <v>2</v>
      </c>
      <c r="C99" s="2">
        <f>COUNTIFS(Table2[Sub-Sector],Table3[[#This Row],[Sub-Sector]],Table2[Uptrend],"Uptrend")/Table3[[#This Row],[Count]]</f>
        <v>0.5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0.5</v>
      </c>
      <c r="G99" s="2">
        <f>COUNTIFS(Table2[Sub-Sector],Table3[[#This Row],[Sub-Sector]],Table2[1Y Return vs Nifty],"&gt;=10")/Table3[[#This Row],[Count]]</f>
        <v>0.5</v>
      </c>
      <c r="H99" s="2">
        <f>COUNTIFS(Table2[Sub-Sector],Table3[[#This Row],[Sub-Sector]],Table2[RSI Exponential â€“ 14D],"&gt;=50")/Table3[[#This Row],[Count]]</f>
        <v>1</v>
      </c>
      <c r="I99" s="2">
        <f>COUNTIFS(Table2[Sub-Sector],Table3[[#This Row],[Sub-Sector]],Table2[Relative Volume],"&gt;=2")/Table3[[#This Row],[Count]]</f>
        <v>0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Low],"&gt;=0.05")/Table3[[#This Row],[Count]]</f>
        <v>0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0.5</v>
      </c>
      <c r="O99" s="2">
        <f>COUNTIFS(Table2[Sub-Sector],Table3[[#This Row],[Sub-Sector]],Table2[% Away From Current Month High],"&lt;=0.05")/Table3[[#This Row],[Count]]</f>
        <v>1</v>
      </c>
      <c r="P99" s="2">
        <f>COUNTIFS(Table2[Sub-Sector],Table3[[#This Row],[Sub-Sector]],Table2[% Away From 52W High],"&lt;=10")/Table3[[#This Row],[Count]]</f>
        <v>0.5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Away From 52W Low],"&gt;=10")/Table3[[#This Row],[Count]]</f>
        <v>1</v>
      </c>
      <c r="S99" s="2">
        <f>COUNTIFS(Table2[Sub-Sector],Table3[[#This Row],[Sub-Sector]],Table2[% Price above 50 EMA],"&gt;=0")/Table3[[#This Row],[Count]]</f>
        <v>0.5</v>
      </c>
      <c r="T99" s="2">
        <f>COUNTIFS(Table2[Sub-Sector],Table3[[#This Row],[Sub-Sector]],Table2[% Price above 200 EMA],"&gt;=0")/Table3[[#This Row],[Count]]</f>
        <v>1</v>
      </c>
      <c r="U99" s="2">
        <f>COUNTIFS(Table2[Sub-Sector],Table3[[#This Row],[Sub-Sector]],Table2[Rate of Change - Zone],"Positive")/Table3[[#This Row],[Count]]</f>
        <v>1</v>
      </c>
      <c r="V99" s="2">
        <f>COUNTIFS(Table2[Sub-Sector],Table3[[#This Row],[Sub-Sector]],Table2[Sharpe Ratio],"&gt;=0.10")/Table3[[#This Row],[Count]]</f>
        <v>0</v>
      </c>
    </row>
    <row r="100" spans="1:22" x14ac:dyDescent="0.3">
      <c r="A100" t="s">
        <v>1451</v>
      </c>
      <c r="B100">
        <f>COUNTIFS(Table2[Sub-Sector],Table3[[#This Row],[Sub-Sector]])</f>
        <v>2</v>
      </c>
      <c r="C100" s="2">
        <f>COUNTIFS(Table2[Sub-Sector],Table3[[#This Row],[Sub-Sector]],Table2[Uptrend],"Uptrend")/Table3[[#This Row],[Count]]</f>
        <v>0.5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</v>
      </c>
      <c r="F100" s="2">
        <f>COUNTIFS(Table2[Sub-Sector],Table3[[#This Row],[Sub-Sector]],Table2[6M Return vs Nifty],"&gt;=10")/Table3[[#This Row],[Count]]</f>
        <v>0</v>
      </c>
      <c r="G100" s="2">
        <f>COUNTIFS(Table2[Sub-Sector],Table3[[#This Row],[Sub-Sector]],Table2[1Y Return vs Nifty],"&gt;=10")/Table3[[#This Row],[Count]]</f>
        <v>0</v>
      </c>
      <c r="H100" s="2">
        <f>COUNTIFS(Table2[Sub-Sector],Table3[[#This Row],[Sub-Sector]],Table2[RSI Exponential â€“ 14D],"&gt;=50")/Table3[[#This Row],[Count]]</f>
        <v>1</v>
      </c>
      <c r="I100" s="2">
        <f>COUNTIFS(Table2[Sub-Sector],Table3[[#This Row],[Sub-Sector]],Table2[Relative Volume],"&gt;=2")/Table3[[#This Row],[Count]]</f>
        <v>0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Low],"&gt;=0.05")/Table3[[#This Row],[Count]]</f>
        <v>0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0.5</v>
      </c>
      <c r="N100" s="2">
        <f>COUNTIFS(Table2[Sub-Sector],Table3[[#This Row],[Sub-Sector]],Table2[% Away From Current Month Low],"&gt;=0.05")/Table3[[#This Row],[Count]]</f>
        <v>0</v>
      </c>
      <c r="O100" s="2">
        <f>COUNTIFS(Table2[Sub-Sector],Table3[[#This Row],[Sub-Sector]],Table2[% Away From Current Month High],"&lt;=0.05")/Table3[[#This Row],[Count]]</f>
        <v>0.5</v>
      </c>
      <c r="P100" s="2">
        <f>COUNTIFS(Table2[Sub-Sector],Table3[[#This Row],[Sub-Sector]],Table2[% Away From 52W High],"&lt;=10")/Table3[[#This Row],[Count]]</f>
        <v>0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Away From 52W Low],"&gt;=10")/Table3[[#This Row],[Count]]</f>
        <v>1</v>
      </c>
      <c r="S100" s="2">
        <f>COUNTIFS(Table2[Sub-Sector],Table3[[#This Row],[Sub-Sector]],Table2[% Price above 50 EMA],"&gt;=0")/Table3[[#This Row],[Count]]</f>
        <v>1</v>
      </c>
      <c r="T100" s="2">
        <f>COUNTIFS(Table2[Sub-Sector],Table3[[#This Row],[Sub-Sector]],Table2[% Price above 200 EMA],"&gt;=0")/Table3[[#This Row],[Count]]</f>
        <v>0.5</v>
      </c>
      <c r="U100" s="2">
        <f>COUNTIFS(Table2[Sub-Sector],Table3[[#This Row],[Sub-Sector]],Table2[Rate of Change - Zone],"Positive")/Table3[[#This Row],[Count]]</f>
        <v>1</v>
      </c>
      <c r="V100" s="2">
        <f>COUNTIFS(Table2[Sub-Sector],Table3[[#This Row],[Sub-Sector]],Table2[Sharpe Ratio],"&gt;=0.10")/Table3[[#This Row],[Count]]</f>
        <v>0</v>
      </c>
    </row>
    <row r="101" spans="1:22" x14ac:dyDescent="0.3">
      <c r="A101" t="s">
        <v>1093</v>
      </c>
      <c r="B101">
        <f>COUNTIFS(Table2[Sub-Sector],Table3[[#This Row],[Sub-Sector]])</f>
        <v>2</v>
      </c>
      <c r="C101" s="2">
        <f>COUNTIFS(Table2[Sub-Sector],Table3[[#This Row],[Sub-Sector]],Table2[Uptrend],"Uptrend")/Table3[[#This Row],[Count]]</f>
        <v>0</v>
      </c>
      <c r="D101" s="2">
        <f>COUNTIFS(Table2[Sub-Sector],Table3[[#This Row],[Sub-Sector]],Table2[1W Return vs Nifty],"&gt;=5")/Table3[[#This Row],[Count]]</f>
        <v>0.5</v>
      </c>
      <c r="E101" s="2">
        <f>COUNTIFS(Table2[Sub-Sector],Table3[[#This Row],[Sub-Sector]],Table2[1M Return vs Nifty],"&gt;=5")/Table3[[#This Row],[Count]]</f>
        <v>1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</v>
      </c>
      <c r="H101" s="2">
        <f>COUNTIFS(Table2[Sub-Sector],Table3[[#This Row],[Sub-Sector]],Table2[RSI Exponential â€“ 14D],"&gt;=50")/Table3[[#This Row],[Count]]</f>
        <v>1</v>
      </c>
      <c r="I101" s="2">
        <f>COUNTIFS(Table2[Sub-Sector],Table3[[#This Row],[Sub-Sector]],Table2[Relative Volume],"&gt;=2")/Table3[[#This Row],[Count]]</f>
        <v>0</v>
      </c>
      <c r="J101" s="2">
        <f>COUNTIFS(Table2[Sub-Sector],Table3[[#This Row],[Sub-Sector]],Table2[% Away From Day Low],"&gt;=0.05")/Table3[[#This Row],[Count]]</f>
        <v>0.5</v>
      </c>
      <c r="K101" s="2">
        <f>COUNTIFS(Table2[Sub-Sector],Table3[[#This Row],[Sub-Sector]],Table2[% Away From Day Low],"&gt;=0.05")/Table3[[#This Row],[Count]]</f>
        <v>0.5</v>
      </c>
      <c r="L101" s="2">
        <f>COUNTIFS(Table2[Sub-Sector],Table3[[#This Row],[Sub-Sector]],Table2[% Away From Current Week Low],"&gt;=0.05")/Table3[[#This Row],[Count]]</f>
        <v>0.5</v>
      </c>
      <c r="M101" s="2">
        <f>COUNTIFS(Table2[Sub-Sector],Table3[[#This Row],[Sub-Sector]],Table2[% Away From Current Week High],"&lt;=0.05")/Table3[[#This Row],[Count]]</f>
        <v>0</v>
      </c>
      <c r="N101" s="2">
        <f>COUNTIFS(Table2[Sub-Sector],Table3[[#This Row],[Sub-Sector]],Table2[% Away From Current Month Low],"&gt;=0.05")/Table3[[#This Row],[Count]]</f>
        <v>1</v>
      </c>
      <c r="O101" s="2">
        <f>COUNTIFS(Table2[Sub-Sector],Table3[[#This Row],[Sub-Sector]],Table2[% Away From Current Month High],"&lt;=0.05")/Table3[[#This Row],[Count]]</f>
        <v>0</v>
      </c>
      <c r="P101" s="2">
        <f>COUNTIFS(Table2[Sub-Sector],Table3[[#This Row],[Sub-Sector]],Table2[% Away From 52W High],"&lt;=10")/Table3[[#This Row],[Count]]</f>
        <v>0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Away From 52W Low],"&gt;=10")/Table3[[#This Row],[Count]]</f>
        <v>1</v>
      </c>
      <c r="S101" s="2">
        <f>COUNTIFS(Table2[Sub-Sector],Table3[[#This Row],[Sub-Sector]],Table2[% Price above 50 EMA],"&gt;=0")/Table3[[#This Row],[Count]]</f>
        <v>1</v>
      </c>
      <c r="T101" s="2">
        <f>COUNTIFS(Table2[Sub-Sector],Table3[[#This Row],[Sub-Sector]],Table2[% Price above 200 EMA],"&gt;=0")/Table3[[#This Row],[Count]]</f>
        <v>0.5</v>
      </c>
      <c r="U101" s="2">
        <f>COUNTIFS(Table2[Sub-Sector],Table3[[#This Row],[Sub-Sector]],Table2[Rate of Change - Zone],"Positive")/Table3[[#This Row],[Count]]</f>
        <v>1</v>
      </c>
      <c r="V101" s="2">
        <f>COUNTIFS(Table2[Sub-Sector],Table3[[#This Row],[Sub-Sector]],Table2[Sharpe Ratio],"&gt;=0.10")/Table3[[#This Row],[Count]]</f>
        <v>0</v>
      </c>
    </row>
    <row r="102" spans="1:22" x14ac:dyDescent="0.3">
      <c r="A102" t="s">
        <v>1329</v>
      </c>
      <c r="B102">
        <f>COUNTIFS(Table2[Sub-Sector],Table3[[#This Row],[Sub-Sector]])</f>
        <v>1</v>
      </c>
      <c r="C102" s="2">
        <f>COUNTIFS(Table2[Sub-Sector],Table3[[#This Row],[Sub-Sector]],Table2[Uptrend],"Uptrend")/Table3[[#This Row],[Count]]</f>
        <v>1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1</v>
      </c>
      <c r="F102" s="2">
        <f>COUNTIFS(Table2[Sub-Sector],Table3[[#This Row],[Sub-Sector]],Table2[6M Return vs Nifty],"&gt;=10")/Table3[[#This Row],[Count]]</f>
        <v>1</v>
      </c>
      <c r="G102" s="2">
        <f>COUNTIFS(Table2[Sub-Sector],Table3[[#This Row],[Sub-Sector]],Table2[1Y Return vs Nifty],"&gt;=10")/Table3[[#This Row],[Count]]</f>
        <v>1</v>
      </c>
      <c r="H102" s="2">
        <f>COUNTIFS(Table2[Sub-Sector],Table3[[#This Row],[Sub-Sector]],Table2[RSI Exponential â€“ 14D],"&gt;=50")/Table3[[#This Row],[Count]]</f>
        <v>1</v>
      </c>
      <c r="I102" s="2">
        <f>COUNTIFS(Table2[Sub-Sector],Table3[[#This Row],[Sub-Sector]],Table2[Relative Volume],"&gt;=2")/Table3[[#This Row],[Count]]</f>
        <v>0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Low],"&gt;=0.05")/Table3[[#This Row],[Count]]</f>
        <v>0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0</v>
      </c>
      <c r="N102" s="2">
        <f>COUNTIFS(Table2[Sub-Sector],Table3[[#This Row],[Sub-Sector]],Table2[% Away From Current Month Low],"&gt;=0.05")/Table3[[#This Row],[Count]]</f>
        <v>0</v>
      </c>
      <c r="O102" s="2">
        <f>COUNTIFS(Table2[Sub-Sector],Table3[[#This Row],[Sub-Sector]],Table2[% Away From Current Month High],"&lt;=0.05")/Table3[[#This Row],[Count]]</f>
        <v>0</v>
      </c>
      <c r="P102" s="2">
        <f>COUNTIFS(Table2[Sub-Sector],Table3[[#This Row],[Sub-Sector]],Table2[% Away From 52W High],"&lt;=10")/Table3[[#This Row],[Count]]</f>
        <v>1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Away From 52W Low],"&gt;=10")/Table3[[#This Row],[Count]]</f>
        <v>1</v>
      </c>
      <c r="S102" s="2">
        <f>COUNTIFS(Table2[Sub-Sector],Table3[[#This Row],[Sub-Sector]],Table2[% Price above 50 EMA],"&gt;=0")/Table3[[#This Row],[Count]]</f>
        <v>1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1</v>
      </c>
      <c r="V102" s="2">
        <f>COUNTIFS(Table2[Sub-Sector],Table3[[#This Row],[Sub-Sector]],Table2[Sharpe Ratio],"&gt;=0.10")/Table3[[#This Row],[Count]]</f>
        <v>1</v>
      </c>
    </row>
    <row r="103" spans="1:22" x14ac:dyDescent="0.3">
      <c r="A103" t="s">
        <v>1200</v>
      </c>
      <c r="B103">
        <f>COUNTIFS(Table2[Sub-Sector],Table3[[#This Row],[Sub-Sector]])</f>
        <v>1</v>
      </c>
      <c r="C103" s="2">
        <f>COUNTIFS(Table2[Sub-Sector],Table3[[#This Row],[Sub-Sector]],Table2[Uptrend],"Uptrend")/Table3[[#This Row],[Count]]</f>
        <v>1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1</v>
      </c>
      <c r="F103" s="2">
        <f>COUNTIFS(Table2[Sub-Sector],Table3[[#This Row],[Sub-Sector]],Table2[6M Return vs Nifty],"&gt;=10")/Table3[[#This Row],[Count]]</f>
        <v>1</v>
      </c>
      <c r="G103" s="2">
        <f>COUNTIFS(Table2[Sub-Sector],Table3[[#This Row],[Sub-Sector]],Table2[1Y Return vs Nifty],"&gt;=10")/Table3[[#This Row],[Count]]</f>
        <v>1</v>
      </c>
      <c r="H103" s="2">
        <f>COUNTIFS(Table2[Sub-Sector],Table3[[#This Row],[Sub-Sector]],Table2[RSI Exponential â€“ 14D],"&gt;=50")/Table3[[#This Row],[Count]]</f>
        <v>0</v>
      </c>
      <c r="I103" s="2">
        <f>COUNTIFS(Table2[Sub-Sector],Table3[[#This Row],[Sub-Sector]],Table2[Relative Volume],"&gt;=2")/Table3[[#This Row],[Count]]</f>
        <v>0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Low],"&gt;=0.05")/Table3[[#This Row],[Count]]</f>
        <v>0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0</v>
      </c>
      <c r="P103" s="2">
        <f>COUNTIFS(Table2[Sub-Sector],Table3[[#This Row],[Sub-Sector]],Table2[% Away From 52W High],"&lt;=10")/Table3[[#This Row],[Count]]</f>
        <v>0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Away From 52W Low],"&gt;=10")/Table3[[#This Row],[Count]]</f>
        <v>1</v>
      </c>
      <c r="S103" s="2">
        <f>COUNTIFS(Table2[Sub-Sector],Table3[[#This Row],[Sub-Sector]],Table2[% Price above 50 EMA],"&gt;=0")/Table3[[#This Row],[Count]]</f>
        <v>1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0</v>
      </c>
      <c r="V103" s="2">
        <f>COUNTIFS(Table2[Sub-Sector],Table3[[#This Row],[Sub-Sector]],Table2[Sharpe Ratio],"&gt;=0.10")/Table3[[#This Row],[Count]]</f>
        <v>1</v>
      </c>
    </row>
    <row r="104" spans="1:22" x14ac:dyDescent="0.3">
      <c r="A104" t="s">
        <v>137</v>
      </c>
      <c r="B104">
        <f>COUNTIFS(Table2[Sub-Sector],Table3[[#This Row],[Sub-Sector]])</f>
        <v>1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1</v>
      </c>
      <c r="G104" s="2">
        <f>COUNTIFS(Table2[Sub-Sector],Table3[[#This Row],[Sub-Sector]],Table2[1Y Return vs Nifty],"&gt;=10")/Table3[[#This Row],[Count]]</f>
        <v>1</v>
      </c>
      <c r="H104" s="2">
        <f>COUNTIFS(Table2[Sub-Sector],Table3[[#This Row],[Sub-Sector]],Table2[RSI Exponential â€“ 14D],"&gt;=50")/Table3[[#This Row],[Count]]</f>
        <v>0</v>
      </c>
      <c r="I104" s="2">
        <f>COUNTIFS(Table2[Sub-Sector],Table3[[#This Row],[Sub-Sector]],Table2[Relative Volume],"&gt;=2")/Table3[[#This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Low],"&gt;=0.05")/Table3[[#This Row],[Count]]</f>
        <v>0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1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Away From 52W Low],"&gt;=10")/Table3[[#This Row],[Count]]</f>
        <v>1</v>
      </c>
      <c r="S104" s="2">
        <f>COUNTIFS(Table2[Sub-Sector],Table3[[#This Row],[Sub-Sector]],Table2[% Price above 50 EMA],"&gt;=0")/Table3[[#This Row],[Count]]</f>
        <v>1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1</v>
      </c>
      <c r="V104" s="2">
        <f>COUNTIFS(Table2[Sub-Sector],Table3[[#This Row],[Sub-Sector]],Table2[Sharpe Ratio],"&gt;=0.10")/Table3[[#This Row],[Count]]</f>
        <v>1</v>
      </c>
    </row>
    <row r="105" spans="1:22" x14ac:dyDescent="0.3">
      <c r="A105" t="s">
        <v>92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1</v>
      </c>
      <c r="G105" s="2">
        <f>COUNTIFS(Table2[Sub-Sector],Table3[[#This Row],[Sub-Sector]],Table2[1Y Return vs Nifty],"&gt;=10")/Table3[[#This Row],[Count]]</f>
        <v>1</v>
      </c>
      <c r="H105" s="2">
        <f>COUNTIFS(Table2[Sub-Sector],Table3[[#This Row],[Sub-Sector]],Table2[RSI Exponential â€“ 14D],"&gt;=50")/Table3[[#This Row],[Count]]</f>
        <v>1</v>
      </c>
      <c r="I105" s="2">
        <f>COUNTIFS(Table2[Sub-Sector],Table3[[#This Row],[Sub-Sector]],Table2[Relative Volume],"&gt;=2")/Table3[[#This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Low],"&gt;=0.05")/Table3[[#This Row],[Count]]</f>
        <v>0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1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Away From 52W Low],"&gt;=10")/Table3[[#This Row],[Count]]</f>
        <v>1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1</v>
      </c>
      <c r="V105" s="2">
        <f>COUNTIFS(Table2[Sub-Sector],Table3[[#This Row],[Sub-Sector]],Table2[Sharpe Ratio],"&gt;=0.10")/Table3[[#This Row],[Count]]</f>
        <v>1</v>
      </c>
    </row>
    <row r="106" spans="1:22" x14ac:dyDescent="0.3">
      <c r="A106" t="s">
        <v>263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1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1</v>
      </c>
      <c r="F106" s="2">
        <f>COUNTIFS(Table2[Sub-Sector],Table3[[#This Row],[Sub-Sector]],Table2[6M Return vs Nifty],"&gt;=10")/Table3[[#This Row],[Count]]</f>
        <v>1</v>
      </c>
      <c r="G106" s="2">
        <f>COUNTIFS(Table2[Sub-Sector],Table3[[#This Row],[Sub-Sector]],Table2[1Y Return vs Nifty],"&gt;=10")/Table3[[#This Row],[Count]]</f>
        <v>1</v>
      </c>
      <c r="H106" s="2">
        <f>COUNTIFS(Table2[Sub-Sector],Table3[[#This Row],[Sub-Sector]],Table2[RSI Exponential â€“ 14D],"&gt;=50")/Table3[[#This Row],[Count]]</f>
        <v>1</v>
      </c>
      <c r="I106" s="2">
        <f>COUNTIFS(Table2[Sub-Sector],Table3[[#This Row],[Sub-Sector]],Table2[Relative Volume],"&gt;=2")/Table3[[#This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Low],"&gt;=0.05")/Table3[[#This Row],[Count]]</f>
        <v>0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0</v>
      </c>
      <c r="P106" s="2">
        <f>COUNTIFS(Table2[Sub-Sector],Table3[[#This Row],[Sub-Sector]],Table2[% Away From 52W High],"&lt;=10")/Table3[[#This Row],[Count]]</f>
        <v>1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Away From 52W Low],"&gt;=10")/Table3[[#This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1</v>
      </c>
      <c r="V106" s="2">
        <f>COUNTIFS(Table2[Sub-Sector],Table3[[#This Row],[Sub-Sector]],Table2[Sharpe Ratio],"&gt;=0.10")/Table3[[#This Row],[Count]]</f>
        <v>0</v>
      </c>
    </row>
    <row r="107" spans="1:22" x14ac:dyDescent="0.3">
      <c r="A107" t="s">
        <v>568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0</v>
      </c>
      <c r="D107" s="2">
        <f>COUNTIFS(Table2[Sub-Sector],Table3[[#This Row],[Sub-Sector]],Table2[1W Return vs Nifty],"&gt;=5")/Table3[[#This Row],[Count]]</f>
        <v>1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1</v>
      </c>
      <c r="G107" s="2">
        <f>COUNTIFS(Table2[Sub-Sector],Table3[[#This Row],[Sub-Sector]],Table2[1Y Return vs Nifty],"&gt;=10")/Table3[[#This Row],[Count]]</f>
        <v>1</v>
      </c>
      <c r="H107" s="2">
        <f>COUNTIFS(Table2[Sub-Sector],Table3[[#This Row],[Sub-Sector]],Table2[RSI Exponential â€“ 14D],"&gt;=50")/Table3[[#This Row],[Count]]</f>
        <v>1</v>
      </c>
      <c r="I107" s="2">
        <f>COUNTIFS(Table2[Sub-Sector],Table3[[#This Row],[Sub-Sector]],Table2[Relative Volume],"&gt;=2")/Table3[[#This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Low],"&gt;=0.05")/Table3[[#This Row],[Count]]</f>
        <v>0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1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Away From 52W Low],"&gt;=10")/Table3[[#This Row],[Count]]</f>
        <v>1</v>
      </c>
      <c r="S107" s="2">
        <f>COUNTIFS(Table2[Sub-Sector],Table3[[#This Row],[Sub-Sector]],Table2[% Price above 50 EMA],"&gt;=0")/Table3[[#This Row],[Count]]</f>
        <v>0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1</v>
      </c>
      <c r="V107" s="2">
        <f>COUNTIFS(Table2[Sub-Sector],Table3[[#This Row],[Sub-Sector]],Table2[Sharpe Ratio],"&gt;=0.10")/Table3[[#This Row],[Count]]</f>
        <v>0</v>
      </c>
    </row>
    <row r="108" spans="1:22" x14ac:dyDescent="0.3">
      <c r="A108" t="s">
        <v>161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1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1</v>
      </c>
      <c r="G108" s="2">
        <f>COUNTIFS(Table2[Sub-Sector],Table3[[#This Row],[Sub-Sector]],Table2[1Y Return vs Nifty],"&gt;=10")/Table3[[#This Row],[Count]]</f>
        <v>1</v>
      </c>
      <c r="H108" s="2">
        <f>COUNTIFS(Table2[Sub-Sector],Table3[[#This Row],[Sub-Sector]],Table2[RSI Exponential â€“ 14D],"&gt;=50")/Table3[[#This Row],[Count]]</f>
        <v>0</v>
      </c>
      <c r="I108" s="2">
        <f>COUNTIFS(Table2[Sub-Sector],Table3[[#This Row],[Sub-Sector]],Table2[Relative Volume],"&gt;=2")/Table3[[#This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Low],"&gt;=0.05")/Table3[[#This Row],[Count]]</f>
        <v>0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1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Away From 52W Low],"&gt;=10")/Table3[[#This Row],[Count]]</f>
        <v>1</v>
      </c>
      <c r="S108" s="2">
        <f>COUNTIFS(Table2[Sub-Sector],Table3[[#This Row],[Sub-Sector]],Table2[% Price above 50 EMA],"&gt;=0")/Table3[[#This Row],[Count]]</f>
        <v>1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0</v>
      </c>
    </row>
    <row r="109" spans="1:22" x14ac:dyDescent="0.3">
      <c r="A109" t="s">
        <v>1675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1</v>
      </c>
      <c r="F109" s="2">
        <f>COUNTIFS(Table2[Sub-Sector],Table3[[#This Row],[Sub-Sector]],Table2[6M Return vs Nifty],"&gt;=10")/Table3[[#This Row],[Count]]</f>
        <v>1</v>
      </c>
      <c r="G109" s="2">
        <f>COUNTIFS(Table2[Sub-Sector],Table3[[#This Row],[Sub-Sector]],Table2[1Y Return vs Nifty],"&gt;=10")/Table3[[#This Row],[Count]]</f>
        <v>1</v>
      </c>
      <c r="H109" s="2">
        <f>COUNTIFS(Table2[Sub-Sector],Table3[[#This Row],[Sub-Sector]],Table2[RSI Exponential â€“ 14D],"&gt;=50")/Table3[[#This Row],[Count]]</f>
        <v>0</v>
      </c>
      <c r="I109" s="2">
        <f>COUNTIFS(Table2[Sub-Sector],Table3[[#This Row],[Sub-Sector]],Table2[Relative Volume],"&gt;=2")/Table3[[#This Row],[Count]]</f>
        <v>0</v>
      </c>
      <c r="J109" s="2">
        <f>COUNTIFS(Table2[Sub-Sector],Table3[[#This Row],[Sub-Sector]],Table2[% Away From Day Low],"&gt;=0.05")/Table3[[#This Row],[Count]]</f>
        <v>1</v>
      </c>
      <c r="K109" s="2">
        <f>COUNTIFS(Table2[Sub-Sector],Table3[[#This Row],[Sub-Sector]],Table2[% Away From Day Low],"&gt;=0.05")/Table3[[#This Row],[Count]]</f>
        <v>1</v>
      </c>
      <c r="L109" s="2">
        <f>COUNTIFS(Table2[Sub-Sector],Table3[[#This Row],[Sub-Sector]],Table2[% Away From Current Week Low],"&gt;=0.05")/Table3[[#This Row],[Count]]</f>
        <v>1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1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1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Away From 52W Low],"&gt;=10")/Table3[[#This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0</v>
      </c>
    </row>
    <row r="110" spans="1:22" x14ac:dyDescent="0.3">
      <c r="A110" t="s">
        <v>307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1</v>
      </c>
      <c r="D110" s="2">
        <f>COUNTIFS(Table2[Sub-Sector],Table3[[#This Row],[Sub-Sector]],Table2[1W Return vs Nifty],"&gt;=5")/Table3[[#This Row],[Count]]</f>
        <v>1</v>
      </c>
      <c r="E110" s="2">
        <f>COUNTIFS(Table2[Sub-Sector],Table3[[#This Row],[Sub-Sector]],Table2[1M Return vs Nifty],"&gt;=5")/Table3[[#This Row],[Count]]</f>
        <v>1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1</v>
      </c>
      <c r="I110" s="2">
        <f>COUNTIFS(Table2[Sub-Sector],Table3[[#This Row],[Sub-Sector]],Table2[Relative Volume],"&gt;=2")/Table3[[#This Row],[Count]]</f>
        <v>0</v>
      </c>
      <c r="J110" s="2">
        <f>COUNTIFS(Table2[Sub-Sector],Table3[[#This Row],[Sub-Sector]],Table2[% Away From Day Low],"&gt;=0.05")/Table3[[#This Row],[Count]]</f>
        <v>1</v>
      </c>
      <c r="K110" s="2">
        <f>COUNTIFS(Table2[Sub-Sector],Table3[[#This Row],[Sub-Sector]],Table2[% Away From Day Low],"&gt;=0.05")/Table3[[#This Row],[Count]]</f>
        <v>1</v>
      </c>
      <c r="L110" s="2">
        <f>COUNTIFS(Table2[Sub-Sector],Table3[[#This Row],[Sub-Sector]],Table2[% Away From Current Week Low],"&gt;=0.05")/Table3[[#This Row],[Count]]</f>
        <v>1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1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1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Away From 52W Low],"&gt;=10")/Table3[[#This Row],[Count]]</f>
        <v>1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1</v>
      </c>
      <c r="V110" s="2">
        <f>COUNTIFS(Table2[Sub-Sector],Table3[[#This Row],[Sub-Sector]],Table2[Sharpe Ratio],"&gt;=0.10")/Table3[[#This Row],[Count]]</f>
        <v>1</v>
      </c>
    </row>
    <row r="111" spans="1:22" x14ac:dyDescent="0.3">
      <c r="A111" t="s">
        <v>292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0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1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Volume],"&gt;=2")/Table3[[#This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Low],"&gt;=0.05")/Table3[[#This Row],[Count]]</f>
        <v>0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Away From 52W Low],"&gt;=10")/Table3[[#This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1</v>
      </c>
      <c r="V111" s="2">
        <f>COUNTIFS(Table2[Sub-Sector],Table3[[#This Row],[Sub-Sector]],Table2[Sharpe Ratio],"&gt;=0.10")/Table3[[#This Row],[Count]]</f>
        <v>0</v>
      </c>
    </row>
    <row r="112" spans="1:22" x14ac:dyDescent="0.3">
      <c r="A112" t="s">
        <v>1654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1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1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Volume],"&gt;=2")/Table3[[#This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Low],"&gt;=0.05")/Table3[[#This Row],[Count]]</f>
        <v>0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1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1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Away From 52W Low],"&gt;=10")/Table3[[#This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</v>
      </c>
    </row>
    <row r="113" spans="1:22" x14ac:dyDescent="0.3">
      <c r="A113" t="s">
        <v>1359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1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Volume],"&gt;=2")/Table3[[#This Row],[Count]]</f>
        <v>1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Low],"&gt;=0.05")/Table3[[#This Row],[Count]]</f>
        <v>0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1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1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Away From 52W Low],"&gt;=10")/Table3[[#This Row],[Count]]</f>
        <v>1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1</v>
      </c>
    </row>
    <row r="114" spans="1:22" x14ac:dyDescent="0.3">
      <c r="A114" t="s">
        <v>1344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1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Volume],"&gt;=2")/Table3[[#This Row],[Count]]</f>
        <v>1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Low],"&gt;=0.05")/Table3[[#This Row],[Count]]</f>
        <v>0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0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0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Away From 52W Low],"&gt;=10")/Table3[[#This Row],[Count]]</f>
        <v>1</v>
      </c>
      <c r="S114" s="2">
        <f>COUNTIFS(Table2[Sub-Sector],Table3[[#This Row],[Sub-Sector]],Table2[% Price above 50 EMA],"&gt;=0")/Table3[[#This Row],[Count]]</f>
        <v>0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</v>
      </c>
    </row>
    <row r="115" spans="1:22" x14ac:dyDescent="0.3">
      <c r="A115" t="s">
        <v>479</v>
      </c>
      <c r="B115">
        <f>COUNTIFS(Table2[Sub-Sector],Table3[[#This Row],[Sub-Sector]])</f>
        <v>1</v>
      </c>
      <c r="C115" s="2">
        <f>COUNTIFS(Table2[Sub-Sector],Table3[[#This Row],[Sub-Sector]],Table2[Uptrend],"Uptrend")/Table3[[#This Row],[Count]]</f>
        <v>1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1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1</v>
      </c>
      <c r="H115" s="2">
        <f>COUNTIFS(Table2[Sub-Sector],Table3[[#This Row],[Sub-Sector]],Table2[RSI Exponential â€“ 14D],"&gt;=50")/Table3[[#This Row],[Count]]</f>
        <v>1</v>
      </c>
      <c r="I115" s="2">
        <f>COUNTIFS(Table2[Sub-Sector],Table3[[#This Row],[Sub-Sector]],Table2[Relative Volume],"&gt;=2")/Table3[[#This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Low],"&gt;=0.05")/Table3[[#This Row],[Count]]</f>
        <v>0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1</v>
      </c>
      <c r="O115" s="2">
        <f>COUNTIFS(Table2[Sub-Sector],Table3[[#This Row],[Sub-Sector]],Table2[% Away From Current Month High],"&lt;=0.05")/Table3[[#This Row],[Count]]</f>
        <v>1</v>
      </c>
      <c r="P115" s="2">
        <f>COUNTIFS(Table2[Sub-Sector],Table3[[#This Row],[Sub-Sector]],Table2[% Away From 52W High],"&lt;=10")/Table3[[#This Row],[Count]]</f>
        <v>1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Away From 52W Low],"&gt;=10")/Table3[[#This Row],[Count]]</f>
        <v>1</v>
      </c>
      <c r="S115" s="2">
        <f>COUNTIFS(Table2[Sub-Sector],Table3[[#This Row],[Sub-Sector]],Table2[% Price above 50 EMA],"&gt;=0")/Table3[[#This Row],[Count]]</f>
        <v>1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1</v>
      </c>
      <c r="V115" s="2">
        <f>COUNTIFS(Table2[Sub-Sector],Table3[[#This Row],[Sub-Sector]],Table2[Sharpe Ratio],"&gt;=0.10")/Table3[[#This Row],[Count]]</f>
        <v>0</v>
      </c>
    </row>
    <row r="116" spans="1:22" x14ac:dyDescent="0.3">
      <c r="A116" t="s">
        <v>821</v>
      </c>
      <c r="B116">
        <f>COUNTIFS(Table2[Sub-Sector],Table3[[#This Row],[Sub-Sector]])</f>
        <v>1</v>
      </c>
      <c r="C116" s="2">
        <f>COUNTIFS(Table2[Sub-Sector],Table3[[#This Row],[Sub-Sector]],Table2[Uptrend],"Uptrend")/Table3[[#This Row],[Count]]</f>
        <v>1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1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1</v>
      </c>
      <c r="I116" s="2">
        <f>COUNTIFS(Table2[Sub-Sector],Table3[[#This Row],[Sub-Sector]],Table2[Relative Volume],"&gt;=2")/Table3[[#This Row],[Count]]</f>
        <v>1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Low],"&gt;=0.05")/Table3[[#This Row],[Count]]</f>
        <v>0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0</v>
      </c>
      <c r="N116" s="2">
        <f>COUNTIFS(Table2[Sub-Sector],Table3[[#This Row],[Sub-Sector]],Table2[% Away From Current Month Low],"&gt;=0.05")/Table3[[#This Row],[Count]]</f>
        <v>1</v>
      </c>
      <c r="O116" s="2">
        <f>COUNTIFS(Table2[Sub-Sector],Table3[[#This Row],[Sub-Sector]],Table2[% Away From Current Month High],"&lt;=0.05")/Table3[[#This Row],[Count]]</f>
        <v>0</v>
      </c>
      <c r="P116" s="2">
        <f>COUNTIFS(Table2[Sub-Sector],Table3[[#This Row],[Sub-Sector]],Table2[% Away From 52W High],"&lt;=10")/Table3[[#This Row],[Count]]</f>
        <v>1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Away From 52W Low],"&gt;=10")/Table3[[#This Row],[Count]]</f>
        <v>1</v>
      </c>
      <c r="S116" s="2">
        <f>COUNTIFS(Table2[Sub-Sector],Table3[[#This Row],[Sub-Sector]],Table2[% Price above 50 EMA],"&gt;=0")/Table3[[#This Row],[Count]]</f>
        <v>1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1</v>
      </c>
      <c r="V116" s="2">
        <f>COUNTIFS(Table2[Sub-Sector],Table3[[#This Row],[Sub-Sector]],Table2[Sharpe Ratio],"&gt;=0.10")/Table3[[#This Row],[Count]]</f>
        <v>0</v>
      </c>
    </row>
    <row r="117" spans="1:22" x14ac:dyDescent="0.3">
      <c r="A117" t="s">
        <v>487</v>
      </c>
      <c r="B117">
        <f>COUNTIFS(Table2[Sub-Sector],Table3[[#This Row],[Sub-Sector]])</f>
        <v>1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1</v>
      </c>
      <c r="G117" s="2">
        <f>COUNTIFS(Table2[Sub-Sector],Table3[[#This Row],[Sub-Sector]],Table2[1Y Return vs Nifty],"&gt;=10")/Table3[[#This Row],[Count]]</f>
        <v>1</v>
      </c>
      <c r="H117" s="2">
        <f>COUNTIFS(Table2[Sub-Sector],Table3[[#This Row],[Sub-Sector]],Table2[RSI Exponential â€“ 14D],"&gt;=50")/Table3[[#This Row],[Count]]</f>
        <v>1</v>
      </c>
      <c r="I117" s="2">
        <f>COUNTIFS(Table2[Sub-Sector],Table3[[#This Row],[Sub-Sector]],Table2[Relative Volume],"&gt;=2")/Table3[[#This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Low],"&gt;=0.05")/Table3[[#This Row],[Count]]</f>
        <v>0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1</v>
      </c>
      <c r="P117" s="2">
        <f>COUNTIFS(Table2[Sub-Sector],Table3[[#This Row],[Sub-Sector]],Table2[% Away From 52W High],"&lt;=10")/Table3[[#This Row],[Count]]</f>
        <v>1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Away From 52W Low],"&gt;=10")/Table3[[#This Row],[Count]]</f>
        <v>1</v>
      </c>
      <c r="S117" s="2">
        <f>COUNTIFS(Table2[Sub-Sector],Table3[[#This Row],[Sub-Sector]],Table2[% Price above 50 EMA],"&gt;=0")/Table3[[#This Row],[Count]]</f>
        <v>1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1</v>
      </c>
      <c r="V117" s="2">
        <f>COUNTIFS(Table2[Sub-Sector],Table3[[#This Row],[Sub-Sector]],Table2[Sharpe Ratio],"&gt;=0.10")/Table3[[#This Row],[Count]]</f>
        <v>0</v>
      </c>
    </row>
    <row r="118" spans="1:22" x14ac:dyDescent="0.3">
      <c r="A118" t="s">
        <v>1535</v>
      </c>
      <c r="B118">
        <f>COUNTIFS(Table2[Sub-Sector],Table3[[#This Row],[Sub-Sector]])</f>
        <v>1</v>
      </c>
      <c r="C118" s="2">
        <f>COUNTIFS(Table2[Sub-Sector],Table3[[#This Row],[Sub-Sector]],Table2[Uptrend],"Uptrend")/Table3[[#This Row],[Count]]</f>
        <v>0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0</v>
      </c>
      <c r="I118" s="2">
        <f>COUNTIFS(Table2[Sub-Sector],Table3[[#This Row],[Sub-Sector]],Table2[Relative Volume],"&gt;=2")/Table3[[#This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Low],"&gt;=0.05")/Table3[[#This Row],[Count]]</f>
        <v>0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0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0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Away From 52W Low],"&gt;=10")/Table3[[#This Row],[Count]]</f>
        <v>1</v>
      </c>
      <c r="S118" s="2">
        <f>COUNTIFS(Table2[Sub-Sector],Table3[[#This Row],[Sub-Sector]],Table2[% Price above 50 EMA],"&gt;=0")/Table3[[#This Row],[Count]]</f>
        <v>0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</row>
    <row r="119" spans="1:22" x14ac:dyDescent="0.3">
      <c r="A119" t="s">
        <v>448</v>
      </c>
      <c r="B119">
        <f>COUNTIFS(Table2[Sub-Sector],Table3[[#This Row],[Sub-Sector]])</f>
        <v>1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1</v>
      </c>
      <c r="I119" s="2">
        <f>COUNTIFS(Table2[Sub-Sector],Table3[[#This Row],[Sub-Sector]],Table2[Relative Volume],"&gt;=2")/Table3[[#This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Low],"&gt;=0.05")/Table3[[#This Row],[Count]]</f>
        <v>0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Away From 52W Low],"&gt;=10")/Table3[[#This Row],[Count]]</f>
        <v>1</v>
      </c>
      <c r="S119" s="2">
        <f>COUNTIFS(Table2[Sub-Sector],Table3[[#This Row],[Sub-Sector]],Table2[% Price above 50 EMA],"&gt;=0")/Table3[[#This Row],[Count]]</f>
        <v>1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</v>
      </c>
    </row>
    <row r="120" spans="1:22" x14ac:dyDescent="0.3">
      <c r="A120" t="s">
        <v>973</v>
      </c>
      <c r="B120">
        <f>COUNTIFS(Table2[Sub-Sector],Table3[[#This Row],[Sub-Sector]])</f>
        <v>1</v>
      </c>
      <c r="C120" s="2">
        <f>COUNTIFS(Table2[Sub-Sector],Table3[[#This Row],[Sub-Sector]],Table2[Uptrend],"Uptrend")/Table3[[#This Row],[Count]]</f>
        <v>0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1</v>
      </c>
      <c r="I120" s="2">
        <f>COUNTIFS(Table2[Sub-Sector],Table3[[#This Row],[Sub-Sector]],Table2[Relative Volume],"&gt;=2")/Table3[[#This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Low],"&gt;=0.05")/Table3[[#This Row],[Count]]</f>
        <v>0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1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Away From 52W Low],"&gt;=10")/Table3[[#This Row],[Count]]</f>
        <v>1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0</v>
      </c>
      <c r="U120" s="2">
        <f>COUNTIFS(Table2[Sub-Sector],Table3[[#This Row],[Sub-Sector]],Table2[Rate of Change - Zone],"Positive")/Table3[[#This Row],[Count]]</f>
        <v>1</v>
      </c>
      <c r="V120" s="2">
        <f>COUNTIFS(Table2[Sub-Sector],Table3[[#This Row],[Sub-Sector]],Table2[Sharpe Ratio],"&gt;=0.10")/Table3[[#This Row],[Count]]</f>
        <v>0</v>
      </c>
    </row>
    <row r="121" spans="1:22" x14ac:dyDescent="0.3">
      <c r="A121" t="s">
        <v>1576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Volume],"&gt;=2")/Table3[[#This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Low],"&gt;=0.05")/Table3[[#This Row],[Count]]</f>
        <v>0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0</v>
      </c>
      <c r="R121" s="2">
        <f>COUNTIFS(Table2[Sub-Sector],Table3[[#This Row],[Sub-Sector]],Table2[% Away From 52W Low],"&gt;=10")/Table3[[#This Row],[Count]]</f>
        <v>0</v>
      </c>
      <c r="S121" s="2">
        <f>COUNTIFS(Table2[Sub-Sector],Table3[[#This Row],[Sub-Sector]],Table2[% Price above 50 EMA],"&gt;=0")/Table3[[#This Row],[Count]]</f>
        <v>0</v>
      </c>
      <c r="T121" s="2">
        <f>COUNTIFS(Table2[Sub-Sector],Table3[[#This Row],[Sub-Sector]],Table2[% Price above 200 EMA],"&gt;=0")/Table3[[#This Row],[Count]]</f>
        <v>0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</row>
    <row r="122" spans="1:22" x14ac:dyDescent="0.3">
      <c r="A122" t="s">
        <v>363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1</v>
      </c>
      <c r="I122" s="2">
        <f>COUNTIFS(Table2[Sub-Sector],Table3[[#This Row],[Sub-Sector]],Table2[Relative Volume],"&gt;=2")/Table3[[#This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Low],"&gt;=0.05")/Table3[[#This Row],[Count]]</f>
        <v>0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1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Away From 52W Low],"&gt;=10")/Table3[[#This Row],[Count]]</f>
        <v>1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1</v>
      </c>
      <c r="U122" s="2">
        <f>COUNTIFS(Table2[Sub-Sector],Table3[[#This Row],[Sub-Sector]],Table2[Rate of Change - Zone],"Positive")/Table3[[#This Row],[Count]]</f>
        <v>1</v>
      </c>
      <c r="V122" s="2">
        <f>COUNTIFS(Table2[Sub-Sector],Table3[[#This Row],[Sub-Sector]],Table2[Sharpe Ratio],"&gt;=0.10")/Table3[[#This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20C5-2F97-47C3-86EF-E56B8D095877}">
  <dimension ref="A1:AV727"/>
  <sheetViews>
    <sheetView tabSelected="1" topLeftCell="AF1" workbookViewId="0">
      <selection activeCell="AK2" sqref="AK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7.8867187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6.44140625" bestFit="1" customWidth="1"/>
  </cols>
  <sheetData>
    <row r="1" spans="1:48" x14ac:dyDescent="0.3">
      <c r="A1" t="s">
        <v>0</v>
      </c>
      <c r="B1" t="s">
        <v>1</v>
      </c>
      <c r="C1" t="s">
        <v>10152</v>
      </c>
      <c r="D1" t="s">
        <v>2</v>
      </c>
      <c r="E1" t="s">
        <v>3</v>
      </c>
      <c r="F1" t="s">
        <v>4</v>
      </c>
      <c r="G1" t="s">
        <v>5</v>
      </c>
      <c r="H1" t="s">
        <v>10174</v>
      </c>
      <c r="I1" t="s">
        <v>6</v>
      </c>
      <c r="J1" t="s">
        <v>10175</v>
      </c>
      <c r="K1" t="s">
        <v>7</v>
      </c>
      <c r="L1" t="s">
        <v>10176</v>
      </c>
      <c r="M1" t="s">
        <v>8</v>
      </c>
      <c r="N1" t="s">
        <v>10177</v>
      </c>
      <c r="O1" t="s">
        <v>10178</v>
      </c>
      <c r="P1" t="s">
        <v>9</v>
      </c>
      <c r="Q1" t="s">
        <v>10</v>
      </c>
      <c r="R1" t="s">
        <v>11</v>
      </c>
      <c r="S1" s="2" t="s">
        <v>10179</v>
      </c>
      <c r="T1" s="2" t="s">
        <v>10180</v>
      </c>
      <c r="U1" s="2" t="s">
        <v>10181</v>
      </c>
      <c r="V1" t="s">
        <v>12</v>
      </c>
      <c r="W1" t="s">
        <v>10182</v>
      </c>
      <c r="X1" t="s">
        <v>10183</v>
      </c>
      <c r="Y1" t="s">
        <v>10184</v>
      </c>
      <c r="Z1" t="s">
        <v>10185</v>
      </c>
      <c r="AA1" t="s">
        <v>10186</v>
      </c>
      <c r="AB1" t="s">
        <v>10187</v>
      </c>
      <c r="AC1" s="2" t="s">
        <v>10188</v>
      </c>
      <c r="AD1" s="2" t="s">
        <v>10189</v>
      </c>
      <c r="AE1" s="2" t="s">
        <v>10190</v>
      </c>
      <c r="AF1" s="2" t="s">
        <v>10191</v>
      </c>
      <c r="AG1" s="2" t="s">
        <v>10192</v>
      </c>
      <c r="AH1" s="2" t="s">
        <v>10193</v>
      </c>
      <c r="AI1" t="s">
        <v>13</v>
      </c>
      <c r="AJ1" t="s">
        <v>14</v>
      </c>
      <c r="AK1" t="s">
        <v>10194</v>
      </c>
      <c r="AL1" t="s">
        <v>10195</v>
      </c>
      <c r="AM1" t="s">
        <v>10196</v>
      </c>
      <c r="AN1" t="s">
        <v>10197</v>
      </c>
      <c r="AO1" t="s">
        <v>10198</v>
      </c>
      <c r="AP1" t="s">
        <v>15</v>
      </c>
      <c r="AQ1" t="s">
        <v>10202</v>
      </c>
      <c r="AR1" t="s">
        <v>10203</v>
      </c>
      <c r="AS1" t="s">
        <v>10204</v>
      </c>
      <c r="AT1" t="s">
        <v>10205</v>
      </c>
      <c r="AU1" t="s">
        <v>10206</v>
      </c>
      <c r="AV1" t="s">
        <v>10207</v>
      </c>
    </row>
    <row r="2" spans="1:48" x14ac:dyDescent="0.3">
      <c r="A2" t="s">
        <v>16</v>
      </c>
      <c r="B2" t="s">
        <v>17</v>
      </c>
      <c r="C2" t="s">
        <v>10153</v>
      </c>
      <c r="D2" t="s">
        <v>18</v>
      </c>
      <c r="E2">
        <v>2166277.5568072801</v>
      </c>
      <c r="F2">
        <v>3168.45</v>
      </c>
      <c r="G2">
        <v>1.81723617430063</v>
      </c>
      <c r="H2">
        <f>(Table2[[#This Row],[1Y Return vs Nifty]]-AVERAGE(Table2[1Y Return vs Nifty]))/_xlfn.STDEV.P(Table2[1Y Return vs Nifty])</f>
        <v>-0.52722108694820891</v>
      </c>
      <c r="I2">
        <v>3.09197813153287</v>
      </c>
      <c r="J2">
        <f>(Table2[[#This Row],[1M Return vs Nifty]]-AVERAGE(Table2[1M Return vs Nifty]))/_xlfn.STDEV.P(Table2[1M Return vs Nifty])</f>
        <v>-0.10832262476445234</v>
      </c>
      <c r="K2">
        <v>7.09959309515801</v>
      </c>
      <c r="L2">
        <f>(Table2[[#This Row],[6M Return vs Nifty]]-AVERAGE(Table2[6M Return vs Nifty]))/_xlfn.STDEV.P(Table2[6M Return vs Nifty])</f>
        <v>-9.3014611542458464E-2</v>
      </c>
      <c r="M2">
        <v>1.42879209545331</v>
      </c>
      <c r="N2">
        <f>(Table2[[#This Row],[1W Return vs Nifty]]-AVERAGE(Table2[1W Return vs Nifty]))/_xlfn.STDEV.P(Table2[1W Return vs Nifty])</f>
        <v>9.2903858837955038E-3</v>
      </c>
      <c r="O2">
        <v>3064.82</v>
      </c>
      <c r="P2">
        <v>2983.44485781913</v>
      </c>
      <c r="Q2">
        <v>2772.9540076797098</v>
      </c>
      <c r="R2">
        <v>78.417111846147293</v>
      </c>
      <c r="S2" s="2">
        <f>(Table2[[#This Row],[Close Price]]-Table2[[#This Row],[20D EMA]])/Table2[[#This Row],[20D EMA]]</f>
        <v>3.3812752461808412E-2</v>
      </c>
      <c r="T2" s="2">
        <f>(Table2[[#This Row],[Close Price]]-Table2[[#This Row],[50D EMA]])/Table2[[#This Row],[50D EMA]]</f>
        <v>6.2010578709373848E-2</v>
      </c>
      <c r="U2" s="2">
        <f>(Table2[[#This Row],[Close Price]]-Table2[[#This Row],[200D EMA]])/Table2[[#This Row],[200D EMA]]</f>
        <v>0.14262623585712636</v>
      </c>
      <c r="V2">
        <v>1.04878621078211</v>
      </c>
      <c r="W2">
        <v>3126.3</v>
      </c>
      <c r="X2">
        <v>3195</v>
      </c>
      <c r="Y2">
        <v>3126.3</v>
      </c>
      <c r="Z2">
        <v>3217.6</v>
      </c>
      <c r="AA2">
        <v>3085.55</v>
      </c>
      <c r="AB2">
        <v>3217.6</v>
      </c>
      <c r="AC2" s="2">
        <f>(Table2[[#This Row],[Close Price]]/Table2[[#This Row],[Day Low]])-1</f>
        <v>1.3482391325208676E-2</v>
      </c>
      <c r="AD2" s="2">
        <f>(Table2[[#This Row],[Day High]]/Table2[[#This Row],[Close Price]])-1</f>
        <v>8.3794915494959099E-3</v>
      </c>
      <c r="AE2" s="2">
        <f>(Table2[[#This Row],[Close Price]]/Table2[[#This Row],[Current Week Low]])-1</f>
        <v>1.3482391325208676E-2</v>
      </c>
      <c r="AF2" s="2">
        <f>(Table2[[#This Row],[Current Week High]]/Table2[[#This Row],[Close Price]])-1</f>
        <v>1.5512316747936739E-2</v>
      </c>
      <c r="AG2" s="2">
        <f>(Table2[[#This Row],[Close Price]]/Table2[[#This Row],[Current Month Low]])-1</f>
        <v>2.6867171168835302E-2</v>
      </c>
      <c r="AH2" s="2">
        <f>(Table2[[#This Row],[Current Month High]]/Table2[[#This Row],[Close Price]])-1</f>
        <v>1.5512316747936739E-2</v>
      </c>
      <c r="AI2">
        <v>1.5512316747936701</v>
      </c>
      <c r="AJ2">
        <v>42.703688690717399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-0.01</v>
      </c>
      <c r="AM2" t="s">
        <v>10199</v>
      </c>
      <c r="AN2">
        <v>9.9</v>
      </c>
      <c r="AO2" t="s">
        <v>10200</v>
      </c>
      <c r="AP2">
        <v>3.9063190285627998E-2</v>
      </c>
      <c r="AQ2">
        <f>(Table2[[#This Row],[Sharpe Ratio]]-AVERAGE(Table2[Sharpe Ratio]))/_xlfn.STDEV.P(Table2[Sharpe Ratio])</f>
        <v>-0.17379033447065551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-0.89305827184197972</v>
      </c>
      <c r="AS2">
        <f>_xlfn.RANK.AVG(Table2[[#This Row],[1Y Return vs Nifty Z-Score]],Table2[1Y Return vs Nifty Z-Score])</f>
        <v>508</v>
      </c>
      <c r="AT2">
        <f>_xlfn.RANK.AVG(Table2[[#This Row],[6M Return vs Nifty Z-Score]],Table2[6M Return vs Nifty Z-Score])</f>
        <v>343</v>
      </c>
      <c r="AU2">
        <f>_xlfn.RANK.AVG(Table2[[#This Row],[Sharpe Ratio Z-Score]],Table2[Sharpe Ratio Z-Score])</f>
        <v>387</v>
      </c>
      <c r="AV2">
        <f>(Table2[[#This Row],[Rank 1Y]]+Table2[[#This Row],[Rank 6M]]+Table2[[#This Row],[Rank Sharpe]])/3</f>
        <v>412.66666666666669</v>
      </c>
    </row>
    <row r="3" spans="1:48" x14ac:dyDescent="0.3">
      <c r="A3" t="s">
        <v>19</v>
      </c>
      <c r="B3" t="s">
        <v>20</v>
      </c>
      <c r="C3" t="s">
        <v>10154</v>
      </c>
      <c r="D3" t="s">
        <v>21</v>
      </c>
      <c r="E3">
        <v>1444774.70768776</v>
      </c>
      <c r="F3">
        <v>3909.15</v>
      </c>
      <c r="G3">
        <v>-6.0148871480874497</v>
      </c>
      <c r="H3">
        <f>(Table2[[#This Row],[1Y Return vs Nifty]]-AVERAGE(Table2[1Y Return vs Nifty]))/_xlfn.STDEV.P(Table2[1Y Return vs Nifty])</f>
        <v>-0.61872355186308259</v>
      </c>
      <c r="I3">
        <v>-2.41565018907129</v>
      </c>
      <c r="J3">
        <f>(Table2[[#This Row],[1M Return vs Nifty]]-AVERAGE(Table2[1M Return vs Nifty]))/_xlfn.STDEV.P(Table2[1M Return vs Nifty])</f>
        <v>-0.56525491488527235</v>
      </c>
      <c r="K3">
        <v>-7.1786737071321198</v>
      </c>
      <c r="L3">
        <f>(Table2[[#This Row],[6M Return vs Nifty]]-AVERAGE(Table2[6M Return vs Nifty]))/_xlfn.STDEV.P(Table2[6M Return vs Nifty])</f>
        <v>-0.52748270801977704</v>
      </c>
      <c r="M3">
        <v>-0.89778268445904397</v>
      </c>
      <c r="N3">
        <f>(Table2[[#This Row],[1W Return vs Nifty]]-AVERAGE(Table2[1W Return vs Nifty]))/_xlfn.STDEV.P(Table2[1W Return vs Nifty])</f>
        <v>-0.44203025916457217</v>
      </c>
      <c r="O3">
        <v>3919</v>
      </c>
      <c r="P3">
        <v>3892.39302190534</v>
      </c>
      <c r="Q3">
        <v>3788.4665243373602</v>
      </c>
      <c r="R3">
        <v>62.885588544964897</v>
      </c>
      <c r="S3" s="2">
        <f>(Table2[[#This Row],[Close Price]]-Table2[[#This Row],[20D EMA]])/Table2[[#This Row],[20D EMA]]</f>
        <v>-2.5133962745598135E-3</v>
      </c>
      <c r="T3" s="2">
        <f>(Table2[[#This Row],[Close Price]]-Table2[[#This Row],[50D EMA]])/Table2[[#This Row],[50D EMA]]</f>
        <v>4.3050580967431444E-3</v>
      </c>
      <c r="U3" s="2">
        <f>(Table2[[#This Row],[Close Price]]-Table2[[#This Row],[200D EMA]])/Table2[[#This Row],[200D EMA]]</f>
        <v>3.1855494799112323E-2</v>
      </c>
      <c r="V3">
        <v>0.97932952712482002</v>
      </c>
      <c r="W3">
        <v>3902</v>
      </c>
      <c r="X3">
        <v>4003.3</v>
      </c>
      <c r="Y3">
        <v>3902</v>
      </c>
      <c r="Z3">
        <v>4031.25</v>
      </c>
      <c r="AA3">
        <v>3884</v>
      </c>
      <c r="AB3">
        <v>4047.35</v>
      </c>
      <c r="AC3" s="2">
        <f>(Table2[[#This Row],[Close Price]]/Table2[[#This Row],[Day Low]])-1</f>
        <v>1.832393644285002E-3</v>
      </c>
      <c r="AD3" s="2">
        <f>(Table2[[#This Row],[Day High]]/Table2[[#This Row],[Close Price]])-1</f>
        <v>2.4084519652609826E-2</v>
      </c>
      <c r="AE3" s="2">
        <f>(Table2[[#This Row],[Close Price]]/Table2[[#This Row],[Current Week Low]])-1</f>
        <v>1.832393644285002E-3</v>
      </c>
      <c r="AF3" s="2">
        <f>(Table2[[#This Row],[Current Week High]]/Table2[[#This Row],[Close Price]])-1</f>
        <v>3.1234411572848231E-2</v>
      </c>
      <c r="AG3" s="2">
        <f>(Table2[[#This Row],[Close Price]]/Table2[[#This Row],[Current Month Low]])-1</f>
        <v>6.475283213182248E-3</v>
      </c>
      <c r="AH3" s="2">
        <f>(Table2[[#This Row],[Current Month High]]/Table2[[#This Row],[Close Price]])-1</f>
        <v>3.5352953966974798E-2</v>
      </c>
      <c r="AI3">
        <v>8.8407965926096299</v>
      </c>
      <c r="AJ3">
        <v>20.277837604996702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-0.09</v>
      </c>
      <c r="AM3" t="s">
        <v>10199</v>
      </c>
      <c r="AN3">
        <v>2.42</v>
      </c>
      <c r="AO3" t="s">
        <v>10200</v>
      </c>
      <c r="AP3">
        <v>-3.0110953849365001E-2</v>
      </c>
      <c r="AQ3">
        <f>(Table2[[#This Row],[Sharpe Ratio]]-AVERAGE(Table2[Sharpe Ratio]))/_xlfn.STDEV.P(Table2[Sharpe Ratio])</f>
        <v>-0.95367997280943184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-3.1071714067421361</v>
      </c>
      <c r="AS3">
        <f>_xlfn.RANK.AVG(Table2[[#This Row],[1Y Return vs Nifty Z-Score]],Table2[1Y Return vs Nifty Z-Score])</f>
        <v>551</v>
      </c>
      <c r="AT3">
        <f>_xlfn.RANK.AVG(Table2[[#This Row],[6M Return vs Nifty Z-Score]],Table2[6M Return vs Nifty Z-Score])</f>
        <v>493</v>
      </c>
      <c r="AU3">
        <f>_xlfn.RANK.AVG(Table2[[#This Row],[Sharpe Ratio Z-Score]],Table2[Sharpe Ratio Z-Score])</f>
        <v>593</v>
      </c>
      <c r="AV3">
        <f>(Table2[[#This Row],[Rank 1Y]]+Table2[[#This Row],[Rank 6M]]+Table2[[#This Row],[Rank Sharpe]])/3</f>
        <v>545.66666666666663</v>
      </c>
    </row>
    <row r="4" spans="1:48" x14ac:dyDescent="0.3">
      <c r="A4" t="s">
        <v>22</v>
      </c>
      <c r="B4" t="s">
        <v>23</v>
      </c>
      <c r="C4" t="s">
        <v>10155</v>
      </c>
      <c r="D4" t="s">
        <v>24</v>
      </c>
      <c r="E4">
        <v>1244192.3108784901</v>
      </c>
      <c r="F4">
        <v>1626.1</v>
      </c>
      <c r="G4">
        <v>-27.324707655734901</v>
      </c>
      <c r="H4">
        <f>(Table2[[#This Row],[1Y Return vs Nifty]]-AVERAGE(Table2[1Y Return vs Nifty]))/_xlfn.STDEV.P(Table2[1Y Return vs Nifty])</f>
        <v>-0.86768555400233416</v>
      </c>
      <c r="I4">
        <v>-0.79458143875995701</v>
      </c>
      <c r="J4">
        <f>(Table2[[#This Row],[1M Return vs Nifty]]-AVERAGE(Table2[1M Return vs Nifty]))/_xlfn.STDEV.P(Table2[1M Return vs Nifty])</f>
        <v>-0.43076532818749025</v>
      </c>
      <c r="K4">
        <v>-14.2626368216683</v>
      </c>
      <c r="L4">
        <f>(Table2[[#This Row],[6M Return vs Nifty]]-AVERAGE(Table2[6M Return vs Nifty]))/_xlfn.STDEV.P(Table2[6M Return vs Nifty])</f>
        <v>-0.74303800002443576</v>
      </c>
      <c r="M4">
        <v>-8.1765383932890998</v>
      </c>
      <c r="N4">
        <f>(Table2[[#This Row],[1W Return vs Nifty]]-AVERAGE(Table2[1W Return vs Nifty]))/_xlfn.STDEV.P(Table2[1W Return vs Nifty])</f>
        <v>-1.8539997991173878</v>
      </c>
      <c r="O4">
        <v>1651.88</v>
      </c>
      <c r="P4">
        <v>1595.8641412561601</v>
      </c>
      <c r="Q4">
        <v>1549.6761112966001</v>
      </c>
      <c r="R4">
        <v>39.579033997775397</v>
      </c>
      <c r="S4" s="2">
        <f>(Table2[[#This Row],[Close Price]]-Table2[[#This Row],[20D EMA]])/Table2[[#This Row],[20D EMA]]</f>
        <v>-1.5606460517713271E-2</v>
      </c>
      <c r="T4" s="2">
        <f>(Table2[[#This Row],[Close Price]]-Table2[[#This Row],[50D EMA]])/Table2[[#This Row],[50D EMA]]</f>
        <v>1.8946386451192582E-2</v>
      </c>
      <c r="U4" s="2">
        <f>(Table2[[#This Row],[Close Price]]-Table2[[#This Row],[200D EMA]])/Table2[[#This Row],[200D EMA]]</f>
        <v>4.9316039749400693E-2</v>
      </c>
      <c r="V4">
        <v>1.2932166129817799</v>
      </c>
      <c r="W4">
        <v>1620.75</v>
      </c>
      <c r="X4">
        <v>1640</v>
      </c>
      <c r="Y4">
        <v>1620.35</v>
      </c>
      <c r="Z4">
        <v>1654.95</v>
      </c>
      <c r="AA4">
        <v>1620.35</v>
      </c>
      <c r="AB4">
        <v>1794</v>
      </c>
      <c r="AC4" s="2">
        <f>(Table2[[#This Row],[Close Price]]/Table2[[#This Row],[Day Low]])-1</f>
        <v>3.3009409224125097E-3</v>
      </c>
      <c r="AD4" s="2">
        <f>(Table2[[#This Row],[Day High]]/Table2[[#This Row],[Close Price]])-1</f>
        <v>8.5480597749216791E-3</v>
      </c>
      <c r="AE4" s="2">
        <f>(Table2[[#This Row],[Close Price]]/Table2[[#This Row],[Current Week Low]])-1</f>
        <v>3.5486160397444344E-3</v>
      </c>
      <c r="AF4" s="2">
        <f>(Table2[[#This Row],[Current Week High]]/Table2[[#This Row],[Close Price]])-1</f>
        <v>1.7741836295430913E-2</v>
      </c>
      <c r="AG4" s="2">
        <f>(Table2[[#This Row],[Close Price]]/Table2[[#This Row],[Current Month Low]])-1</f>
        <v>3.5486160397444344E-3</v>
      </c>
      <c r="AH4" s="2">
        <f>(Table2[[#This Row],[Current Month High]]/Table2[[#This Row],[Close Price]])-1</f>
        <v>0.10325318246110338</v>
      </c>
      <c r="AI4">
        <v>10.325318246110299</v>
      </c>
      <c r="AJ4">
        <v>19.254886142789001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-0.01</v>
      </c>
      <c r="AM4" t="s">
        <v>10199</v>
      </c>
      <c r="AN4">
        <v>-2.77</v>
      </c>
      <c r="AO4" t="s">
        <v>10199</v>
      </c>
      <c r="AP4">
        <v>-9.4378536693727005E-2</v>
      </c>
      <c r="AQ4">
        <f>(Table2[[#This Row],[Sharpe Ratio]]-AVERAGE(Table2[Sharpe Ratio]))/_xlfn.STDEV.P(Table2[Sharpe Ratio])</f>
        <v>-1.6782515966170897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-5.5737402779487377</v>
      </c>
      <c r="AS4">
        <f>_xlfn.RANK.AVG(Table2[[#This Row],[1Y Return vs Nifty Z-Score]],Table2[1Y Return vs Nifty Z-Score])</f>
        <v>652</v>
      </c>
      <c r="AT4">
        <f>_xlfn.RANK.AVG(Table2[[#This Row],[6M Return vs Nifty Z-Score]],Table2[6M Return vs Nifty Z-Score])</f>
        <v>575</v>
      </c>
      <c r="AU4">
        <f>_xlfn.RANK.AVG(Table2[[#This Row],[Sharpe Ratio Z-Score]],Table2[Sharpe Ratio Z-Score])</f>
        <v>697</v>
      </c>
      <c r="AV4">
        <f>(Table2[[#This Row],[Rank 1Y]]+Table2[[#This Row],[Rank 6M]]+Table2[[#This Row],[Rank Sharpe]])/3</f>
        <v>641.33333333333337</v>
      </c>
    </row>
    <row r="5" spans="1:48" x14ac:dyDescent="0.3">
      <c r="A5" t="s">
        <v>25</v>
      </c>
      <c r="B5" t="s">
        <v>26</v>
      </c>
      <c r="C5" t="s">
        <v>10155</v>
      </c>
      <c r="D5" t="s">
        <v>24</v>
      </c>
      <c r="E5">
        <v>869004.44784797996</v>
      </c>
      <c r="F5">
        <v>1243.2</v>
      </c>
      <c r="G5">
        <v>5.3502227337694697</v>
      </c>
      <c r="H5">
        <f>(Table2[[#This Row],[1Y Return vs Nifty]]-AVERAGE(Table2[1Y Return vs Nifty]))/_xlfn.STDEV.P(Table2[1Y Return vs Nifty])</f>
        <v>-0.48594530956375021</v>
      </c>
      <c r="I5">
        <v>6.3978745869399196</v>
      </c>
      <c r="J5">
        <f>(Table2[[#This Row],[1M Return vs Nifty]]-AVERAGE(Table2[1M Return vs Nifty]))/_xlfn.STDEV.P(Table2[1M Return vs Nifty])</f>
        <v>0.16594621662057091</v>
      </c>
      <c r="K5">
        <v>12.730024829666201</v>
      </c>
      <c r="L5">
        <f>(Table2[[#This Row],[6M Return vs Nifty]]-AVERAGE(Table2[6M Return vs Nifty]))/_xlfn.STDEV.P(Table2[6M Return vs Nifty])</f>
        <v>7.8311712016987972E-2</v>
      </c>
      <c r="M5">
        <v>5.3286942003001903</v>
      </c>
      <c r="N5">
        <f>(Table2[[#This Row],[1W Return vs Nifty]]-AVERAGE(Table2[1W Return vs Nifty]))/_xlfn.STDEV.P(Table2[1W Return vs Nifty])</f>
        <v>0.76581295665252325</v>
      </c>
      <c r="O5">
        <v>1196.0899999999999</v>
      </c>
      <c r="P5">
        <v>1156.2460816389801</v>
      </c>
      <c r="Q5">
        <v>1064.3087199168999</v>
      </c>
      <c r="R5">
        <v>72.168044114739402</v>
      </c>
      <c r="S5" s="2">
        <f>(Table2[[#This Row],[Close Price]]-Table2[[#This Row],[20D EMA]])/Table2[[#This Row],[20D EMA]]</f>
        <v>3.9386668227307416E-2</v>
      </c>
      <c r="T5" s="2">
        <f>(Table2[[#This Row],[Close Price]]-Table2[[#This Row],[50D EMA]])/Table2[[#This Row],[50D EMA]]</f>
        <v>7.5203643706850634E-2</v>
      </c>
      <c r="U5" s="2">
        <f>(Table2[[#This Row],[Close Price]]-Table2[[#This Row],[200D EMA]])/Table2[[#This Row],[200D EMA]]</f>
        <v>0.16808213325271615</v>
      </c>
      <c r="V5">
        <v>0.91015318969833803</v>
      </c>
      <c r="W5">
        <v>1236.3499999999999</v>
      </c>
      <c r="X5">
        <v>1252.75</v>
      </c>
      <c r="Y5">
        <v>1216.9000000000001</v>
      </c>
      <c r="Z5">
        <v>1252.75</v>
      </c>
      <c r="AA5">
        <v>1179.45</v>
      </c>
      <c r="AB5">
        <v>1252.75</v>
      </c>
      <c r="AC5" s="2">
        <f>(Table2[[#This Row],[Close Price]]/Table2[[#This Row],[Day Low]])-1</f>
        <v>5.5405022849517316E-3</v>
      </c>
      <c r="AD5" s="2">
        <f>(Table2[[#This Row],[Day High]]/Table2[[#This Row],[Close Price]])-1</f>
        <v>7.6817889317888355E-3</v>
      </c>
      <c r="AE5" s="2">
        <f>(Table2[[#This Row],[Close Price]]/Table2[[#This Row],[Current Week Low]])-1</f>
        <v>2.1612293532747184E-2</v>
      </c>
      <c r="AF5" s="2">
        <f>(Table2[[#This Row],[Current Week High]]/Table2[[#This Row],[Close Price]])-1</f>
        <v>7.6817889317888355E-3</v>
      </c>
      <c r="AG5" s="2">
        <f>(Table2[[#This Row],[Close Price]]/Table2[[#This Row],[Current Month Low]])-1</f>
        <v>5.4050616812921337E-2</v>
      </c>
      <c r="AH5" s="2">
        <f>(Table2[[#This Row],[Current Month High]]/Table2[[#This Row],[Close Price]])-1</f>
        <v>7.6817889317888355E-3</v>
      </c>
      <c r="AI5">
        <v>0.76817889317888299</v>
      </c>
      <c r="AJ5">
        <v>38.286985539488299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0.05</v>
      </c>
      <c r="AM5" t="s">
        <v>10200</v>
      </c>
      <c r="AN5">
        <v>6.25</v>
      </c>
      <c r="AO5" t="s">
        <v>10200</v>
      </c>
      <c r="AP5">
        <v>8.3238891392558995E-2</v>
      </c>
      <c r="AQ5">
        <f>(Table2[[#This Row],[Sharpe Ratio]]-AVERAGE(Table2[Sharpe Ratio]))/_xlfn.STDEV.P(Table2[Sharpe Ratio])</f>
        <v>0.32425950756877842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0.84838508329511031</v>
      </c>
      <c r="AS5">
        <f>_xlfn.RANK.AVG(Table2[[#This Row],[1Y Return vs Nifty Z-Score]],Table2[1Y Return vs Nifty Z-Score])</f>
        <v>483</v>
      </c>
      <c r="AT5">
        <f>_xlfn.RANK.AVG(Table2[[#This Row],[6M Return vs Nifty Z-Score]],Table2[6M Return vs Nifty Z-Score])</f>
        <v>292</v>
      </c>
      <c r="AU5">
        <f>_xlfn.RANK.AVG(Table2[[#This Row],[Sharpe Ratio Z-Score]],Table2[Sharpe Ratio Z-Score])</f>
        <v>241</v>
      </c>
      <c r="AV5">
        <f>(Table2[[#This Row],[Rank 1Y]]+Table2[[#This Row],[Rank 6M]]+Table2[[#This Row],[Rank Sharpe]])/3</f>
        <v>338.66666666666669</v>
      </c>
    </row>
    <row r="6" spans="1:48" x14ac:dyDescent="0.3">
      <c r="A6" t="s">
        <v>27</v>
      </c>
      <c r="B6" t="s">
        <v>28</v>
      </c>
      <c r="C6" t="s">
        <v>10156</v>
      </c>
      <c r="D6" t="s">
        <v>29</v>
      </c>
      <c r="E6">
        <v>856904.816431229</v>
      </c>
      <c r="F6">
        <v>1445.05</v>
      </c>
      <c r="G6">
        <v>37.590245686363602</v>
      </c>
      <c r="H6">
        <f>(Table2[[#This Row],[1Y Return vs Nifty]]-AVERAGE(Table2[1Y Return vs Nifty]))/_xlfn.STDEV.P(Table2[1Y Return vs Nifty])</f>
        <v>-0.10928607583567727</v>
      </c>
      <c r="I6">
        <v>-3.8830977289035</v>
      </c>
      <c r="J6">
        <f>(Table2[[#This Row],[1M Return vs Nifty]]-AVERAGE(Table2[1M Return vs Nifty]))/_xlfn.STDEV.P(Table2[1M Return vs Nifty])</f>
        <v>-0.68699954360309068</v>
      </c>
      <c r="K6">
        <v>23.519063650885201</v>
      </c>
      <c r="L6">
        <f>(Table2[[#This Row],[6M Return vs Nifty]]-AVERAGE(Table2[6M Return vs Nifty]))/_xlfn.STDEV.P(Table2[6M Return vs Nifty])</f>
        <v>0.4066073815392211</v>
      </c>
      <c r="M6">
        <v>1.2845680176582399</v>
      </c>
      <c r="N6">
        <f>(Table2[[#This Row],[1W Return vs Nifty]]-AVERAGE(Table2[1W Return vs Nifty]))/_xlfn.STDEV.P(Table2[1W Return vs Nifty])</f>
        <v>-1.8686924101671238E-2</v>
      </c>
      <c r="O6">
        <v>1423.6</v>
      </c>
      <c r="P6">
        <v>1377.77185638061</v>
      </c>
      <c r="Q6">
        <v>1184.36378226542</v>
      </c>
      <c r="R6">
        <v>54.506878981240398</v>
      </c>
      <c r="S6" s="2">
        <f>(Table2[[#This Row],[Close Price]]-Table2[[#This Row],[20D EMA]])/Table2[[#This Row],[20D EMA]]</f>
        <v>1.5067434672660893E-2</v>
      </c>
      <c r="T6" s="2">
        <f>(Table2[[#This Row],[Close Price]]-Table2[[#This Row],[50D EMA]])/Table2[[#This Row],[50D EMA]]</f>
        <v>4.8831120557309732E-2</v>
      </c>
      <c r="U6" s="2">
        <f>(Table2[[#This Row],[Close Price]]-Table2[[#This Row],[200D EMA]])/Table2[[#This Row],[200D EMA]]</f>
        <v>0.22010654297106771</v>
      </c>
      <c r="V6">
        <v>1.12817082716216</v>
      </c>
      <c r="W6">
        <v>1426.15</v>
      </c>
      <c r="X6">
        <v>1448.75</v>
      </c>
      <c r="Y6">
        <v>1423.15</v>
      </c>
      <c r="Z6">
        <v>1448.75</v>
      </c>
      <c r="AA6">
        <v>1408.45</v>
      </c>
      <c r="AB6">
        <v>1473.4</v>
      </c>
      <c r="AC6" s="2">
        <f>(Table2[[#This Row],[Close Price]]/Table2[[#This Row],[Day Low]])-1</f>
        <v>1.3252462924657094E-2</v>
      </c>
      <c r="AD6" s="2">
        <f>(Table2[[#This Row],[Day High]]/Table2[[#This Row],[Close Price]])-1</f>
        <v>2.5604650358119763E-3</v>
      </c>
      <c r="AE6" s="2">
        <f>(Table2[[#This Row],[Close Price]]/Table2[[#This Row],[Current Week Low]])-1</f>
        <v>1.5388398974106599E-2</v>
      </c>
      <c r="AF6" s="2">
        <f>(Table2[[#This Row],[Current Week High]]/Table2[[#This Row],[Close Price]])-1</f>
        <v>2.5604650358119763E-3</v>
      </c>
      <c r="AG6" s="2">
        <f>(Table2[[#This Row],[Close Price]]/Table2[[#This Row],[Current Month Low]])-1</f>
        <v>2.5986012993006513E-2</v>
      </c>
      <c r="AH6" s="2">
        <f>(Table2[[#This Row],[Current Month High]]/Table2[[#This Row],[Close Price]])-1</f>
        <v>1.9618698314937344E-2</v>
      </c>
      <c r="AI6">
        <v>6.3112003044877296</v>
      </c>
      <c r="AJ6">
        <v>70.597957617614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0.02</v>
      </c>
      <c r="AM6" t="s">
        <v>10200</v>
      </c>
      <c r="AN6">
        <v>1.78</v>
      </c>
      <c r="AO6" t="s">
        <v>10200</v>
      </c>
      <c r="AP6">
        <v>0.16155992711730099</v>
      </c>
      <c r="AQ6">
        <f>(Table2[[#This Row],[Sharpe Ratio]]-AVERAGE(Table2[Sharpe Ratio]))/_xlfn.STDEV.P(Table2[Sharpe Ratio])</f>
        <v>1.2072738908979983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0.79890872889678011</v>
      </c>
      <c r="AS6">
        <f>_xlfn.RANK.AVG(Table2[[#This Row],[1Y Return vs Nifty Z-Score]],Table2[1Y Return vs Nifty Z-Score])</f>
        <v>308</v>
      </c>
      <c r="AT6">
        <f>_xlfn.RANK.AVG(Table2[[#This Row],[6M Return vs Nifty Z-Score]],Table2[6M Return vs Nifty Z-Score])</f>
        <v>189</v>
      </c>
      <c r="AU6">
        <f>_xlfn.RANK.AVG(Table2[[#This Row],[Sharpe Ratio Z-Score]],Table2[Sharpe Ratio Z-Score])</f>
        <v>86</v>
      </c>
      <c r="AV6">
        <f>(Table2[[#This Row],[Rank 1Y]]+Table2[[#This Row],[Rank 6M]]+Table2[[#This Row],[Rank Sharpe]])/3</f>
        <v>194.33333333333334</v>
      </c>
    </row>
    <row r="7" spans="1:48" x14ac:dyDescent="0.3">
      <c r="A7" t="s">
        <v>30</v>
      </c>
      <c r="B7" t="s">
        <v>31</v>
      </c>
      <c r="C7" t="s">
        <v>10155</v>
      </c>
      <c r="D7" t="s">
        <v>32</v>
      </c>
      <c r="E7">
        <v>764169.89684874995</v>
      </c>
      <c r="F7">
        <v>849</v>
      </c>
      <c r="G7">
        <v>17.836965241854202</v>
      </c>
      <c r="H7">
        <f>(Table2[[#This Row],[1Y Return vs Nifty]]-AVERAGE(Table2[1Y Return vs Nifty]))/_xlfn.STDEV.P(Table2[1Y Return vs Nifty])</f>
        <v>-0.34006306649678264</v>
      </c>
      <c r="I7">
        <v>-1.8273316153513599</v>
      </c>
      <c r="J7">
        <f>(Table2[[#This Row],[1M Return vs Nifty]]-AVERAGE(Table2[1M Return vs Nifty]))/_xlfn.STDEV.P(Table2[1M Return vs Nifty])</f>
        <v>-0.51644592895483221</v>
      </c>
      <c r="K7">
        <v>24.090014149893001</v>
      </c>
      <c r="L7">
        <f>(Table2[[#This Row],[6M Return vs Nifty]]-AVERAGE(Table2[6M Return vs Nifty]))/_xlfn.STDEV.P(Table2[6M Return vs Nifty])</f>
        <v>0.42398062297822459</v>
      </c>
      <c r="M7">
        <v>4.0208320684325196</v>
      </c>
      <c r="N7">
        <f>(Table2[[#This Row],[1W Return vs Nifty]]-AVERAGE(Table2[1W Return vs Nifty]))/_xlfn.STDEV.P(Table2[1W Return vs Nifty])</f>
        <v>0.51210730055876685</v>
      </c>
      <c r="O7">
        <v>843.31</v>
      </c>
      <c r="P7">
        <v>825.38677236795104</v>
      </c>
      <c r="Q7">
        <v>729.74917655971797</v>
      </c>
      <c r="R7">
        <v>60.788843905279599</v>
      </c>
      <c r="S7" s="2">
        <f>(Table2[[#This Row],[Close Price]]-Table2[[#This Row],[20D EMA]])/Table2[[#This Row],[20D EMA]]</f>
        <v>6.7472222551612756E-3</v>
      </c>
      <c r="T7" s="2">
        <f>(Table2[[#This Row],[Close Price]]-Table2[[#This Row],[50D EMA]])/Table2[[#This Row],[50D EMA]]</f>
        <v>2.8608681920483173E-2</v>
      </c>
      <c r="U7" s="2">
        <f>(Table2[[#This Row],[Close Price]]-Table2[[#This Row],[200D EMA]])/Table2[[#This Row],[200D EMA]]</f>
        <v>0.16341344022129681</v>
      </c>
      <c r="V7">
        <v>0.82402236402492002</v>
      </c>
      <c r="W7">
        <v>843.5</v>
      </c>
      <c r="X7">
        <v>860.25</v>
      </c>
      <c r="Y7">
        <v>843.5</v>
      </c>
      <c r="Z7">
        <v>869.95</v>
      </c>
      <c r="AA7">
        <v>823.15</v>
      </c>
      <c r="AB7">
        <v>869.95</v>
      </c>
      <c r="AC7" s="2">
        <f>(Table2[[#This Row],[Close Price]]/Table2[[#This Row],[Day Low]])-1</f>
        <v>6.5204505038529703E-3</v>
      </c>
      <c r="AD7" s="2">
        <f>(Table2[[#This Row],[Day High]]/Table2[[#This Row],[Close Price]])-1</f>
        <v>1.3250883392226243E-2</v>
      </c>
      <c r="AE7" s="2">
        <f>(Table2[[#This Row],[Close Price]]/Table2[[#This Row],[Current Week Low]])-1</f>
        <v>6.5204505038529703E-3</v>
      </c>
      <c r="AF7" s="2">
        <f>(Table2[[#This Row],[Current Week High]]/Table2[[#This Row],[Close Price]])-1</f>
        <v>2.4676089517079003E-2</v>
      </c>
      <c r="AG7" s="2">
        <f>(Table2[[#This Row],[Close Price]]/Table2[[#This Row],[Current Month Low]])-1</f>
        <v>3.1403753872319751E-2</v>
      </c>
      <c r="AH7" s="2">
        <f>(Table2[[#This Row],[Current Month High]]/Table2[[#This Row],[Close Price]])-1</f>
        <v>2.4676089517079003E-2</v>
      </c>
      <c r="AI7">
        <v>7.4204946996466497</v>
      </c>
      <c r="AJ7">
        <v>56.296023564064697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0.02</v>
      </c>
      <c r="AM7" t="s">
        <v>10200</v>
      </c>
      <c r="AN7">
        <v>1.96</v>
      </c>
      <c r="AO7" t="s">
        <v>10200</v>
      </c>
      <c r="AP7">
        <v>8.3287441281553007E-2</v>
      </c>
      <c r="AQ7">
        <f>(Table2[[#This Row],[Sharpe Ratio]]-AVERAGE(Table2[Sharpe Ratio]))/_xlfn.STDEV.P(Table2[Sharpe Ratio])</f>
        <v>0.32480687329107832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0.40438580137645497</v>
      </c>
      <c r="AS7">
        <f>_xlfn.RANK.AVG(Table2[[#This Row],[1Y Return vs Nifty Z-Score]],Table2[1Y Return vs Nifty Z-Score])</f>
        <v>405</v>
      </c>
      <c r="AT7">
        <f>_xlfn.RANK.AVG(Table2[[#This Row],[6M Return vs Nifty Z-Score]],Table2[6M Return vs Nifty Z-Score])</f>
        <v>185</v>
      </c>
      <c r="AU7">
        <f>_xlfn.RANK.AVG(Table2[[#This Row],[Sharpe Ratio Z-Score]],Table2[Sharpe Ratio Z-Score])</f>
        <v>240</v>
      </c>
      <c r="AV7">
        <f>(Table2[[#This Row],[Rank 1Y]]+Table2[[#This Row],[Rank 6M]]+Table2[[#This Row],[Rank Sharpe]])/3</f>
        <v>276.66666666666669</v>
      </c>
    </row>
    <row r="8" spans="1:48" x14ac:dyDescent="0.3">
      <c r="A8" t="s">
        <v>33</v>
      </c>
      <c r="B8" t="s">
        <v>34</v>
      </c>
      <c r="C8" t="s">
        <v>10154</v>
      </c>
      <c r="D8" t="s">
        <v>21</v>
      </c>
      <c r="E8">
        <v>688052.54419665004</v>
      </c>
      <c r="F8">
        <v>1648.25</v>
      </c>
      <c r="G8">
        <v>-1.8438718294451799</v>
      </c>
      <c r="H8">
        <f>(Table2[[#This Row],[1Y Return vs Nifty]]-AVERAGE(Table2[1Y Return vs Nifty]))/_xlfn.STDEV.P(Table2[1Y Return vs Nifty])</f>
        <v>-0.56999370337327426</v>
      </c>
      <c r="I8">
        <v>3.9809354360414702</v>
      </c>
      <c r="J8">
        <f>(Table2[[#This Row],[1M Return vs Nifty]]-AVERAGE(Table2[1M Return vs Nifty]))/_xlfn.STDEV.P(Table2[1M Return vs Nifty])</f>
        <v>-3.4571588324835013E-2</v>
      </c>
      <c r="K8">
        <v>-4.0154116483092297</v>
      </c>
      <c r="L8">
        <f>(Table2[[#This Row],[6M Return vs Nifty]]-AVERAGE(Table2[6M Return vs Nifty]))/_xlfn.STDEV.P(Table2[6M Return vs Nifty])</f>
        <v>-0.4312289774804885</v>
      </c>
      <c r="M8">
        <v>1.89895324887894</v>
      </c>
      <c r="N8">
        <f>(Table2[[#This Row],[1W Return vs Nifty]]-AVERAGE(Table2[1W Return vs Nifty]))/_xlfn.STDEV.P(Table2[1W Return vs Nifty])</f>
        <v>0.10049460458023199</v>
      </c>
      <c r="O8">
        <v>1582.61</v>
      </c>
      <c r="P8">
        <v>1532.5094824067</v>
      </c>
      <c r="Q8">
        <v>1508.4418157575001</v>
      </c>
      <c r="R8">
        <v>87.719484939872402</v>
      </c>
      <c r="S8" s="2">
        <f>(Table2[[#This Row],[Close Price]]-Table2[[#This Row],[20D EMA]])/Table2[[#This Row],[20D EMA]]</f>
        <v>4.147578999248084E-2</v>
      </c>
      <c r="T8" s="2">
        <f>(Table2[[#This Row],[Close Price]]-Table2[[#This Row],[50D EMA]])/Table2[[#This Row],[50D EMA]]</f>
        <v>7.5523524599363318E-2</v>
      </c>
      <c r="U8" s="2">
        <f>(Table2[[#This Row],[Close Price]]-Table2[[#This Row],[200D EMA]])/Table2[[#This Row],[200D EMA]]</f>
        <v>9.2683842878150319E-2</v>
      </c>
      <c r="V8">
        <v>0.91660712830631497</v>
      </c>
      <c r="W8">
        <v>1637.55</v>
      </c>
      <c r="X8">
        <v>1674</v>
      </c>
      <c r="Y8">
        <v>1637.55</v>
      </c>
      <c r="Z8">
        <v>1674</v>
      </c>
      <c r="AA8">
        <v>1559.5</v>
      </c>
      <c r="AB8">
        <v>1674</v>
      </c>
      <c r="AC8" s="2">
        <f>(Table2[[#This Row],[Close Price]]/Table2[[#This Row],[Day Low]])-1</f>
        <v>6.5341516289578738E-3</v>
      </c>
      <c r="AD8" s="2">
        <f>(Table2[[#This Row],[Day High]]/Table2[[#This Row],[Close Price]])-1</f>
        <v>1.5622630062187115E-2</v>
      </c>
      <c r="AE8" s="2">
        <f>(Table2[[#This Row],[Close Price]]/Table2[[#This Row],[Current Week Low]])-1</f>
        <v>6.5341516289578738E-3</v>
      </c>
      <c r="AF8" s="2">
        <f>(Table2[[#This Row],[Current Week High]]/Table2[[#This Row],[Close Price]])-1</f>
        <v>1.5622630062187115E-2</v>
      </c>
      <c r="AG8" s="2">
        <f>(Table2[[#This Row],[Close Price]]/Table2[[#This Row],[Current Month Low]])-1</f>
        <v>5.6909265790317409E-2</v>
      </c>
      <c r="AH8" s="2">
        <f>(Table2[[#This Row],[Current Month High]]/Table2[[#This Row],[Close Price]])-1</f>
        <v>1.5622630062187115E-2</v>
      </c>
      <c r="AI8">
        <v>5.1418170787198498</v>
      </c>
      <c r="AJ8">
        <v>26.302681992337099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0.03</v>
      </c>
      <c r="AM8" t="s">
        <v>10200</v>
      </c>
      <c r="AN8">
        <v>7.93</v>
      </c>
      <c r="AO8" t="s">
        <v>10200</v>
      </c>
      <c r="AP8">
        <v>-6.4480041224361004E-2</v>
      </c>
      <c r="AQ8">
        <f>(Table2[[#This Row],[Sharpe Ratio]]-AVERAGE(Table2[Sharpe Ratio]))/_xlfn.STDEV.P(Table2[Sharpe Ratio])</f>
        <v>-1.3411671684675577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-2.2764668330659235</v>
      </c>
      <c r="AS8">
        <f>_xlfn.RANK.AVG(Table2[[#This Row],[1Y Return vs Nifty Z-Score]],Table2[1Y Return vs Nifty Z-Score])</f>
        <v>527</v>
      </c>
      <c r="AT8">
        <f>_xlfn.RANK.AVG(Table2[[#This Row],[6M Return vs Nifty Z-Score]],Table2[6M Return vs Nifty Z-Score])</f>
        <v>472</v>
      </c>
      <c r="AU8">
        <f>_xlfn.RANK.AVG(Table2[[#This Row],[Sharpe Ratio Z-Score]],Table2[Sharpe Ratio Z-Score])</f>
        <v>661</v>
      </c>
      <c r="AV8">
        <f>(Table2[[#This Row],[Rank 1Y]]+Table2[[#This Row],[Rank 6M]]+Table2[[#This Row],[Rank Sharpe]])/3</f>
        <v>553.33333333333337</v>
      </c>
    </row>
    <row r="9" spans="1:48" x14ac:dyDescent="0.3">
      <c r="A9" t="s">
        <v>35</v>
      </c>
      <c r="B9" t="s">
        <v>36</v>
      </c>
      <c r="C9" t="s">
        <v>10155</v>
      </c>
      <c r="D9" t="s">
        <v>37</v>
      </c>
      <c r="E9">
        <v>640943.64203083399</v>
      </c>
      <c r="F9">
        <v>1049.5</v>
      </c>
      <c r="G9">
        <v>43.788989252151403</v>
      </c>
      <c r="H9">
        <f>(Table2[[#This Row],[1Y Return vs Nifty]]-AVERAGE(Table2[1Y Return vs Nifty]))/_xlfn.STDEV.P(Table2[1Y Return vs Nifty])</f>
        <v>-3.6866338262922564E-2</v>
      </c>
      <c r="I9">
        <v>-1.5248580046206599</v>
      </c>
      <c r="J9">
        <f>(Table2[[#This Row],[1M Return vs Nifty]]-AVERAGE(Table2[1M Return vs Nifty]))/_xlfn.STDEV.P(Table2[1M Return vs Nifty])</f>
        <v>-0.49135165032763334</v>
      </c>
      <c r="K9">
        <v>12.689011789994501</v>
      </c>
      <c r="L9">
        <f>(Table2[[#This Row],[6M Return vs Nifty]]-AVERAGE(Table2[6M Return vs Nifty]))/_xlfn.STDEV.P(Table2[6M Return vs Nifty])</f>
        <v>7.7063741410775863E-2</v>
      </c>
      <c r="M9">
        <v>4.0731196203192699</v>
      </c>
      <c r="N9">
        <f>(Table2[[#This Row],[1W Return vs Nifty]]-AVERAGE(Table2[1W Return vs Nifty]))/_xlfn.STDEV.P(Table2[1W Return vs Nifty])</f>
        <v>0.52225030212883339</v>
      </c>
      <c r="O9">
        <v>1011.58</v>
      </c>
      <c r="P9">
        <v>998.63007667249201</v>
      </c>
      <c r="Q9">
        <v>894.98192114317601</v>
      </c>
      <c r="R9">
        <v>55.881095851944302</v>
      </c>
      <c r="S9" s="2">
        <f>(Table2[[#This Row],[Close Price]]-Table2[[#This Row],[20D EMA]])/Table2[[#This Row],[20D EMA]]</f>
        <v>3.7485913126000865E-2</v>
      </c>
      <c r="T9" s="2">
        <f>(Table2[[#This Row],[Close Price]]-Table2[[#This Row],[50D EMA]])/Table2[[#This Row],[50D EMA]]</f>
        <v>5.0939706820177372E-2</v>
      </c>
      <c r="U9" s="2">
        <f>(Table2[[#This Row],[Close Price]]-Table2[[#This Row],[200D EMA]])/Table2[[#This Row],[200D EMA]]</f>
        <v>0.17264938565402008</v>
      </c>
      <c r="V9">
        <v>0.95280665128025399</v>
      </c>
      <c r="W9">
        <v>1016</v>
      </c>
      <c r="X9">
        <v>1062</v>
      </c>
      <c r="Y9">
        <v>999.1</v>
      </c>
      <c r="Z9">
        <v>1062</v>
      </c>
      <c r="AA9">
        <v>982.2</v>
      </c>
      <c r="AB9">
        <v>1062</v>
      </c>
      <c r="AC9" s="2">
        <f>(Table2[[#This Row],[Close Price]]/Table2[[#This Row],[Day Low]])-1</f>
        <v>3.2972440944881942E-2</v>
      </c>
      <c r="AD9" s="2">
        <f>(Table2[[#This Row],[Day High]]/Table2[[#This Row],[Close Price]])-1</f>
        <v>1.1910433539780829E-2</v>
      </c>
      <c r="AE9" s="2">
        <f>(Table2[[#This Row],[Close Price]]/Table2[[#This Row],[Current Week Low]])-1</f>
        <v>5.0445400860774647E-2</v>
      </c>
      <c r="AF9" s="2">
        <f>(Table2[[#This Row],[Current Week High]]/Table2[[#This Row],[Close Price]])-1</f>
        <v>1.1910433539780829E-2</v>
      </c>
      <c r="AG9" s="2">
        <f>(Table2[[#This Row],[Close Price]]/Table2[[#This Row],[Current Month Low]])-1</f>
        <v>6.8519649765831803E-2</v>
      </c>
      <c r="AH9" s="2">
        <f>(Table2[[#This Row],[Current Month High]]/Table2[[#This Row],[Close Price]])-1</f>
        <v>1.1910433539780829E-2</v>
      </c>
      <c r="AI9">
        <v>11.958075273939899</v>
      </c>
      <c r="AJ9">
        <v>75.692642504394399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-0.03</v>
      </c>
      <c r="AM9" t="s">
        <v>10199</v>
      </c>
      <c r="AN9">
        <v>3.35</v>
      </c>
      <c r="AO9" t="s">
        <v>10200</v>
      </c>
      <c r="AP9">
        <v>-2.1191937712241999E-2</v>
      </c>
      <c r="AQ9">
        <f>(Table2[[#This Row],[Sharpe Ratio]]-AVERAGE(Table2[Sharpe Ratio]))/_xlfn.STDEV.P(Table2[Sharpe Ratio])</f>
        <v>-0.85312436266781222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-0.78202830771875886</v>
      </c>
      <c r="AS9">
        <f>_xlfn.RANK.AVG(Table2[[#This Row],[1Y Return vs Nifty Z-Score]],Table2[1Y Return vs Nifty Z-Score])</f>
        <v>286</v>
      </c>
      <c r="AT9">
        <f>_xlfn.RANK.AVG(Table2[[#This Row],[6M Return vs Nifty Z-Score]],Table2[6M Return vs Nifty Z-Score])</f>
        <v>293</v>
      </c>
      <c r="AU9">
        <f>_xlfn.RANK.AVG(Table2[[#This Row],[Sharpe Ratio Z-Score]],Table2[Sharpe Ratio Z-Score])</f>
        <v>585</v>
      </c>
      <c r="AV9">
        <f>(Table2[[#This Row],[Rank 1Y]]+Table2[[#This Row],[Rank 6M]]+Table2[[#This Row],[Rank Sharpe]])/3</f>
        <v>388</v>
      </c>
    </row>
    <row r="10" spans="1:48" x14ac:dyDescent="0.3">
      <c r="A10" t="s">
        <v>38</v>
      </c>
      <c r="B10" t="s">
        <v>39</v>
      </c>
      <c r="C10" t="s">
        <v>10157</v>
      </c>
      <c r="D10" t="s">
        <v>40</v>
      </c>
      <c r="E10">
        <v>607874.50334833004</v>
      </c>
      <c r="F10">
        <v>2610.4499999999998</v>
      </c>
      <c r="G10">
        <v>-27.622951542641001</v>
      </c>
      <c r="H10">
        <f>(Table2[[#This Row],[1Y Return vs Nifty]]-AVERAGE(Table2[1Y Return vs Nifty]))/_xlfn.STDEV.P(Table2[1Y Return vs Nifty])</f>
        <v>-0.87116992850390684</v>
      </c>
      <c r="I10">
        <v>-4.6630456702703</v>
      </c>
      <c r="J10">
        <f>(Table2[[#This Row],[1M Return vs Nifty]]-AVERAGE(Table2[1M Return vs Nifty]))/_xlfn.STDEV.P(Table2[1M Return vs Nifty])</f>
        <v>-0.75170677841966538</v>
      </c>
      <c r="K10">
        <v>-11.177746171497599</v>
      </c>
      <c r="L10">
        <f>(Table2[[#This Row],[6M Return vs Nifty]]-AVERAGE(Table2[6M Return vs Nifty]))/_xlfn.STDEV.P(Table2[6M Return vs Nifty])</f>
        <v>-0.64916900407561584</v>
      </c>
      <c r="M10">
        <v>3.9686874724780101</v>
      </c>
      <c r="N10">
        <f>(Table2[[#This Row],[1W Return vs Nifty]]-AVERAGE(Table2[1W Return vs Nifty]))/_xlfn.STDEV.P(Table2[1W Return vs Nifty])</f>
        <v>0.50199203029745065</v>
      </c>
      <c r="O10">
        <v>2508.4499999999998</v>
      </c>
      <c r="P10">
        <v>2448.0208049583198</v>
      </c>
      <c r="Q10">
        <v>2440.5971700402702</v>
      </c>
      <c r="R10">
        <v>74.402251483355698</v>
      </c>
      <c r="S10" s="2">
        <f>(Table2[[#This Row],[Close Price]]-Table2[[#This Row],[20D EMA]])/Table2[[#This Row],[20D EMA]]</f>
        <v>4.0662560545356698E-2</v>
      </c>
      <c r="T10" s="2">
        <f>(Table2[[#This Row],[Close Price]]-Table2[[#This Row],[50D EMA]])/Table2[[#This Row],[50D EMA]]</f>
        <v>6.6351231457138518E-2</v>
      </c>
      <c r="U10" s="2">
        <f>(Table2[[#This Row],[Close Price]]-Table2[[#This Row],[200D EMA]])/Table2[[#This Row],[200D EMA]]</f>
        <v>6.9594782803475544E-2</v>
      </c>
      <c r="V10">
        <v>0.85837057036134701</v>
      </c>
      <c r="W10">
        <v>2573</v>
      </c>
      <c r="X10">
        <v>2626</v>
      </c>
      <c r="Y10">
        <v>2536.25</v>
      </c>
      <c r="Z10">
        <v>2626</v>
      </c>
      <c r="AA10">
        <v>2450.1</v>
      </c>
      <c r="AB10">
        <v>2626</v>
      </c>
      <c r="AC10" s="2">
        <f>(Table2[[#This Row],[Close Price]]/Table2[[#This Row],[Day Low]])-1</f>
        <v>1.4554994170229207E-2</v>
      </c>
      <c r="AD10" s="2">
        <f>(Table2[[#This Row],[Day High]]/Table2[[#This Row],[Close Price]])-1</f>
        <v>5.9568273669290406E-3</v>
      </c>
      <c r="AE10" s="2">
        <f>(Table2[[#This Row],[Close Price]]/Table2[[#This Row],[Current Week Low]])-1</f>
        <v>2.9255791030063927E-2</v>
      </c>
      <c r="AF10" s="2">
        <f>(Table2[[#This Row],[Current Week High]]/Table2[[#This Row],[Close Price]])-1</f>
        <v>5.9568273669290406E-3</v>
      </c>
      <c r="AG10" s="2">
        <f>(Table2[[#This Row],[Close Price]]/Table2[[#This Row],[Current Month Low]])-1</f>
        <v>6.5446308313946266E-2</v>
      </c>
      <c r="AH10" s="2">
        <f>(Table2[[#This Row],[Current Month High]]/Table2[[#This Row],[Close Price]])-1</f>
        <v>5.9568273669290406E-3</v>
      </c>
      <c r="AI10">
        <v>4.3479093642858597</v>
      </c>
      <c r="AJ10">
        <v>20.183697428696298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0.05</v>
      </c>
      <c r="AM10" t="s">
        <v>10200</v>
      </c>
      <c r="AN10">
        <v>6.89</v>
      </c>
      <c r="AO10" t="s">
        <v>10200</v>
      </c>
      <c r="AP10">
        <v>-7.3071928737361999E-2</v>
      </c>
      <c r="AQ10">
        <f>(Table2[[#This Row],[Sharpe Ratio]]-AVERAGE(Table2[Sharpe Ratio]))/_xlfn.STDEV.P(Table2[Sharpe Ratio])</f>
        <v>-1.4380346343242421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-3.2080883150259791</v>
      </c>
      <c r="AS10">
        <f>_xlfn.RANK.AVG(Table2[[#This Row],[1Y Return vs Nifty Z-Score]],Table2[1Y Return vs Nifty Z-Score])</f>
        <v>654</v>
      </c>
      <c r="AT10">
        <f>_xlfn.RANK.AVG(Table2[[#This Row],[6M Return vs Nifty Z-Score]],Table2[6M Return vs Nifty Z-Score])</f>
        <v>536</v>
      </c>
      <c r="AU10">
        <f>_xlfn.RANK.AVG(Table2[[#This Row],[Sharpe Ratio Z-Score]],Table2[Sharpe Ratio Z-Score])</f>
        <v>677</v>
      </c>
      <c r="AV10">
        <f>(Table2[[#This Row],[Rank 1Y]]+Table2[[#This Row],[Rank 6M]]+Table2[[#This Row],[Rank Sharpe]])/3</f>
        <v>622.33333333333337</v>
      </c>
    </row>
    <row r="11" spans="1:48" x14ac:dyDescent="0.3">
      <c r="A11" t="s">
        <v>41</v>
      </c>
      <c r="B11" t="s">
        <v>42</v>
      </c>
      <c r="C11" t="s">
        <v>10157</v>
      </c>
      <c r="D11" t="s">
        <v>43</v>
      </c>
      <c r="E11">
        <v>553822.24445355998</v>
      </c>
      <c r="F11">
        <v>451.45</v>
      </c>
      <c r="G11">
        <v>-28.945163536060001</v>
      </c>
      <c r="H11">
        <f>(Table2[[#This Row],[1Y Return vs Nifty]]-AVERAGE(Table2[1Y Return vs Nifty]))/_xlfn.STDEV.P(Table2[1Y Return vs Nifty])</f>
        <v>-0.88661729208052587</v>
      </c>
      <c r="I11">
        <v>-1.78122216143127</v>
      </c>
      <c r="J11">
        <f>(Table2[[#This Row],[1M Return vs Nifty]]-AVERAGE(Table2[1M Return vs Nifty]))/_xlfn.STDEV.P(Table2[1M Return vs Nifty])</f>
        <v>-0.51262052586851492</v>
      </c>
      <c r="K11">
        <v>-15.017784130498001</v>
      </c>
      <c r="L11">
        <f>(Table2[[#This Row],[6M Return vs Nifty]]-AVERAGE(Table2[6M Return vs Nifty]))/_xlfn.STDEV.P(Table2[6M Return vs Nifty])</f>
        <v>-0.76601609802261761</v>
      </c>
      <c r="M11">
        <v>6.0928956267767598</v>
      </c>
      <c r="N11">
        <f>(Table2[[#This Row],[1W Return vs Nifty]]-AVERAGE(Table2[1W Return vs Nifty]))/_xlfn.STDEV.P(Table2[1W Return vs Nifty])</f>
        <v>0.91405658231293774</v>
      </c>
      <c r="O11">
        <v>433.62</v>
      </c>
      <c r="P11">
        <v>431.24594518084098</v>
      </c>
      <c r="Q11">
        <v>430.07164039544898</v>
      </c>
      <c r="R11">
        <v>78.371291560413894</v>
      </c>
      <c r="S11" s="2">
        <f>(Table2[[#This Row],[Close Price]]-Table2[[#This Row],[20D EMA]])/Table2[[#This Row],[20D EMA]]</f>
        <v>4.1118952077856152E-2</v>
      </c>
      <c r="T11" s="2">
        <f>(Table2[[#This Row],[Close Price]]-Table2[[#This Row],[50D EMA]])/Table2[[#This Row],[50D EMA]]</f>
        <v>4.6850422699479609E-2</v>
      </c>
      <c r="U11" s="2">
        <f>(Table2[[#This Row],[Close Price]]-Table2[[#This Row],[200D EMA]])/Table2[[#This Row],[200D EMA]]</f>
        <v>4.9708833590826174E-2</v>
      </c>
      <c r="V11">
        <v>1.0245258299256199</v>
      </c>
      <c r="W11">
        <v>446.5</v>
      </c>
      <c r="X11">
        <v>455.35</v>
      </c>
      <c r="Y11">
        <v>433.65</v>
      </c>
      <c r="Z11">
        <v>455.35</v>
      </c>
      <c r="AA11">
        <v>422.55</v>
      </c>
      <c r="AB11">
        <v>455.35</v>
      </c>
      <c r="AC11" s="2">
        <f>(Table2[[#This Row],[Close Price]]/Table2[[#This Row],[Day Low]])-1</f>
        <v>1.1086226203807392E-2</v>
      </c>
      <c r="AD11" s="2">
        <f>(Table2[[#This Row],[Day High]]/Table2[[#This Row],[Close Price]])-1</f>
        <v>8.6388304352642553E-3</v>
      </c>
      <c r="AE11" s="2">
        <f>(Table2[[#This Row],[Close Price]]/Table2[[#This Row],[Current Week Low]])-1</f>
        <v>4.104692724547454E-2</v>
      </c>
      <c r="AF11" s="2">
        <f>(Table2[[#This Row],[Current Week High]]/Table2[[#This Row],[Close Price]])-1</f>
        <v>8.6388304352642553E-3</v>
      </c>
      <c r="AG11" s="2">
        <f>(Table2[[#This Row],[Close Price]]/Table2[[#This Row],[Current Month Low]])-1</f>
        <v>6.8394272867116301E-2</v>
      </c>
      <c r="AH11" s="2">
        <f>(Table2[[#This Row],[Current Month High]]/Table2[[#This Row],[Close Price]])-1</f>
        <v>8.6388304352642553E-3</v>
      </c>
      <c r="AI11">
        <v>10.6877838077306</v>
      </c>
      <c r="AJ11">
        <v>13.046200075122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-0.04</v>
      </c>
      <c r="AM11" t="s">
        <v>10199</v>
      </c>
      <c r="AN11">
        <v>6.65</v>
      </c>
      <c r="AO11" t="s">
        <v>10200</v>
      </c>
      <c r="AP11">
        <v>8.8557242928885005E-2</v>
      </c>
      <c r="AQ11">
        <f>(Table2[[#This Row],[Sharpe Ratio]]-AVERAGE(Table2[Sharpe Ratio]))/_xlfn.STDEV.P(Table2[Sharpe Ratio])</f>
        <v>0.38422016639716233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-0.86697716726155838</v>
      </c>
      <c r="AS11">
        <f>_xlfn.RANK.AVG(Table2[[#This Row],[1Y Return vs Nifty Z-Score]],Table2[1Y Return vs Nifty Z-Score])</f>
        <v>658</v>
      </c>
      <c r="AT11">
        <f>_xlfn.RANK.AVG(Table2[[#This Row],[6M Return vs Nifty Z-Score]],Table2[6M Return vs Nifty Z-Score])</f>
        <v>580</v>
      </c>
      <c r="AU11">
        <f>_xlfn.RANK.AVG(Table2[[#This Row],[Sharpe Ratio Z-Score]],Table2[Sharpe Ratio Z-Score])</f>
        <v>235</v>
      </c>
      <c r="AV11">
        <f>(Table2[[#This Row],[Rank 1Y]]+Table2[[#This Row],[Rank 6M]]+Table2[[#This Row],[Rank Sharpe]])/3</f>
        <v>491</v>
      </c>
    </row>
    <row r="12" spans="1:48" x14ac:dyDescent="0.3">
      <c r="A12" t="s">
        <v>44</v>
      </c>
      <c r="B12" t="s">
        <v>45</v>
      </c>
      <c r="C12" t="s">
        <v>10158</v>
      </c>
      <c r="D12" t="s">
        <v>46</v>
      </c>
      <c r="E12">
        <v>499344.83137279999</v>
      </c>
      <c r="F12">
        <v>3650.05</v>
      </c>
      <c r="G12">
        <v>24.100662925899599</v>
      </c>
      <c r="H12">
        <f>(Table2[[#This Row],[1Y Return vs Nifty]]-AVERAGE(Table2[1Y Return vs Nifty]))/_xlfn.STDEV.P(Table2[1Y Return vs Nifty])</f>
        <v>-0.26688447188331293</v>
      </c>
      <c r="I12">
        <v>-1.2198469818200099</v>
      </c>
      <c r="J12">
        <f>(Table2[[#This Row],[1M Return vs Nifty]]-AVERAGE(Table2[1M Return vs Nifty]))/_xlfn.STDEV.P(Table2[1M Return vs Nifty])</f>
        <v>-0.46604685903679571</v>
      </c>
      <c r="K12">
        <v>-9.5112378151269503</v>
      </c>
      <c r="L12">
        <f>(Table2[[#This Row],[6M Return vs Nifty]]-AVERAGE(Table2[6M Return vs Nifty]))/_xlfn.STDEV.P(Table2[6M Return vs Nifty])</f>
        <v>-0.59845943803502544</v>
      </c>
      <c r="M12">
        <v>0.69733174049121904</v>
      </c>
      <c r="N12">
        <f>(Table2[[#This Row],[1W Return vs Nifty]]-AVERAGE(Table2[1W Return vs Nifty]))/_xlfn.STDEV.P(Table2[1W Return vs Nifty])</f>
        <v>-0.13260196250710177</v>
      </c>
      <c r="O12">
        <v>3602.85</v>
      </c>
      <c r="P12">
        <v>3581.4548303698002</v>
      </c>
      <c r="Q12">
        <v>3346.9610204453502</v>
      </c>
      <c r="R12">
        <v>57.456557523192402</v>
      </c>
      <c r="S12" s="2">
        <f>(Table2[[#This Row],[Close Price]]-Table2[[#This Row],[20D EMA]])/Table2[[#This Row],[20D EMA]]</f>
        <v>1.3100739692188204E-2</v>
      </c>
      <c r="T12" s="2">
        <f>(Table2[[#This Row],[Close Price]]-Table2[[#This Row],[50D EMA]])/Table2[[#This Row],[50D EMA]]</f>
        <v>1.9152878614726861E-2</v>
      </c>
      <c r="U12" s="2">
        <f>(Table2[[#This Row],[Close Price]]-Table2[[#This Row],[200D EMA]])/Table2[[#This Row],[200D EMA]]</f>
        <v>9.0556471289384974E-2</v>
      </c>
      <c r="V12">
        <v>0.85690554896530002</v>
      </c>
      <c r="W12">
        <v>3601</v>
      </c>
      <c r="X12">
        <v>3694</v>
      </c>
      <c r="Y12">
        <v>3594</v>
      </c>
      <c r="Z12">
        <v>3694</v>
      </c>
      <c r="AA12">
        <v>3514</v>
      </c>
      <c r="AB12">
        <v>3694</v>
      </c>
      <c r="AC12" s="2">
        <f>(Table2[[#This Row],[Close Price]]/Table2[[#This Row],[Day Low]])-1</f>
        <v>1.3621216328797647E-2</v>
      </c>
      <c r="AD12" s="2">
        <f>(Table2[[#This Row],[Day High]]/Table2[[#This Row],[Close Price]])-1</f>
        <v>1.2040930946151329E-2</v>
      </c>
      <c r="AE12" s="2">
        <f>(Table2[[#This Row],[Close Price]]/Table2[[#This Row],[Current Week Low]])-1</f>
        <v>1.5595436839176413E-2</v>
      </c>
      <c r="AF12" s="2">
        <f>(Table2[[#This Row],[Current Week High]]/Table2[[#This Row],[Close Price]])-1</f>
        <v>1.2040930946151329E-2</v>
      </c>
      <c r="AG12" s="2">
        <f>(Table2[[#This Row],[Close Price]]/Table2[[#This Row],[Current Month Low]])-1</f>
        <v>3.8716562322140158E-2</v>
      </c>
      <c r="AH12" s="2">
        <f>(Table2[[#This Row],[Current Month High]]/Table2[[#This Row],[Close Price]])-1</f>
        <v>1.2040930946151329E-2</v>
      </c>
      <c r="AI12">
        <v>7.3930494102820399</v>
      </c>
      <c r="AJ12">
        <v>50.828512396694201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-0.08</v>
      </c>
      <c r="AM12" t="s">
        <v>10199</v>
      </c>
      <c r="AN12">
        <v>3.35</v>
      </c>
      <c r="AO12" t="s">
        <v>10200</v>
      </c>
      <c r="AP12">
        <v>0.116532631127123</v>
      </c>
      <c r="AQ12">
        <f>(Table2[[#This Row],[Sharpe Ratio]]-AVERAGE(Table2[Sharpe Ratio]))/_xlfn.STDEV.P(Table2[Sharpe Ratio])</f>
        <v>0.69962291777394181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-0.76436981368829404</v>
      </c>
      <c r="AS12">
        <f>_xlfn.RANK.AVG(Table2[[#This Row],[1Y Return vs Nifty Z-Score]],Table2[1Y Return vs Nifty Z-Score])</f>
        <v>366</v>
      </c>
      <c r="AT12">
        <f>_xlfn.RANK.AVG(Table2[[#This Row],[6M Return vs Nifty Z-Score]],Table2[6M Return vs Nifty Z-Score])</f>
        <v>523</v>
      </c>
      <c r="AU12">
        <f>_xlfn.RANK.AVG(Table2[[#This Row],[Sharpe Ratio Z-Score]],Table2[Sharpe Ratio Z-Score])</f>
        <v>173</v>
      </c>
      <c r="AV12">
        <f>(Table2[[#This Row],[Rank 1Y]]+Table2[[#This Row],[Rank 6M]]+Table2[[#This Row],[Rank Sharpe]])/3</f>
        <v>354</v>
      </c>
    </row>
    <row r="13" spans="1:48" x14ac:dyDescent="0.3">
      <c r="A13" t="s">
        <v>47</v>
      </c>
      <c r="B13" t="s">
        <v>48</v>
      </c>
      <c r="C13" t="s">
        <v>10155</v>
      </c>
      <c r="D13" t="s">
        <v>49</v>
      </c>
      <c r="E13">
        <v>438677.52221157501</v>
      </c>
      <c r="F13">
        <v>7054.95</v>
      </c>
      <c r="G13">
        <v>-32.088445592030197</v>
      </c>
      <c r="H13">
        <f>(Table2[[#This Row],[1Y Return vs Nifty]]-AVERAGE(Table2[1Y Return vs Nifty]))/_xlfn.STDEV.P(Table2[1Y Return vs Nifty])</f>
        <v>-0.92334016328734281</v>
      </c>
      <c r="I13">
        <v>-6.7058348132230696</v>
      </c>
      <c r="J13">
        <f>(Table2[[#This Row],[1M Return vs Nifty]]-AVERAGE(Table2[1M Return vs Nifty]))/_xlfn.STDEV.P(Table2[1M Return vs Nifty])</f>
        <v>-0.92118377777189575</v>
      </c>
      <c r="K13">
        <v>-20.605296178385199</v>
      </c>
      <c r="L13">
        <f>(Table2[[#This Row],[6M Return vs Nifty]]-AVERAGE(Table2[6M Return vs Nifty]))/_xlfn.STDEV.P(Table2[6M Return vs Nifty])</f>
        <v>-0.93603643432143702</v>
      </c>
      <c r="M13">
        <v>-1.7829773684241801</v>
      </c>
      <c r="N13">
        <f>(Table2[[#This Row],[1W Return vs Nifty]]-AVERAGE(Table2[1W Return vs Nifty]))/_xlfn.STDEV.P(Table2[1W Return vs Nifty])</f>
        <v>-0.61374476377017162</v>
      </c>
      <c r="O13">
        <v>7111.51</v>
      </c>
      <c r="P13">
        <v>7034.6150850202403</v>
      </c>
      <c r="Q13">
        <v>7019.0916593826096</v>
      </c>
      <c r="R13">
        <v>45.497375383987503</v>
      </c>
      <c r="S13" s="2">
        <f>(Table2[[#This Row],[Close Price]]-Table2[[#This Row],[20D EMA]])/Table2[[#This Row],[20D EMA]]</f>
        <v>-7.9533038693611335E-3</v>
      </c>
      <c r="T13" s="2">
        <f>(Table2[[#This Row],[Close Price]]-Table2[[#This Row],[50D EMA]])/Table2[[#This Row],[50D EMA]]</f>
        <v>2.8906933405725998E-3</v>
      </c>
      <c r="U13" s="2">
        <f>(Table2[[#This Row],[Close Price]]-Table2[[#This Row],[200D EMA]])/Table2[[#This Row],[200D EMA]]</f>
        <v>5.1086867585576302E-3</v>
      </c>
      <c r="V13">
        <v>0.79585828913602696</v>
      </c>
      <c r="W13">
        <v>7021</v>
      </c>
      <c r="X13">
        <v>7129.35</v>
      </c>
      <c r="Y13">
        <v>7021</v>
      </c>
      <c r="Z13">
        <v>7147.65</v>
      </c>
      <c r="AA13">
        <v>7021</v>
      </c>
      <c r="AB13">
        <v>7325</v>
      </c>
      <c r="AC13" s="2">
        <f>(Table2[[#This Row],[Close Price]]/Table2[[#This Row],[Day Low]])-1</f>
        <v>4.8354935194416804E-3</v>
      </c>
      <c r="AD13" s="2">
        <f>(Table2[[#This Row],[Day High]]/Table2[[#This Row],[Close Price]])-1</f>
        <v>1.0545787000616702E-2</v>
      </c>
      <c r="AE13" s="2">
        <f>(Table2[[#This Row],[Close Price]]/Table2[[#This Row],[Current Week Low]])-1</f>
        <v>4.8354935194416804E-3</v>
      </c>
      <c r="AF13" s="2">
        <f>(Table2[[#This Row],[Current Week High]]/Table2[[#This Row],[Close Price]])-1</f>
        <v>1.3139710416090855E-2</v>
      </c>
      <c r="AG13" s="2">
        <f>(Table2[[#This Row],[Close Price]]/Table2[[#This Row],[Current Month Low]])-1</f>
        <v>4.8354935194416804E-3</v>
      </c>
      <c r="AH13" s="2">
        <f>(Table2[[#This Row],[Current Month High]]/Table2[[#This Row],[Close Price]])-1</f>
        <v>3.8278088434361646E-2</v>
      </c>
      <c r="AI13">
        <v>16.117052565928802</v>
      </c>
      <c r="AJ13">
        <v>14.013865994375999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-0.13</v>
      </c>
      <c r="AM13" t="s">
        <v>10199</v>
      </c>
      <c r="AN13">
        <v>-0.38</v>
      </c>
      <c r="AO13" t="s">
        <v>10199</v>
      </c>
      <c r="AP13">
        <v>-3.7334377534439002E-2</v>
      </c>
      <c r="AQ13">
        <f>(Table2[[#This Row],[Sharpe Ratio]]-AVERAGE(Table2[Sharpe Ratio]))/_xlfn.STDEV.P(Table2[Sharpe Ratio])</f>
        <v>-1.0351189751384875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-4.4294241142893345</v>
      </c>
      <c r="AS13">
        <f>_xlfn.RANK.AVG(Table2[[#This Row],[1Y Return vs Nifty Z-Score]],Table2[1Y Return vs Nifty Z-Score])</f>
        <v>669</v>
      </c>
      <c r="AT13">
        <f>_xlfn.RANK.AVG(Table2[[#This Row],[6M Return vs Nifty Z-Score]],Table2[6M Return vs Nifty Z-Score])</f>
        <v>627</v>
      </c>
      <c r="AU13">
        <f>_xlfn.RANK.AVG(Table2[[#This Row],[Sharpe Ratio Z-Score]],Table2[Sharpe Ratio Z-Score])</f>
        <v>614</v>
      </c>
      <c r="AV13">
        <f>(Table2[[#This Row],[Rank 1Y]]+Table2[[#This Row],[Rank 6M]]+Table2[[#This Row],[Rank Sharpe]])/3</f>
        <v>636.66666666666663</v>
      </c>
    </row>
    <row r="14" spans="1:48" x14ac:dyDescent="0.3">
      <c r="A14" t="s">
        <v>50</v>
      </c>
      <c r="B14" t="s">
        <v>51</v>
      </c>
      <c r="C14" t="s">
        <v>10154</v>
      </c>
      <c r="D14" t="s">
        <v>21</v>
      </c>
      <c r="E14">
        <v>415243.26587677997</v>
      </c>
      <c r="F14">
        <v>1509.95</v>
      </c>
      <c r="G14">
        <v>8.3279030524414903</v>
      </c>
      <c r="H14">
        <f>(Table2[[#This Row],[1Y Return vs Nifty]]-AVERAGE(Table2[1Y Return vs Nifty]))/_xlfn.STDEV.P(Table2[1Y Return vs Nifty])</f>
        <v>-0.45115715855134769</v>
      </c>
      <c r="I14">
        <v>2.0944619655578598</v>
      </c>
      <c r="J14">
        <f>(Table2[[#This Row],[1M Return vs Nifty]]-AVERAGE(Table2[1M Return vs Nifty]))/_xlfn.STDEV.P(Table2[1M Return vs Nifty])</f>
        <v>-0.19108008761762879</v>
      </c>
      <c r="K14">
        <v>-11.2637456476866</v>
      </c>
      <c r="L14">
        <f>(Table2[[#This Row],[6M Return vs Nifty]]-AVERAGE(Table2[6M Return vs Nifty]))/_xlfn.STDEV.P(Table2[6M Return vs Nifty])</f>
        <v>-0.65178585031019443</v>
      </c>
      <c r="M14">
        <v>2.9356711939071798</v>
      </c>
      <c r="N14">
        <f>(Table2[[#This Row],[1W Return vs Nifty]]-AVERAGE(Table2[1W Return vs Nifty]))/_xlfn.STDEV.P(Table2[1W Return vs Nifty])</f>
        <v>0.30160235135164232</v>
      </c>
      <c r="O14">
        <v>1471.31</v>
      </c>
      <c r="P14">
        <v>1446.3313696282601</v>
      </c>
      <c r="Q14">
        <v>1412.0570230594601</v>
      </c>
      <c r="R14">
        <v>87.972890453866199</v>
      </c>
      <c r="S14" s="2">
        <f>(Table2[[#This Row],[Close Price]]-Table2[[#This Row],[20D EMA]])/Table2[[#This Row],[20D EMA]]</f>
        <v>2.6262310458027269E-2</v>
      </c>
      <c r="T14" s="2">
        <f>(Table2[[#This Row],[Close Price]]-Table2[[#This Row],[50D EMA]])/Table2[[#This Row],[50D EMA]]</f>
        <v>4.398620655520416E-2</v>
      </c>
      <c r="U14" s="2">
        <f>(Table2[[#This Row],[Close Price]]-Table2[[#This Row],[200D EMA]])/Table2[[#This Row],[200D EMA]]</f>
        <v>6.9326504058907099E-2</v>
      </c>
      <c r="V14">
        <v>0.95261435453195897</v>
      </c>
      <c r="W14">
        <v>1487.85</v>
      </c>
      <c r="X14">
        <v>1532.6</v>
      </c>
      <c r="Y14">
        <v>1487.85</v>
      </c>
      <c r="Z14">
        <v>1546.3</v>
      </c>
      <c r="AA14">
        <v>1455</v>
      </c>
      <c r="AB14">
        <v>1546.3</v>
      </c>
      <c r="AC14" s="2">
        <f>(Table2[[#This Row],[Close Price]]/Table2[[#This Row],[Day Low]])-1</f>
        <v>1.4853647881170939E-2</v>
      </c>
      <c r="AD14" s="2">
        <f>(Table2[[#This Row],[Day High]]/Table2[[#This Row],[Close Price]])-1</f>
        <v>1.5000496705188882E-2</v>
      </c>
      <c r="AE14" s="2">
        <f>(Table2[[#This Row],[Close Price]]/Table2[[#This Row],[Current Week Low]])-1</f>
        <v>1.4853647881170939E-2</v>
      </c>
      <c r="AF14" s="2">
        <f>(Table2[[#This Row],[Current Week High]]/Table2[[#This Row],[Close Price]])-1</f>
        <v>2.4073644822676155E-2</v>
      </c>
      <c r="AG14" s="2">
        <f>(Table2[[#This Row],[Close Price]]/Table2[[#This Row],[Current Month Low]])-1</f>
        <v>3.7766323024055026E-2</v>
      </c>
      <c r="AH14" s="2">
        <f>(Table2[[#This Row],[Current Month High]]/Table2[[#This Row],[Close Price]])-1</f>
        <v>2.4073644822676155E-2</v>
      </c>
      <c r="AI14">
        <v>12.411006986986299</v>
      </c>
      <c r="AJ14">
        <v>38.903454302929902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-7.0000000000000007E-2</v>
      </c>
      <c r="AM14" t="s">
        <v>10199</v>
      </c>
      <c r="AN14">
        <v>4.8</v>
      </c>
      <c r="AO14" t="s">
        <v>10200</v>
      </c>
      <c r="AP14">
        <v>1.5897126801734E-2</v>
      </c>
      <c r="AQ14">
        <f>(Table2[[#This Row],[Sharpe Ratio]]-AVERAGE(Table2[Sharpe Ratio]))/_xlfn.STDEV.P(Table2[Sharpe Ratio])</f>
        <v>-0.43497134506515761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-1.427392090192686</v>
      </c>
      <c r="AS14">
        <f>_xlfn.RANK.AVG(Table2[[#This Row],[1Y Return vs Nifty Z-Score]],Table2[1Y Return vs Nifty Z-Score])</f>
        <v>461</v>
      </c>
      <c r="AT14">
        <f>_xlfn.RANK.AVG(Table2[[#This Row],[6M Return vs Nifty Z-Score]],Table2[6M Return vs Nifty Z-Score])</f>
        <v>538</v>
      </c>
      <c r="AU14">
        <f>_xlfn.RANK.AVG(Table2[[#This Row],[Sharpe Ratio Z-Score]],Table2[Sharpe Ratio Z-Score])</f>
        <v>449</v>
      </c>
      <c r="AV14">
        <f>(Table2[[#This Row],[Rank 1Y]]+Table2[[#This Row],[Rank 6M]]+Table2[[#This Row],[Rank Sharpe]])/3</f>
        <v>482.66666666666669</v>
      </c>
    </row>
    <row r="15" spans="1:48" x14ac:dyDescent="0.3">
      <c r="A15" t="s">
        <v>52</v>
      </c>
      <c r="B15" t="s">
        <v>53</v>
      </c>
      <c r="C15" t="s">
        <v>10155</v>
      </c>
      <c r="D15" t="s">
        <v>24</v>
      </c>
      <c r="E15">
        <v>398012.714144825</v>
      </c>
      <c r="F15">
        <v>1291.6500000000001</v>
      </c>
      <c r="G15">
        <v>8.3122233142759594</v>
      </c>
      <c r="H15">
        <f>(Table2[[#This Row],[1Y Return vs Nifty]]-AVERAGE(Table2[1Y Return vs Nifty]))/_xlfn.STDEV.P(Table2[1Y Return vs Nifty])</f>
        <v>-0.45134034446815585</v>
      </c>
      <c r="I15">
        <v>3.10577382712825</v>
      </c>
      <c r="J15">
        <f>(Table2[[#This Row],[1M Return vs Nifty]]-AVERAGE(Table2[1M Return vs Nifty]))/_xlfn.STDEV.P(Table2[1M Return vs Nifty])</f>
        <v>-0.10717808515225222</v>
      </c>
      <c r="K15">
        <v>4.2201706384301501</v>
      </c>
      <c r="L15">
        <f>(Table2[[#This Row],[6M Return vs Nifty]]-AVERAGE(Table2[6M Return vs Nifty]))/_xlfn.STDEV.P(Table2[6M Return vs Nifty])</f>
        <v>-0.18063149187193539</v>
      </c>
      <c r="M15">
        <v>2.4193256462544501</v>
      </c>
      <c r="N15">
        <f>(Table2[[#This Row],[1W Return vs Nifty]]-AVERAGE(Table2[1W Return vs Nifty]))/_xlfn.STDEV.P(Table2[1W Return vs Nifty])</f>
        <v>0.2014390522191461</v>
      </c>
      <c r="O15">
        <v>1254.07</v>
      </c>
      <c r="P15">
        <v>1202.1954604688301</v>
      </c>
      <c r="Q15">
        <v>1099.0081312104501</v>
      </c>
      <c r="R15">
        <v>68.910360608300394</v>
      </c>
      <c r="S15" s="2">
        <f>(Table2[[#This Row],[Close Price]]-Table2[[#This Row],[20D EMA]])/Table2[[#This Row],[20D EMA]]</f>
        <v>2.9966429306179206E-2</v>
      </c>
      <c r="T15" s="2">
        <f>(Table2[[#This Row],[Close Price]]-Table2[[#This Row],[50D EMA]])/Table2[[#This Row],[50D EMA]]</f>
        <v>7.4409314019772341E-2</v>
      </c>
      <c r="U15" s="2">
        <f>(Table2[[#This Row],[Close Price]]-Table2[[#This Row],[200D EMA]])/Table2[[#This Row],[200D EMA]]</f>
        <v>0.17528702774689559</v>
      </c>
      <c r="V15">
        <v>0.878596704621324</v>
      </c>
      <c r="W15">
        <v>1275.1500000000001</v>
      </c>
      <c r="X15">
        <v>1294</v>
      </c>
      <c r="Y15">
        <v>1275.1500000000001</v>
      </c>
      <c r="Z15">
        <v>1297.4000000000001</v>
      </c>
      <c r="AA15">
        <v>1238.25</v>
      </c>
      <c r="AB15">
        <v>1297.4000000000001</v>
      </c>
      <c r="AC15" s="2">
        <f>(Table2[[#This Row],[Close Price]]/Table2[[#This Row],[Day Low]])-1</f>
        <v>1.2939654158334202E-2</v>
      </c>
      <c r="AD15" s="2">
        <f>(Table2[[#This Row],[Day High]]/Table2[[#This Row],[Close Price]])-1</f>
        <v>1.8193783145588061E-3</v>
      </c>
      <c r="AE15" s="2">
        <f>(Table2[[#This Row],[Close Price]]/Table2[[#This Row],[Current Week Low]])-1</f>
        <v>1.2939654158334202E-2</v>
      </c>
      <c r="AF15" s="2">
        <f>(Table2[[#This Row],[Current Week High]]/Table2[[#This Row],[Close Price]])-1</f>
        <v>4.4516703441335181E-3</v>
      </c>
      <c r="AG15" s="2">
        <f>(Table2[[#This Row],[Close Price]]/Table2[[#This Row],[Current Month Low]])-1</f>
        <v>4.3125378558449556E-2</v>
      </c>
      <c r="AH15" s="2">
        <f>(Table2[[#This Row],[Current Month High]]/Table2[[#This Row],[Close Price]])-1</f>
        <v>4.4516703441335181E-3</v>
      </c>
      <c r="AI15">
        <v>1.42066349243215</v>
      </c>
      <c r="AJ15">
        <v>39.314026856495701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0.13</v>
      </c>
      <c r="AM15" t="s">
        <v>10200</v>
      </c>
      <c r="AN15">
        <v>5.17</v>
      </c>
      <c r="AO15" t="s">
        <v>10200</v>
      </c>
      <c r="AP15">
        <v>3.8383095319285999E-2</v>
      </c>
      <c r="AQ15">
        <f>(Table2[[#This Row],[Sharpe Ratio]]-AVERAGE(Table2[Sharpe Ratio]))/_xlfn.STDEV.P(Table2[Sharpe Ratio])</f>
        <v>-0.18145792507071284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-0.71916879434391023</v>
      </c>
      <c r="AS15">
        <f>_xlfn.RANK.AVG(Table2[[#This Row],[1Y Return vs Nifty Z-Score]],Table2[1Y Return vs Nifty Z-Score])</f>
        <v>462</v>
      </c>
      <c r="AT15">
        <f>_xlfn.RANK.AVG(Table2[[#This Row],[6M Return vs Nifty Z-Score]],Table2[6M Return vs Nifty Z-Score])</f>
        <v>375</v>
      </c>
      <c r="AU15">
        <f>_xlfn.RANK.AVG(Table2[[#This Row],[Sharpe Ratio Z-Score]],Table2[Sharpe Ratio Z-Score])</f>
        <v>388</v>
      </c>
      <c r="AV15">
        <f>(Table2[[#This Row],[Rank 1Y]]+Table2[[#This Row],[Rank 6M]]+Table2[[#This Row],[Rank Sharpe]])/3</f>
        <v>408.33333333333331</v>
      </c>
    </row>
    <row r="16" spans="1:48" x14ac:dyDescent="0.3">
      <c r="A16" t="s">
        <v>54</v>
      </c>
      <c r="B16" t="s">
        <v>55</v>
      </c>
      <c r="C16" t="s">
        <v>10159</v>
      </c>
      <c r="D16" t="s">
        <v>56</v>
      </c>
      <c r="E16">
        <v>378025.07887463999</v>
      </c>
      <c r="F16">
        <v>12772.8</v>
      </c>
      <c r="G16">
        <v>5.6567506232665501</v>
      </c>
      <c r="H16">
        <f>(Table2[[#This Row],[1Y Return vs Nifty]]-AVERAGE(Table2[1Y Return vs Nifty]))/_xlfn.STDEV.P(Table2[1Y Return vs Nifty])</f>
        <v>-0.4823641533051452</v>
      </c>
      <c r="I16">
        <v>-4.89547934931353</v>
      </c>
      <c r="J16">
        <f>(Table2[[#This Row],[1M Return vs Nifty]]-AVERAGE(Table2[1M Return vs Nifty]))/_xlfn.STDEV.P(Table2[1M Return vs Nifty])</f>
        <v>-0.77099029703857991</v>
      </c>
      <c r="K16">
        <v>15.1378040290654</v>
      </c>
      <c r="L16">
        <f>(Table2[[#This Row],[6M Return vs Nifty]]-AVERAGE(Table2[6M Return vs Nifty]))/_xlfn.STDEV.P(Table2[6M Return vs Nifty])</f>
        <v>0.15157713421324956</v>
      </c>
      <c r="M16">
        <v>5.8380218171483804</v>
      </c>
      <c r="N16">
        <f>(Table2[[#This Row],[1W Return vs Nifty]]-AVERAGE(Table2[1W Return vs Nifty]))/_xlfn.STDEV.P(Table2[1W Return vs Nifty])</f>
        <v>0.86461488236820228</v>
      </c>
      <c r="O16">
        <v>12351.41</v>
      </c>
      <c r="P16">
        <v>12378.081963828799</v>
      </c>
      <c r="Q16">
        <v>11461.492645509899</v>
      </c>
      <c r="R16">
        <v>33.767544004027599</v>
      </c>
      <c r="S16" s="2">
        <f>(Table2[[#This Row],[Close Price]]-Table2[[#This Row],[20D EMA]])/Table2[[#This Row],[20D EMA]]</f>
        <v>3.4116752662246612E-2</v>
      </c>
      <c r="T16" s="2">
        <f>(Table2[[#This Row],[Close Price]]-Table2[[#This Row],[50D EMA]])/Table2[[#This Row],[50D EMA]]</f>
        <v>3.1888465218169015E-2</v>
      </c>
      <c r="U16" s="2">
        <f>(Table2[[#This Row],[Close Price]]-Table2[[#This Row],[200D EMA]])/Table2[[#This Row],[200D EMA]]</f>
        <v>0.11440982383771904</v>
      </c>
      <c r="V16">
        <v>1.5599649806671201</v>
      </c>
      <c r="W16">
        <v>12732.65</v>
      </c>
      <c r="X16">
        <v>13300</v>
      </c>
      <c r="Y16">
        <v>11966</v>
      </c>
      <c r="Z16">
        <v>13300</v>
      </c>
      <c r="AA16">
        <v>11960</v>
      </c>
      <c r="AB16">
        <v>13300</v>
      </c>
      <c r="AC16" s="2">
        <f>(Table2[[#This Row],[Close Price]]/Table2[[#This Row],[Day Low]])-1</f>
        <v>3.153310583421387E-3</v>
      </c>
      <c r="AD16" s="2">
        <f>(Table2[[#This Row],[Day High]]/Table2[[#This Row],[Close Price]])-1</f>
        <v>4.1275209820869296E-2</v>
      </c>
      <c r="AE16" s="2">
        <f>(Table2[[#This Row],[Close Price]]/Table2[[#This Row],[Current Week Low]])-1</f>
        <v>6.7424369045629318E-2</v>
      </c>
      <c r="AF16" s="2">
        <f>(Table2[[#This Row],[Current Week High]]/Table2[[#This Row],[Close Price]])-1</f>
        <v>4.1275209820869296E-2</v>
      </c>
      <c r="AG16" s="2">
        <f>(Table2[[#This Row],[Close Price]]/Table2[[#This Row],[Current Month Low]])-1</f>
        <v>6.7959866220735687E-2</v>
      </c>
      <c r="AH16" s="2">
        <f>(Table2[[#This Row],[Current Month High]]/Table2[[#This Row],[Close Price]])-1</f>
        <v>4.1275209820869296E-2</v>
      </c>
      <c r="AI16">
        <v>4.1275209820869296</v>
      </c>
      <c r="AJ16">
        <v>38.0224007607397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-0.14000000000000001</v>
      </c>
      <c r="AM16" t="s">
        <v>10199</v>
      </c>
      <c r="AN16">
        <v>4.84</v>
      </c>
      <c r="AO16" t="s">
        <v>10200</v>
      </c>
      <c r="AP16">
        <v>3.1915261231529997E-2</v>
      </c>
      <c r="AQ16">
        <f>(Table2[[#This Row],[Sharpe Ratio]]-AVERAGE(Table2[Sharpe Ratio]))/_xlfn.STDEV.P(Table2[Sharpe Ratio])</f>
        <v>-0.2543781881344887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479</v>
      </c>
      <c r="AT16">
        <f>_xlfn.RANK.AVG(Table2[[#This Row],[6M Return vs Nifty Z-Score]],Table2[6M Return vs Nifty Z-Score])</f>
        <v>262</v>
      </c>
      <c r="AU16">
        <f>_xlfn.RANK.AVG(Table2[[#This Row],[Sharpe Ratio Z-Score]],Table2[Sharpe Ratio Z-Score])</f>
        <v>406</v>
      </c>
      <c r="AV16">
        <f>(Table2[[#This Row],[Rank 1Y]]+Table2[[#This Row],[Rank 6M]]+Table2[[#This Row],[Rank Sharpe]])/3</f>
        <v>382.33333333333331</v>
      </c>
    </row>
    <row r="17" spans="1:48" x14ac:dyDescent="0.3">
      <c r="A17" t="s">
        <v>57</v>
      </c>
      <c r="B17" t="s">
        <v>58</v>
      </c>
      <c r="C17" t="s">
        <v>10153</v>
      </c>
      <c r="D17" t="s">
        <v>59</v>
      </c>
      <c r="E17">
        <v>376339.05244748999</v>
      </c>
      <c r="F17">
        <v>298.14999999999998</v>
      </c>
      <c r="G17">
        <v>57.495739380449301</v>
      </c>
      <c r="H17">
        <f>(Table2[[#This Row],[1Y Return vs Nifty]]-AVERAGE(Table2[1Y Return vs Nifty]))/_xlfn.STDEV.P(Table2[1Y Return vs Nifty])</f>
        <v>0.12326921771413792</v>
      </c>
      <c r="I17">
        <v>8.5922643798830105</v>
      </c>
      <c r="J17">
        <f>(Table2[[#This Row],[1M Return vs Nifty]]-AVERAGE(Table2[1M Return vs Nifty]))/_xlfn.STDEV.P(Table2[1M Return vs Nifty])</f>
        <v>0.34800054112103912</v>
      </c>
      <c r="K17">
        <v>28.1104394562526</v>
      </c>
      <c r="L17">
        <f>(Table2[[#This Row],[6M Return vs Nifty]]-AVERAGE(Table2[6M Return vs Nifty]))/_xlfn.STDEV.P(Table2[6M Return vs Nifty])</f>
        <v>0.54631665676091945</v>
      </c>
      <c r="M17">
        <v>7.6828165753933497</v>
      </c>
      <c r="N17">
        <f>(Table2[[#This Row],[1W Return vs Nifty]]-AVERAGE(Table2[1W Return vs Nifty]))/_xlfn.STDEV.P(Table2[1W Return vs Nifty])</f>
        <v>1.2224774223826402</v>
      </c>
      <c r="O17">
        <v>279.68</v>
      </c>
      <c r="P17">
        <v>274.42251229998197</v>
      </c>
      <c r="Q17">
        <v>244.22089838471601</v>
      </c>
      <c r="R17">
        <v>85.237090000833703</v>
      </c>
      <c r="S17" s="2">
        <f>(Table2[[#This Row],[Close Price]]-Table2[[#This Row],[20D EMA]])/Table2[[#This Row],[20D EMA]]</f>
        <v>6.6039759725400354E-2</v>
      </c>
      <c r="T17" s="2">
        <f>(Table2[[#This Row],[Close Price]]-Table2[[#This Row],[50D EMA]])/Table2[[#This Row],[50D EMA]]</f>
        <v>8.6463342606821411E-2</v>
      </c>
      <c r="U17" s="2">
        <f>(Table2[[#This Row],[Close Price]]-Table2[[#This Row],[200D EMA]])/Table2[[#This Row],[200D EMA]]</f>
        <v>0.2208209943210126</v>
      </c>
      <c r="V17">
        <v>1.08273321913457</v>
      </c>
      <c r="W17">
        <v>288.85000000000002</v>
      </c>
      <c r="X17">
        <v>299.8</v>
      </c>
      <c r="Y17">
        <v>287.35000000000002</v>
      </c>
      <c r="Z17">
        <v>303</v>
      </c>
      <c r="AA17">
        <v>271.5</v>
      </c>
      <c r="AB17">
        <v>303</v>
      </c>
      <c r="AC17" s="2">
        <f>(Table2[[#This Row],[Close Price]]/Table2[[#This Row],[Day Low]])-1</f>
        <v>3.2196641855634311E-2</v>
      </c>
      <c r="AD17" s="2">
        <f>(Table2[[#This Row],[Day High]]/Table2[[#This Row],[Close Price]])-1</f>
        <v>5.5341271172228979E-3</v>
      </c>
      <c r="AE17" s="2">
        <f>(Table2[[#This Row],[Close Price]]/Table2[[#This Row],[Current Week Low]])-1</f>
        <v>3.7584826866190912E-2</v>
      </c>
      <c r="AF17" s="2">
        <f>(Table2[[#This Row],[Current Week High]]/Table2[[#This Row],[Close Price]])-1</f>
        <v>1.626697970820068E-2</v>
      </c>
      <c r="AG17" s="2">
        <f>(Table2[[#This Row],[Close Price]]/Table2[[#This Row],[Current Month Low]])-1</f>
        <v>9.815837937384897E-2</v>
      </c>
      <c r="AH17" s="2">
        <f>(Table2[[#This Row],[Current Month High]]/Table2[[#This Row],[Close Price]])-1</f>
        <v>1.626697970820068E-2</v>
      </c>
      <c r="AI17">
        <v>1.62669797082006</v>
      </c>
      <c r="AJ17">
        <v>83.476923076923001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</v>
      </c>
      <c r="AM17" t="s">
        <v>10201</v>
      </c>
      <c r="AN17">
        <v>10.47</v>
      </c>
      <c r="AO17" t="s">
        <v>10200</v>
      </c>
      <c r="AP17">
        <v>0.101665222139842</v>
      </c>
      <c r="AQ17">
        <f>(Table2[[#This Row],[Sharpe Ratio]]-AVERAGE(Table2[Sharpe Ratio]))/_xlfn.STDEV.P(Table2[Sharpe Ratio])</f>
        <v>0.53200337779817009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2.7720672157769068</v>
      </c>
      <c r="AS17">
        <f>_xlfn.RANK.AVG(Table2[[#This Row],[1Y Return vs Nifty Z-Score]],Table2[1Y Return vs Nifty Z-Score])</f>
        <v>238</v>
      </c>
      <c r="AT17">
        <f>_xlfn.RANK.AVG(Table2[[#This Row],[6M Return vs Nifty Z-Score]],Table2[6M Return vs Nifty Z-Score])</f>
        <v>161</v>
      </c>
      <c r="AU17">
        <f>_xlfn.RANK.AVG(Table2[[#This Row],[Sharpe Ratio Z-Score]],Table2[Sharpe Ratio Z-Score])</f>
        <v>206</v>
      </c>
      <c r="AV17">
        <f>(Table2[[#This Row],[Rank 1Y]]+Table2[[#This Row],[Rank 6M]]+Table2[[#This Row],[Rank Sharpe]])/3</f>
        <v>201.66666666666666</v>
      </c>
    </row>
    <row r="18" spans="1:48" x14ac:dyDescent="0.3">
      <c r="A18" t="s">
        <v>60</v>
      </c>
      <c r="B18" t="s">
        <v>61</v>
      </c>
      <c r="C18" t="s">
        <v>10160</v>
      </c>
      <c r="D18" t="s">
        <v>62</v>
      </c>
      <c r="E18">
        <v>375981.96112499997</v>
      </c>
      <c r="F18">
        <v>5486.15</v>
      </c>
      <c r="G18">
        <v>165.40686837803099</v>
      </c>
      <c r="H18">
        <f>(Table2[[#This Row],[1Y Return vs Nifty]]-AVERAGE(Table2[1Y Return vs Nifty]))/_xlfn.STDEV.P(Table2[1Y Return vs Nifty])</f>
        <v>1.3839917432137629</v>
      </c>
      <c r="I18">
        <v>9.9761263321213107</v>
      </c>
      <c r="J18">
        <f>(Table2[[#This Row],[1M Return vs Nifty]]-AVERAGE(Table2[1M Return vs Nifty]))/_xlfn.STDEV.P(Table2[1M Return vs Nifty])</f>
        <v>0.46281061439373078</v>
      </c>
      <c r="K18">
        <v>69.363106986429401</v>
      </c>
      <c r="L18">
        <f>(Table2[[#This Row],[6M Return vs Nifty]]-AVERAGE(Table2[6M Return vs Nifty]))/_xlfn.STDEV.P(Table2[6M Return vs Nifty])</f>
        <v>1.8015788103980046</v>
      </c>
      <c r="M18">
        <v>3.1655042855923199</v>
      </c>
      <c r="N18">
        <f>(Table2[[#This Row],[1W Return vs Nifty]]-AVERAGE(Table2[1W Return vs Nifty]))/_xlfn.STDEV.P(Table2[1W Return vs Nifty])</f>
        <v>0.34618652723474275</v>
      </c>
      <c r="O18">
        <v>5316.98</v>
      </c>
      <c r="P18">
        <v>4872.5172171777303</v>
      </c>
      <c r="Q18">
        <v>3557.6519247321398</v>
      </c>
      <c r="R18">
        <v>73.370949056047095</v>
      </c>
      <c r="S18" s="2">
        <f>(Table2[[#This Row],[Close Price]]-Table2[[#This Row],[20D EMA]])/Table2[[#This Row],[20D EMA]]</f>
        <v>3.181693367287447E-2</v>
      </c>
      <c r="T18" s="2">
        <f>(Table2[[#This Row],[Close Price]]-Table2[[#This Row],[50D EMA]])/Table2[[#This Row],[50D EMA]]</f>
        <v>0.1259375299196375</v>
      </c>
      <c r="U18" s="2">
        <f>(Table2[[#This Row],[Close Price]]-Table2[[#This Row],[200D EMA]])/Table2[[#This Row],[200D EMA]]</f>
        <v>0.54207047683931553</v>
      </c>
      <c r="V18">
        <v>0.68882261477575901</v>
      </c>
      <c r="W18">
        <v>5319</v>
      </c>
      <c r="X18">
        <v>5580</v>
      </c>
      <c r="Y18">
        <v>5319</v>
      </c>
      <c r="Z18">
        <v>5674.75</v>
      </c>
      <c r="AA18">
        <v>5253.3</v>
      </c>
      <c r="AB18">
        <v>5674.75</v>
      </c>
      <c r="AC18" s="2">
        <f>(Table2[[#This Row],[Close Price]]/Table2[[#This Row],[Day Low]])-1</f>
        <v>3.1425079902237085E-2</v>
      </c>
      <c r="AD18" s="2">
        <f>(Table2[[#This Row],[Day High]]/Table2[[#This Row],[Close Price]])-1</f>
        <v>1.710671418025389E-2</v>
      </c>
      <c r="AE18" s="2">
        <f>(Table2[[#This Row],[Close Price]]/Table2[[#This Row],[Current Week Low]])-1</f>
        <v>3.1425079902237085E-2</v>
      </c>
      <c r="AF18" s="2">
        <f>(Table2[[#This Row],[Current Week High]]/Table2[[#This Row],[Close Price]])-1</f>
        <v>3.4377477830537018E-2</v>
      </c>
      <c r="AG18" s="2">
        <f>(Table2[[#This Row],[Close Price]]/Table2[[#This Row],[Current Month Low]])-1</f>
        <v>4.4324519825633235E-2</v>
      </c>
      <c r="AH18" s="2">
        <f>(Table2[[#This Row],[Current Month High]]/Table2[[#This Row],[Close Price]])-1</f>
        <v>3.4377477830537018E-2</v>
      </c>
      <c r="AI18">
        <v>3.4377477830537</v>
      </c>
      <c r="AJ18">
        <v>210.337707885507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</v>
      </c>
      <c r="AM18">
        <v>0</v>
      </c>
      <c r="AN18">
        <v>3.03</v>
      </c>
      <c r="AO18" t="s">
        <v>10200</v>
      </c>
      <c r="AP18">
        <v>0.29144523920819498</v>
      </c>
      <c r="AQ18">
        <f>(Table2[[#This Row],[Sharpe Ratio]]-AVERAGE(Table2[Sharpe Ratio]))/_xlfn.STDEV.P(Table2[Sharpe Ratio])</f>
        <v>2.6716390859975916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6.6662067812378325</v>
      </c>
      <c r="AS18">
        <f>_xlfn.RANK.AVG(Table2[[#This Row],[1Y Return vs Nifty Z-Score]],Table2[1Y Return vs Nifty Z-Score])</f>
        <v>59</v>
      </c>
      <c r="AT18">
        <f>_xlfn.RANK.AVG(Table2[[#This Row],[6M Return vs Nifty Z-Score]],Table2[6M Return vs Nifty Z-Score])</f>
        <v>43</v>
      </c>
      <c r="AU18">
        <f>_xlfn.RANK.AVG(Table2[[#This Row],[Sharpe Ratio Z-Score]],Table2[Sharpe Ratio Z-Score])</f>
        <v>4</v>
      </c>
      <c r="AV18">
        <f>(Table2[[#This Row],[Rank 1Y]]+Table2[[#This Row],[Rank 6M]]+Table2[[#This Row],[Rank Sharpe]])/3</f>
        <v>35.333333333333336</v>
      </c>
    </row>
    <row r="19" spans="1:48" x14ac:dyDescent="0.3">
      <c r="A19" t="s">
        <v>63</v>
      </c>
      <c r="B19" t="s">
        <v>64</v>
      </c>
      <c r="C19" t="s">
        <v>10161</v>
      </c>
      <c r="D19" t="s">
        <v>65</v>
      </c>
      <c r="E19">
        <v>373432.49473079998</v>
      </c>
      <c r="F19">
        <v>1598.55</v>
      </c>
      <c r="G19">
        <v>26.928705961123899</v>
      </c>
      <c r="H19">
        <f>(Table2[[#This Row],[1Y Return vs Nifty]]-AVERAGE(Table2[1Y Return vs Nifty]))/_xlfn.STDEV.P(Table2[1Y Return vs Nifty])</f>
        <v>-0.23384452882359846</v>
      </c>
      <c r="I19">
        <v>9.8045929092680895E-2</v>
      </c>
      <c r="J19">
        <f>(Table2[[#This Row],[1M Return vs Nifty]]-AVERAGE(Table2[1M Return vs Nifty]))/_xlfn.STDEV.P(Table2[1M Return vs Nifty])</f>
        <v>-0.35670981033571841</v>
      </c>
      <c r="K19">
        <v>8.1988963580570395</v>
      </c>
      <c r="L19">
        <f>(Table2[[#This Row],[6M Return vs Nifty]]-AVERAGE(Table2[6M Return vs Nifty]))/_xlfn.STDEV.P(Table2[6M Return vs Nifty])</f>
        <v>-5.9564319381897254E-2</v>
      </c>
      <c r="M19">
        <v>5.5973650257865302</v>
      </c>
      <c r="N19">
        <f>(Table2[[#This Row],[1W Return vs Nifty]]-AVERAGE(Table2[1W Return vs Nifty]))/_xlfn.STDEV.P(Table2[1W Return vs Nifty])</f>
        <v>0.8179310709341282</v>
      </c>
      <c r="O19">
        <v>1534.62</v>
      </c>
      <c r="P19">
        <v>1520.0236094120901</v>
      </c>
      <c r="Q19">
        <v>1403.0014210839599</v>
      </c>
      <c r="R19">
        <v>68.125834217864593</v>
      </c>
      <c r="S19" s="2">
        <f>(Table2[[#This Row],[Close Price]]-Table2[[#This Row],[20D EMA]])/Table2[[#This Row],[20D EMA]]</f>
        <v>4.1658521327755452E-2</v>
      </c>
      <c r="T19" s="2">
        <f>(Table2[[#This Row],[Close Price]]-Table2[[#This Row],[50D EMA]])/Table2[[#This Row],[50D EMA]]</f>
        <v>5.1661296641492341E-2</v>
      </c>
      <c r="U19" s="2">
        <f>(Table2[[#This Row],[Close Price]]-Table2[[#This Row],[200D EMA]])/Table2[[#This Row],[200D EMA]]</f>
        <v>0.13937874614906592</v>
      </c>
      <c r="V19">
        <v>0.75541643789205803</v>
      </c>
      <c r="W19">
        <v>1567.6</v>
      </c>
      <c r="X19">
        <v>1601.15</v>
      </c>
      <c r="Y19">
        <v>1549.8</v>
      </c>
      <c r="Z19">
        <v>1601.15</v>
      </c>
      <c r="AA19">
        <v>1498.3</v>
      </c>
      <c r="AB19">
        <v>1601.15</v>
      </c>
      <c r="AC19" s="2">
        <f>(Table2[[#This Row],[Close Price]]/Table2[[#This Row],[Day Low]])-1</f>
        <v>1.974355702985453E-2</v>
      </c>
      <c r="AD19" s="2">
        <f>(Table2[[#This Row],[Day High]]/Table2[[#This Row],[Close Price]])-1</f>
        <v>1.6264739920552884E-3</v>
      </c>
      <c r="AE19" s="2">
        <f>(Table2[[#This Row],[Close Price]]/Table2[[#This Row],[Current Week Low]])-1</f>
        <v>3.1455671699574195E-2</v>
      </c>
      <c r="AF19" s="2">
        <f>(Table2[[#This Row],[Current Week High]]/Table2[[#This Row],[Close Price]])-1</f>
        <v>1.6264739920552884E-3</v>
      </c>
      <c r="AG19" s="2">
        <f>(Table2[[#This Row],[Close Price]]/Table2[[#This Row],[Current Month Low]])-1</f>
        <v>6.6909163718881448E-2</v>
      </c>
      <c r="AH19" s="2">
        <f>(Table2[[#This Row],[Current Month High]]/Table2[[#This Row],[Close Price]])-1</f>
        <v>1.6264739920552884E-3</v>
      </c>
      <c r="AI19">
        <v>2.5210346876857099</v>
      </c>
      <c r="AJ19">
        <v>55.033459412278098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-7.0000000000000007E-2</v>
      </c>
      <c r="AM19" t="s">
        <v>10199</v>
      </c>
      <c r="AN19">
        <v>6.96</v>
      </c>
      <c r="AO19" t="s">
        <v>10200</v>
      </c>
      <c r="AP19">
        <v>0.10344621616189199</v>
      </c>
      <c r="AQ19">
        <f>(Table2[[#This Row],[Sharpe Ratio]]-AVERAGE(Table2[Sharpe Ratio]))/_xlfn.STDEV.P(Table2[Sharpe Ratio])</f>
        <v>0.55208282801918773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0.71989524041210184</v>
      </c>
      <c r="AS19">
        <f>_xlfn.RANK.AVG(Table2[[#This Row],[1Y Return vs Nifty Z-Score]],Table2[1Y Return vs Nifty Z-Score])</f>
        <v>354</v>
      </c>
      <c r="AT19">
        <f>_xlfn.RANK.AVG(Table2[[#This Row],[6M Return vs Nifty Z-Score]],Table2[6M Return vs Nifty Z-Score])</f>
        <v>335</v>
      </c>
      <c r="AU19">
        <f>_xlfn.RANK.AVG(Table2[[#This Row],[Sharpe Ratio Z-Score]],Table2[Sharpe Ratio Z-Score])</f>
        <v>202</v>
      </c>
      <c r="AV19">
        <f>(Table2[[#This Row],[Rank 1Y]]+Table2[[#This Row],[Rank 6M]]+Table2[[#This Row],[Rank Sharpe]])/3</f>
        <v>297</v>
      </c>
    </row>
    <row r="20" spans="1:48" x14ac:dyDescent="0.3">
      <c r="A20" t="s">
        <v>66</v>
      </c>
      <c r="B20" t="s">
        <v>67</v>
      </c>
      <c r="C20" t="s">
        <v>10155</v>
      </c>
      <c r="D20" t="s">
        <v>24</v>
      </c>
      <c r="E20">
        <v>368407.13454535999</v>
      </c>
      <c r="F20">
        <v>1829.85</v>
      </c>
      <c r="G20">
        <v>-27.4230236543556</v>
      </c>
      <c r="H20">
        <f>(Table2[[#This Row],[1Y Return vs Nifty]]-AVERAGE(Table2[1Y Return vs Nifty]))/_xlfn.STDEV.P(Table2[1Y Return vs Nifty])</f>
        <v>-0.86883417690369302</v>
      </c>
      <c r="I20">
        <v>0.100742505324209</v>
      </c>
      <c r="J20">
        <f>(Table2[[#This Row],[1M Return vs Nifty]]-AVERAGE(Table2[1M Return vs Nifty]))/_xlfn.STDEV.P(Table2[1M Return vs Nifty])</f>
        <v>-0.35648609285130722</v>
      </c>
      <c r="K20">
        <v>-11.9630118930876</v>
      </c>
      <c r="L20">
        <f>(Table2[[#This Row],[6M Return vs Nifty]]-AVERAGE(Table2[6M Return vs Nifty]))/_xlfn.STDEV.P(Table2[6M Return vs Nifty])</f>
        <v>-0.67306356410956714</v>
      </c>
      <c r="M20">
        <v>4.5606597754130496</v>
      </c>
      <c r="N20">
        <f>(Table2[[#This Row],[1W Return vs Nifty]]-AVERAGE(Table2[1W Return vs Nifty]))/_xlfn.STDEV.P(Table2[1W Return vs Nifty])</f>
        <v>0.61682578673551991</v>
      </c>
      <c r="O20">
        <v>1795.52</v>
      </c>
      <c r="P20">
        <v>1757.8364088564899</v>
      </c>
      <c r="Q20">
        <v>1763.35989813265</v>
      </c>
      <c r="R20">
        <v>70.599774357621598</v>
      </c>
      <c r="S20" s="2">
        <f>(Table2[[#This Row],[Close Price]]-Table2[[#This Row],[20D EMA]])/Table2[[#This Row],[20D EMA]]</f>
        <v>1.9119809303154479E-2</v>
      </c>
      <c r="T20" s="2">
        <f>(Table2[[#This Row],[Close Price]]-Table2[[#This Row],[50D EMA]])/Table2[[#This Row],[50D EMA]]</f>
        <v>4.0967174636208817E-2</v>
      </c>
      <c r="U20" s="2">
        <f>(Table2[[#This Row],[Close Price]]-Table2[[#This Row],[200D EMA]])/Table2[[#This Row],[200D EMA]]</f>
        <v>3.7706484046598286E-2</v>
      </c>
      <c r="V20">
        <v>0.71194016090111101</v>
      </c>
      <c r="W20">
        <v>1820.2</v>
      </c>
      <c r="X20">
        <v>1844.5</v>
      </c>
      <c r="Y20">
        <v>1820.2</v>
      </c>
      <c r="Z20">
        <v>1870</v>
      </c>
      <c r="AA20">
        <v>1737.1</v>
      </c>
      <c r="AB20">
        <v>1870</v>
      </c>
      <c r="AC20" s="2">
        <f>(Table2[[#This Row],[Close Price]]/Table2[[#This Row],[Day Low]])-1</f>
        <v>5.3016152071199141E-3</v>
      </c>
      <c r="AD20" s="2">
        <f>(Table2[[#This Row],[Day High]]/Table2[[#This Row],[Close Price]])-1</f>
        <v>8.0061207202777318E-3</v>
      </c>
      <c r="AE20" s="2">
        <f>(Table2[[#This Row],[Close Price]]/Table2[[#This Row],[Current Week Low]])-1</f>
        <v>5.3016152071199141E-3</v>
      </c>
      <c r="AF20" s="2">
        <f>(Table2[[#This Row],[Current Week High]]/Table2[[#This Row],[Close Price]])-1</f>
        <v>2.1941689209498128E-2</v>
      </c>
      <c r="AG20" s="2">
        <f>(Table2[[#This Row],[Close Price]]/Table2[[#This Row],[Current Month Low]])-1</f>
        <v>5.3393587012837473E-2</v>
      </c>
      <c r="AH20" s="2">
        <f>(Table2[[#This Row],[Current Month High]]/Table2[[#This Row],[Close Price]])-1</f>
        <v>2.1941689209498128E-2</v>
      </c>
      <c r="AI20">
        <v>8.6291226056780701</v>
      </c>
      <c r="AJ20">
        <v>18.5251157819736</v>
      </c>
      <c r="AK20" t="str">
        <f>IF(AND(Table2[[#This Row],[20D EMA]]&gt;Table2[[#This Row],[50D EMA]],Table2[[#This Row],[50D EMA]]&gt;Table2[[#This Row],[200D EMA]]),"Uptrend","Downtrend/NoTrend")</f>
        <v>Downtrend/NoTrend</v>
      </c>
      <c r="AL20">
        <v>-7.0000000000000007E-2</v>
      </c>
      <c r="AM20" t="s">
        <v>10199</v>
      </c>
      <c r="AN20">
        <v>3.23</v>
      </c>
      <c r="AO20" t="s">
        <v>10200</v>
      </c>
      <c r="AP20">
        <v>-7.8457731368329994E-2</v>
      </c>
      <c r="AQ20">
        <f>(Table2[[#This Row],[Sharpe Ratio]]-AVERAGE(Table2[Sharpe Ratio]))/_xlfn.STDEV.P(Table2[Sharpe Ratio])</f>
        <v>-1.4987557566244001</v>
      </c>
      <c r="AR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">
        <f>_xlfn.RANK.AVG(Table2[[#This Row],[1Y Return vs Nifty Z-Score]],Table2[1Y Return vs Nifty Z-Score])</f>
        <v>653</v>
      </c>
      <c r="AT20">
        <f>_xlfn.RANK.AVG(Table2[[#This Row],[6M Return vs Nifty Z-Score]],Table2[6M Return vs Nifty Z-Score])</f>
        <v>545</v>
      </c>
      <c r="AU20">
        <f>_xlfn.RANK.AVG(Table2[[#This Row],[Sharpe Ratio Z-Score]],Table2[Sharpe Ratio Z-Score])</f>
        <v>686</v>
      </c>
      <c r="AV20">
        <f>(Table2[[#This Row],[Rank 1Y]]+Table2[[#This Row],[Rank 6M]]+Table2[[#This Row],[Rank Sharpe]])/3</f>
        <v>628</v>
      </c>
    </row>
    <row r="21" spans="1:48" x14ac:dyDescent="0.3">
      <c r="A21" t="s">
        <v>68</v>
      </c>
      <c r="B21" t="s">
        <v>69</v>
      </c>
      <c r="C21" t="s">
        <v>10159</v>
      </c>
      <c r="D21" t="s">
        <v>56</v>
      </c>
      <c r="E21">
        <v>368038.63877456001</v>
      </c>
      <c r="F21">
        <v>1005.5</v>
      </c>
      <c r="G21">
        <v>37.021124357872203</v>
      </c>
      <c r="H21">
        <f>(Table2[[#This Row],[1Y Return vs Nifty]]-AVERAGE(Table2[1Y Return vs Nifty]))/_xlfn.STDEV.P(Table2[1Y Return vs Nifty])</f>
        <v>-0.1159351034682902</v>
      </c>
      <c r="I21">
        <v>-0.90361758025055705</v>
      </c>
      <c r="J21">
        <f>(Table2[[#This Row],[1M Return vs Nifty]]-AVERAGE(Table2[1M Return vs Nifty]))/_xlfn.STDEV.P(Table2[1M Return vs Nifty])</f>
        <v>-0.43981135143688993</v>
      </c>
      <c r="K21">
        <v>11.913755555601499</v>
      </c>
      <c r="L21">
        <f>(Table2[[#This Row],[6M Return vs Nifty]]-AVERAGE(Table2[6M Return vs Nifty]))/_xlfn.STDEV.P(Table2[6M Return vs Nifty])</f>
        <v>5.3473756358467045E-2</v>
      </c>
      <c r="M21">
        <v>3.0564026482106099</v>
      </c>
      <c r="N21">
        <f>(Table2[[#This Row],[1W Return vs Nifty]]-AVERAGE(Table2[1W Return vs Nifty]))/_xlfn.STDEV.P(Table2[1W Return vs Nifty])</f>
        <v>0.32502244440186623</v>
      </c>
      <c r="O21">
        <v>984.78</v>
      </c>
      <c r="P21">
        <v>974.73450203338598</v>
      </c>
      <c r="Q21">
        <v>863.82387272027995</v>
      </c>
      <c r="R21">
        <v>63.3995122786989</v>
      </c>
      <c r="S21" s="2">
        <f>(Table2[[#This Row],[Close Price]]-Table2[[#This Row],[20D EMA]])/Table2[[#This Row],[20D EMA]]</f>
        <v>2.1040232336156327E-2</v>
      </c>
      <c r="T21" s="2">
        <f>(Table2[[#This Row],[Close Price]]-Table2[[#This Row],[50D EMA]])/Table2[[#This Row],[50D EMA]]</f>
        <v>3.1562951657537884E-2</v>
      </c>
      <c r="U21" s="2">
        <f>(Table2[[#This Row],[Close Price]]-Table2[[#This Row],[200D EMA]])/Table2[[#This Row],[200D EMA]]</f>
        <v>0.16401043286007569</v>
      </c>
      <c r="V21">
        <v>1.04583466296913</v>
      </c>
      <c r="W21">
        <v>986.05</v>
      </c>
      <c r="X21">
        <v>1019.85</v>
      </c>
      <c r="Y21">
        <v>986.05</v>
      </c>
      <c r="Z21">
        <v>1019.85</v>
      </c>
      <c r="AA21">
        <v>973.5</v>
      </c>
      <c r="AB21">
        <v>1019.85</v>
      </c>
      <c r="AC21" s="2">
        <f>(Table2[[#This Row],[Close Price]]/Table2[[#This Row],[Day Low]])-1</f>
        <v>1.9725166066629551E-2</v>
      </c>
      <c r="AD21" s="2">
        <f>(Table2[[#This Row],[Day High]]/Table2[[#This Row],[Close Price]])-1</f>
        <v>1.4271506713078086E-2</v>
      </c>
      <c r="AE21" s="2">
        <f>(Table2[[#This Row],[Close Price]]/Table2[[#This Row],[Current Week Low]])-1</f>
        <v>1.9725166066629551E-2</v>
      </c>
      <c r="AF21" s="2">
        <f>(Table2[[#This Row],[Current Week High]]/Table2[[#This Row],[Close Price]])-1</f>
        <v>1.4271506713078086E-2</v>
      </c>
      <c r="AG21" s="2">
        <f>(Table2[[#This Row],[Close Price]]/Table2[[#This Row],[Current Month Low]])-1</f>
        <v>3.2871083718541305E-2</v>
      </c>
      <c r="AH21" s="2">
        <f>(Table2[[#This Row],[Current Month High]]/Table2[[#This Row],[Close Price]])-1</f>
        <v>1.4271506713078086E-2</v>
      </c>
      <c r="AI21">
        <v>5.9771258080556899</v>
      </c>
      <c r="AJ21">
        <v>69.475813247935207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-0.11</v>
      </c>
      <c r="AM21" t="s">
        <v>10199</v>
      </c>
      <c r="AN21">
        <v>4.95</v>
      </c>
      <c r="AO21" t="s">
        <v>10200</v>
      </c>
      <c r="AP21">
        <v>0.146865614825678</v>
      </c>
      <c r="AQ21">
        <f>(Table2[[#This Row],[Sharpe Ratio]]-AVERAGE(Table2[Sharpe Ratio]))/_xlfn.STDEV.P(Table2[Sharpe Ratio])</f>
        <v>1.0416058939599102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0.86435563981506336</v>
      </c>
      <c r="AS21">
        <f>_xlfn.RANK.AVG(Table2[[#This Row],[1Y Return vs Nifty Z-Score]],Table2[1Y Return vs Nifty Z-Score])</f>
        <v>312</v>
      </c>
      <c r="AT21">
        <f>_xlfn.RANK.AVG(Table2[[#This Row],[6M Return vs Nifty Z-Score]],Table2[6M Return vs Nifty Z-Score])</f>
        <v>298</v>
      </c>
      <c r="AU21">
        <f>_xlfn.RANK.AVG(Table2[[#This Row],[Sharpe Ratio Z-Score]],Table2[Sharpe Ratio Z-Score])</f>
        <v>112</v>
      </c>
      <c r="AV21">
        <f>(Table2[[#This Row],[Rank 1Y]]+Table2[[#This Row],[Rank 6M]]+Table2[[#This Row],[Rank Sharpe]])/3</f>
        <v>240.66666666666666</v>
      </c>
    </row>
    <row r="22" spans="1:48" x14ac:dyDescent="0.3">
      <c r="A22" t="s">
        <v>70</v>
      </c>
      <c r="B22" t="s">
        <v>71</v>
      </c>
      <c r="C22" t="s">
        <v>10162</v>
      </c>
      <c r="D22" t="s">
        <v>72</v>
      </c>
      <c r="E22">
        <v>366000.66322782898</v>
      </c>
      <c r="F22">
        <v>381.4</v>
      </c>
      <c r="G22">
        <v>73.635838282565999</v>
      </c>
      <c r="H22">
        <f>(Table2[[#This Row],[1Y Return vs Nifty]]-AVERAGE(Table2[1Y Return vs Nifty]))/_xlfn.STDEV.P(Table2[1Y Return vs Nifty])</f>
        <v>0.3118335153793611</v>
      </c>
      <c r="I22">
        <v>-1.1275796609569499</v>
      </c>
      <c r="J22">
        <f>(Table2[[#This Row],[1M Return vs Nifty]]-AVERAGE(Table2[1M Return vs Nifty]))/_xlfn.STDEV.P(Table2[1M Return vs Nifty])</f>
        <v>-0.45839203634886133</v>
      </c>
      <c r="K22">
        <v>9.2568837867966494</v>
      </c>
      <c r="L22">
        <f>(Table2[[#This Row],[6M Return vs Nifty]]-AVERAGE(Table2[6M Return vs Nifty]))/_xlfn.STDEV.P(Table2[6M Return vs Nifty])</f>
        <v>-2.7371211448957895E-2</v>
      </c>
      <c r="M22">
        <v>1.8027137103281199</v>
      </c>
      <c r="N22">
        <f>(Table2[[#This Row],[1W Return vs Nifty]]-AVERAGE(Table2[1W Return vs Nifty]))/_xlfn.STDEV.P(Table2[1W Return vs Nifty])</f>
        <v>8.1825576190115226E-2</v>
      </c>
      <c r="O22">
        <v>371.28</v>
      </c>
      <c r="P22">
        <v>364.10036913247399</v>
      </c>
      <c r="Q22">
        <v>317.83382060527703</v>
      </c>
      <c r="R22">
        <v>61.438469482911799</v>
      </c>
      <c r="S22" s="2">
        <f>(Table2[[#This Row],[Close Price]]-Table2[[#This Row],[20D EMA]])/Table2[[#This Row],[20D EMA]]</f>
        <v>2.7257056668821389E-2</v>
      </c>
      <c r="T22" s="2">
        <f>(Table2[[#This Row],[Close Price]]-Table2[[#This Row],[50D EMA]])/Table2[[#This Row],[50D EMA]]</f>
        <v>4.7513357123875111E-2</v>
      </c>
      <c r="U22" s="2">
        <f>(Table2[[#This Row],[Close Price]]-Table2[[#This Row],[200D EMA]])/Table2[[#This Row],[200D EMA]]</f>
        <v>0.19999816027655162</v>
      </c>
      <c r="V22">
        <v>1.0508506802991</v>
      </c>
      <c r="W22">
        <v>370</v>
      </c>
      <c r="X22">
        <v>383.8</v>
      </c>
      <c r="Y22">
        <v>370</v>
      </c>
      <c r="Z22">
        <v>383.8</v>
      </c>
      <c r="AA22">
        <v>365.15</v>
      </c>
      <c r="AB22">
        <v>383.8</v>
      </c>
      <c r="AC22" s="2">
        <f>(Table2[[#This Row],[Close Price]]/Table2[[#This Row],[Day Low]])-1</f>
        <v>3.0810810810810718E-2</v>
      </c>
      <c r="AD22" s="2">
        <f>(Table2[[#This Row],[Day High]]/Table2[[#This Row],[Close Price]])-1</f>
        <v>6.2926061877295325E-3</v>
      </c>
      <c r="AE22" s="2">
        <f>(Table2[[#This Row],[Close Price]]/Table2[[#This Row],[Current Week Low]])-1</f>
        <v>3.0810810810810718E-2</v>
      </c>
      <c r="AF22" s="2">
        <f>(Table2[[#This Row],[Current Week High]]/Table2[[#This Row],[Close Price]])-1</f>
        <v>6.2926061877295325E-3</v>
      </c>
      <c r="AG22" s="2">
        <f>(Table2[[#This Row],[Close Price]]/Table2[[#This Row],[Current Month Low]])-1</f>
        <v>4.4502259345474471E-2</v>
      </c>
      <c r="AH22" s="2">
        <f>(Table2[[#This Row],[Current Month High]]/Table2[[#This Row],[Close Price]])-1</f>
        <v>6.2926061877295325E-3</v>
      </c>
      <c r="AI22">
        <v>3.09386470896697</v>
      </c>
      <c r="AJ22">
        <v>106.44113667117701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0.03</v>
      </c>
      <c r="AM22" t="s">
        <v>10200</v>
      </c>
      <c r="AN22">
        <v>5.14</v>
      </c>
      <c r="AO22" t="s">
        <v>10200</v>
      </c>
      <c r="AP22">
        <v>0.167089246150224</v>
      </c>
      <c r="AQ22">
        <f>(Table2[[#This Row],[Sharpe Ratio]]-AVERAGE(Table2[Sharpe Ratio]))/_xlfn.STDEV.P(Table2[Sharpe Ratio])</f>
        <v>1.2696130593079562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1.1775089030796133</v>
      </c>
      <c r="AS22">
        <f>_xlfn.RANK.AVG(Table2[[#This Row],[1Y Return vs Nifty Z-Score]],Table2[1Y Return vs Nifty Z-Score])</f>
        <v>187</v>
      </c>
      <c r="AT22">
        <f>_xlfn.RANK.AVG(Table2[[#This Row],[6M Return vs Nifty Z-Score]],Table2[6M Return vs Nifty Z-Score])</f>
        <v>322</v>
      </c>
      <c r="AU22">
        <f>_xlfn.RANK.AVG(Table2[[#This Row],[Sharpe Ratio Z-Score]],Table2[Sharpe Ratio Z-Score])</f>
        <v>76</v>
      </c>
      <c r="AV22">
        <f>(Table2[[#This Row],[Rank 1Y]]+Table2[[#This Row],[Rank 6M]]+Table2[[#This Row],[Rank Sharpe]])/3</f>
        <v>195</v>
      </c>
    </row>
    <row r="23" spans="1:48" x14ac:dyDescent="0.3">
      <c r="A23" t="s">
        <v>73</v>
      </c>
      <c r="B23" t="s">
        <v>74</v>
      </c>
      <c r="C23" t="s">
        <v>10163</v>
      </c>
      <c r="D23" t="s">
        <v>75</v>
      </c>
      <c r="E23">
        <v>354950.74903455999</v>
      </c>
      <c r="F23">
        <v>3096</v>
      </c>
      <c r="G23">
        <v>2.7570983582278101</v>
      </c>
      <c r="H23">
        <f>(Table2[[#This Row],[1Y Return vs Nifty]]-AVERAGE(Table2[1Y Return vs Nifty]))/_xlfn.STDEV.P(Table2[1Y Return vs Nifty])</f>
        <v>-0.51624070487687668</v>
      </c>
      <c r="I23">
        <v>-9.0726486318840305</v>
      </c>
      <c r="J23">
        <f>(Table2[[#This Row],[1M Return vs Nifty]]-AVERAGE(Table2[1M Return vs Nifty]))/_xlfn.STDEV.P(Table2[1M Return vs Nifty])</f>
        <v>-1.1175430081877427</v>
      </c>
      <c r="K23">
        <v>-12.531055136689901</v>
      </c>
      <c r="L23">
        <f>(Table2[[#This Row],[6M Return vs Nifty]]-AVERAGE(Table2[6M Return vs Nifty]))/_xlfn.STDEV.P(Table2[6M Return vs Nifty])</f>
        <v>-0.69034834174974313</v>
      </c>
      <c r="M23">
        <v>-1.4711407616450001</v>
      </c>
      <c r="N23">
        <f>(Table2[[#This Row],[1W Return vs Nifty]]-AVERAGE(Table2[1W Return vs Nifty]))/_xlfn.STDEV.P(Table2[1W Return vs Nifty])</f>
        <v>-0.55325313472974347</v>
      </c>
      <c r="O23">
        <v>3165.77</v>
      </c>
      <c r="P23">
        <v>3161.6032640602898</v>
      </c>
      <c r="Q23">
        <v>2967.2667065231299</v>
      </c>
      <c r="R23">
        <v>34.738949358432201</v>
      </c>
      <c r="S23" s="2">
        <f>(Table2[[#This Row],[Close Price]]-Table2[[#This Row],[20D EMA]])/Table2[[#This Row],[20D EMA]]</f>
        <v>-2.2038872059562124E-2</v>
      </c>
      <c r="T23" s="2">
        <f>(Table2[[#This Row],[Close Price]]-Table2[[#This Row],[50D EMA]])/Table2[[#This Row],[50D EMA]]</f>
        <v>-2.0749998839525108E-2</v>
      </c>
      <c r="U23" s="2">
        <f>(Table2[[#This Row],[Close Price]]-Table2[[#This Row],[200D EMA]])/Table2[[#This Row],[200D EMA]]</f>
        <v>4.3384470022147854E-2</v>
      </c>
      <c r="V23">
        <v>0.53271633554445696</v>
      </c>
      <c r="W23">
        <v>3063.4</v>
      </c>
      <c r="X23">
        <v>3127.25</v>
      </c>
      <c r="Y23">
        <v>3063.4</v>
      </c>
      <c r="Z23">
        <v>3158.2</v>
      </c>
      <c r="AA23">
        <v>3063.4</v>
      </c>
      <c r="AB23">
        <v>3207.8</v>
      </c>
      <c r="AC23" s="2">
        <f>(Table2[[#This Row],[Close Price]]/Table2[[#This Row],[Day Low]])-1</f>
        <v>1.0641770581706567E-2</v>
      </c>
      <c r="AD23" s="2">
        <f>(Table2[[#This Row],[Day High]]/Table2[[#This Row],[Close Price]])-1</f>
        <v>1.009366925064592E-2</v>
      </c>
      <c r="AE23" s="2">
        <f>(Table2[[#This Row],[Close Price]]/Table2[[#This Row],[Current Week Low]])-1</f>
        <v>1.0641770581706567E-2</v>
      </c>
      <c r="AF23" s="2">
        <f>(Table2[[#This Row],[Current Week High]]/Table2[[#This Row],[Close Price]])-1</f>
        <v>2.0090439276485794E-2</v>
      </c>
      <c r="AG23" s="2">
        <f>(Table2[[#This Row],[Close Price]]/Table2[[#This Row],[Current Month Low]])-1</f>
        <v>1.0641770581706567E-2</v>
      </c>
      <c r="AH23" s="2">
        <f>(Table2[[#This Row],[Current Month High]]/Table2[[#This Row],[Close Price]])-1</f>
        <v>3.6111111111111205E-2</v>
      </c>
      <c r="AI23">
        <v>20.927002583979299</v>
      </c>
      <c r="AJ23">
        <v>44.537815126050397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-7.0000000000000007E-2</v>
      </c>
      <c r="AM23" t="s">
        <v>10199</v>
      </c>
      <c r="AN23">
        <v>-3.09</v>
      </c>
      <c r="AO23" t="s">
        <v>10199</v>
      </c>
      <c r="AP23">
        <v>7.5951201790521006E-2</v>
      </c>
      <c r="AQ23">
        <f>(Table2[[#This Row],[Sharpe Ratio]]-AVERAGE(Table2[Sharpe Ratio]))/_xlfn.STDEV.P(Table2[Sharpe Ratio])</f>
        <v>0.24209595239754039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-2.6352892371465657</v>
      </c>
      <c r="AS23">
        <f>_xlfn.RANK.AVG(Table2[[#This Row],[1Y Return vs Nifty Z-Score]],Table2[1Y Return vs Nifty Z-Score])</f>
        <v>497</v>
      </c>
      <c r="AT23">
        <f>_xlfn.RANK.AVG(Table2[[#This Row],[6M Return vs Nifty Z-Score]],Table2[6M Return vs Nifty Z-Score])</f>
        <v>554</v>
      </c>
      <c r="AU23">
        <f>_xlfn.RANK.AVG(Table2[[#This Row],[Sharpe Ratio Z-Score]],Table2[Sharpe Ratio Z-Score])</f>
        <v>261</v>
      </c>
      <c r="AV23">
        <f>(Table2[[#This Row],[Rank 1Y]]+Table2[[#This Row],[Rank 6M]]+Table2[[#This Row],[Rank Sharpe]])/3</f>
        <v>437.33333333333331</v>
      </c>
    </row>
    <row r="24" spans="1:48" x14ac:dyDescent="0.3">
      <c r="A24" t="s">
        <v>76</v>
      </c>
      <c r="B24" t="s">
        <v>77</v>
      </c>
      <c r="C24" t="s">
        <v>10159</v>
      </c>
      <c r="D24" t="s">
        <v>56</v>
      </c>
      <c r="E24">
        <v>341582.73684209998</v>
      </c>
      <c r="F24">
        <v>2732</v>
      </c>
      <c r="G24">
        <v>50.356466532992002</v>
      </c>
      <c r="H24">
        <f>(Table2[[#This Row],[1Y Return vs Nifty]]-AVERAGE(Table2[1Y Return vs Nifty]))/_xlfn.STDEV.P(Table2[1Y Return vs Nifty])</f>
        <v>3.9861304386876066E-2</v>
      </c>
      <c r="I24">
        <v>-2.8564526929672298</v>
      </c>
      <c r="J24">
        <f>(Table2[[#This Row],[1M Return vs Nifty]]-AVERAGE(Table2[1M Return vs Nifty]))/_xlfn.STDEV.P(Table2[1M Return vs Nifty])</f>
        <v>-0.60182544685865524</v>
      </c>
      <c r="K24">
        <v>54.8598950415536</v>
      </c>
      <c r="L24">
        <f>(Table2[[#This Row],[6M Return vs Nifty]]-AVERAGE(Table2[6M Return vs Nifty]))/_xlfn.STDEV.P(Table2[6M Return vs Nifty])</f>
        <v>1.3602659414238349</v>
      </c>
      <c r="M24">
        <v>1.7969499439573</v>
      </c>
      <c r="N24">
        <f>(Table2[[#This Row],[1W Return vs Nifty]]-AVERAGE(Table2[1W Return vs Nifty]))/_xlfn.STDEV.P(Table2[1W Return vs Nifty])</f>
        <v>8.0707491880577367E-2</v>
      </c>
      <c r="O24">
        <v>2829.54</v>
      </c>
      <c r="P24">
        <v>2637.9178846630102</v>
      </c>
      <c r="Q24">
        <v>2074.9547895108799</v>
      </c>
      <c r="R24">
        <v>47.591982451890402</v>
      </c>
      <c r="S24" s="2">
        <f>(Table2[[#This Row],[Close Price]]-Table2[[#This Row],[20D EMA]])/Table2[[#This Row],[20D EMA]]</f>
        <v>-3.4472034323600291E-2</v>
      </c>
      <c r="T24" s="2">
        <f>(Table2[[#This Row],[Close Price]]-Table2[[#This Row],[50D EMA]])/Table2[[#This Row],[50D EMA]]</f>
        <v>3.5665293405828899E-2</v>
      </c>
      <c r="U24" s="2">
        <f>(Table2[[#This Row],[Close Price]]-Table2[[#This Row],[200D EMA]])/Table2[[#This Row],[200D EMA]]</f>
        <v>0.31665519355436295</v>
      </c>
      <c r="V24">
        <v>1.00198162114656</v>
      </c>
      <c r="W24">
        <v>2697.9</v>
      </c>
      <c r="X24">
        <v>2930</v>
      </c>
      <c r="Y24">
        <v>2697.9</v>
      </c>
      <c r="Z24">
        <v>2940</v>
      </c>
      <c r="AA24">
        <v>2697.9</v>
      </c>
      <c r="AB24">
        <v>2940</v>
      </c>
      <c r="AC24" s="2">
        <f>(Table2[[#This Row],[Close Price]]/Table2[[#This Row],[Day Low]])-1</f>
        <v>1.2639460320990281E-2</v>
      </c>
      <c r="AD24" s="2">
        <f>(Table2[[#This Row],[Day High]]/Table2[[#This Row],[Close Price]])-1</f>
        <v>7.247437774524168E-2</v>
      </c>
      <c r="AE24" s="2">
        <f>(Table2[[#This Row],[Close Price]]/Table2[[#This Row],[Current Week Low]])-1</f>
        <v>1.2639460320990281E-2</v>
      </c>
      <c r="AF24" s="2">
        <f>(Table2[[#This Row],[Current Week High]]/Table2[[#This Row],[Close Price]])-1</f>
        <v>7.6134699853587007E-2</v>
      </c>
      <c r="AG24" s="2">
        <f>(Table2[[#This Row],[Close Price]]/Table2[[#This Row],[Current Month Low]])-1</f>
        <v>1.2639460320990281E-2</v>
      </c>
      <c r="AH24" s="2">
        <f>(Table2[[#This Row],[Current Month High]]/Table2[[#This Row],[Close Price]])-1</f>
        <v>7.6134699853587007E-2</v>
      </c>
      <c r="AI24">
        <v>10.3038067349926</v>
      </c>
      <c r="AJ24">
        <v>92.971923009005806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0.13</v>
      </c>
      <c r="AM24" t="s">
        <v>10200</v>
      </c>
      <c r="AN24">
        <v>-6.3</v>
      </c>
      <c r="AO24" t="s">
        <v>10199</v>
      </c>
      <c r="AP24">
        <v>0.19062580542324301</v>
      </c>
      <c r="AQ24">
        <f>(Table2[[#This Row],[Sharpe Ratio]]-AVERAGE(Table2[Sharpe Ratio]))/_xlfn.STDEV.P(Table2[Sharpe Ratio])</f>
        <v>1.534971148355686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2.4139804391883191</v>
      </c>
      <c r="AS24">
        <f>_xlfn.RANK.AVG(Table2[[#This Row],[1Y Return vs Nifty Z-Score]],Table2[1Y Return vs Nifty Z-Score])</f>
        <v>266</v>
      </c>
      <c r="AT24">
        <f>_xlfn.RANK.AVG(Table2[[#This Row],[6M Return vs Nifty Z-Score]],Table2[6M Return vs Nifty Z-Score])</f>
        <v>62</v>
      </c>
      <c r="AU24">
        <f>_xlfn.RANK.AVG(Table2[[#This Row],[Sharpe Ratio Z-Score]],Table2[Sharpe Ratio Z-Score])</f>
        <v>47</v>
      </c>
      <c r="AV24">
        <f>(Table2[[#This Row],[Rank 1Y]]+Table2[[#This Row],[Rank 6M]]+Table2[[#This Row],[Rank Sharpe]])/3</f>
        <v>125</v>
      </c>
    </row>
    <row r="25" spans="1:48" x14ac:dyDescent="0.3">
      <c r="A25" t="s">
        <v>78</v>
      </c>
      <c r="B25" t="s">
        <v>79</v>
      </c>
      <c r="C25" t="s">
        <v>10164</v>
      </c>
      <c r="D25" t="s">
        <v>80</v>
      </c>
      <c r="E25">
        <v>333801.23956277</v>
      </c>
      <c r="F25">
        <v>11634.25</v>
      </c>
      <c r="G25">
        <v>13.702632979713499</v>
      </c>
      <c r="H25">
        <f>(Table2[[#This Row],[1Y Return vs Nifty]]-AVERAGE(Table2[1Y Return vs Nifty]))/_xlfn.STDEV.P(Table2[1Y Return vs Nifty])</f>
        <v>-0.38836434792344082</v>
      </c>
      <c r="I25">
        <v>6.1809040307996401</v>
      </c>
      <c r="J25">
        <f>(Table2[[#This Row],[1M Return vs Nifty]]-AVERAGE(Table2[1M Return vs Nifty]))/_xlfn.STDEV.P(Table2[1M Return vs Nifty])</f>
        <v>0.14794557327013319</v>
      </c>
      <c r="K25">
        <v>6.5458047803917303</v>
      </c>
      <c r="L25">
        <f>(Table2[[#This Row],[6M Return vs Nifty]]-AVERAGE(Table2[6M Return vs Nifty]))/_xlfn.STDEV.P(Table2[6M Return vs Nifty])</f>
        <v>-0.10986563122849603</v>
      </c>
      <c r="M25">
        <v>-1.8567947165216601</v>
      </c>
      <c r="N25">
        <f>(Table2[[#This Row],[1W Return vs Nifty]]-AVERAGE(Table2[1W Return vs Nifty]))/_xlfn.STDEV.P(Table2[1W Return vs Nifty])</f>
        <v>-0.62806422319471222</v>
      </c>
      <c r="O25">
        <v>11336.41</v>
      </c>
      <c r="P25">
        <v>10733.1882269628</v>
      </c>
      <c r="Q25">
        <v>9717.2505725818792</v>
      </c>
      <c r="R25">
        <v>57.942820029893802</v>
      </c>
      <c r="S25" s="2">
        <f>(Table2[[#This Row],[Close Price]]-Table2[[#This Row],[20D EMA]])/Table2[[#This Row],[20D EMA]]</f>
        <v>2.6272867689153812E-2</v>
      </c>
      <c r="T25" s="2">
        <f>(Table2[[#This Row],[Close Price]]-Table2[[#This Row],[50D EMA]])/Table2[[#This Row],[50D EMA]]</f>
        <v>8.3950989583285784E-2</v>
      </c>
      <c r="U25" s="2">
        <f>(Table2[[#This Row],[Close Price]]-Table2[[#This Row],[200D EMA]])/Table2[[#This Row],[200D EMA]]</f>
        <v>0.19727796593278266</v>
      </c>
      <c r="V25">
        <v>1.3068638609530601</v>
      </c>
      <c r="W25">
        <v>11470</v>
      </c>
      <c r="X25">
        <v>11739.8</v>
      </c>
      <c r="Y25">
        <v>11470</v>
      </c>
      <c r="Z25">
        <v>11761.7</v>
      </c>
      <c r="AA25">
        <v>11470</v>
      </c>
      <c r="AB25">
        <v>12078</v>
      </c>
      <c r="AC25" s="2">
        <f>(Table2[[#This Row],[Close Price]]/Table2[[#This Row],[Day Low]])-1</f>
        <v>1.4319965126416756E-2</v>
      </c>
      <c r="AD25" s="2">
        <f>(Table2[[#This Row],[Day High]]/Table2[[#This Row],[Close Price]])-1</f>
        <v>9.0723510325116941E-3</v>
      </c>
      <c r="AE25" s="2">
        <f>(Table2[[#This Row],[Close Price]]/Table2[[#This Row],[Current Week Low]])-1</f>
        <v>1.4319965126416756E-2</v>
      </c>
      <c r="AF25" s="2">
        <f>(Table2[[#This Row],[Current Week High]]/Table2[[#This Row],[Close Price]])-1</f>
        <v>1.0954724197950183E-2</v>
      </c>
      <c r="AG25" s="2">
        <f>(Table2[[#This Row],[Close Price]]/Table2[[#This Row],[Current Month Low]])-1</f>
        <v>1.4319965126416756E-2</v>
      </c>
      <c r="AH25" s="2">
        <f>(Table2[[#This Row],[Current Month High]]/Table2[[#This Row],[Close Price]])-1</f>
        <v>3.8141693706083224E-2</v>
      </c>
      <c r="AI25">
        <v>3.8141693706083202</v>
      </c>
      <c r="AJ25">
        <v>45.652976782908603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</v>
      </c>
      <c r="AM25" t="s">
        <v>10200</v>
      </c>
      <c r="AN25">
        <v>7.86</v>
      </c>
      <c r="AO25" t="s">
        <v>10200</v>
      </c>
      <c r="AP25">
        <v>2.8135340655826999E-2</v>
      </c>
      <c r="AQ25">
        <f>(Table2[[#This Row],[Sharpe Ratio]]-AVERAGE(Table2[Sharpe Ratio]))/_xlfn.STDEV.P(Table2[Sharpe Ratio])</f>
        <v>-0.29699412401049258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-1.2753427530870085</v>
      </c>
      <c r="AS25">
        <f>_xlfn.RANK.AVG(Table2[[#This Row],[1Y Return vs Nifty Z-Score]],Table2[1Y Return vs Nifty Z-Score])</f>
        <v>429</v>
      </c>
      <c r="AT25">
        <f>_xlfn.RANK.AVG(Table2[[#This Row],[6M Return vs Nifty Z-Score]],Table2[6M Return vs Nifty Z-Score])</f>
        <v>349</v>
      </c>
      <c r="AU25">
        <f>_xlfn.RANK.AVG(Table2[[#This Row],[Sharpe Ratio Z-Score]],Table2[Sharpe Ratio Z-Score])</f>
        <v>420</v>
      </c>
      <c r="AV25">
        <f>(Table2[[#This Row],[Rank 1Y]]+Table2[[#This Row],[Rank 6M]]+Table2[[#This Row],[Rank Sharpe]])/3</f>
        <v>399.33333333333331</v>
      </c>
    </row>
    <row r="26" spans="1:48" x14ac:dyDescent="0.3">
      <c r="A26" t="s">
        <v>81</v>
      </c>
      <c r="B26" t="s">
        <v>82</v>
      </c>
      <c r="C26" t="s">
        <v>10165</v>
      </c>
      <c r="D26" t="s">
        <v>83</v>
      </c>
      <c r="E26">
        <v>318685.29855584999</v>
      </c>
      <c r="F26">
        <v>1487.8</v>
      </c>
      <c r="G26">
        <v>80.8919181412504</v>
      </c>
      <c r="H26">
        <f>(Table2[[#This Row],[1Y Return vs Nifty]]-AVERAGE(Table2[1Y Return vs Nifty]))/_xlfn.STDEV.P(Table2[1Y Return vs Nifty])</f>
        <v>0.39660608156085814</v>
      </c>
      <c r="I26">
        <v>0.46959047890321198</v>
      </c>
      <c r="J26">
        <f>(Table2[[#This Row],[1M Return vs Nifty]]-AVERAGE(Table2[1M Return vs Nifty]))/_xlfn.STDEV.P(Table2[1M Return vs Nifty])</f>
        <v>-0.32588516274798651</v>
      </c>
      <c r="K26">
        <v>10.058173459929099</v>
      </c>
      <c r="L26">
        <f>(Table2[[#This Row],[6M Return vs Nifty]]-AVERAGE(Table2[6M Return vs Nifty]))/_xlfn.STDEV.P(Table2[6M Return vs Nifty])</f>
        <v>-2.9890645236076764E-3</v>
      </c>
      <c r="M26">
        <v>0.35962984403428</v>
      </c>
      <c r="N26">
        <f>(Table2[[#This Row],[1W Return vs Nifty]]-AVERAGE(Table2[1W Return vs Nifty]))/_xlfn.STDEV.P(Table2[1W Return vs Nifty])</f>
        <v>-0.19811107016997451</v>
      </c>
      <c r="O26">
        <v>1464.36</v>
      </c>
      <c r="P26">
        <v>1415.7360845386299</v>
      </c>
      <c r="Q26">
        <v>1207.0745744757401</v>
      </c>
      <c r="R26">
        <v>51.208071602978798</v>
      </c>
      <c r="S26" s="2">
        <f>(Table2[[#This Row],[Close Price]]-Table2[[#This Row],[20D EMA]])/Table2[[#This Row],[20D EMA]]</f>
        <v>1.6006992815974251E-2</v>
      </c>
      <c r="T26" s="2">
        <f>(Table2[[#This Row],[Close Price]]-Table2[[#This Row],[50D EMA]])/Table2[[#This Row],[50D EMA]]</f>
        <v>5.0902082844667136E-2</v>
      </c>
      <c r="U26" s="2">
        <f>(Table2[[#This Row],[Close Price]]-Table2[[#This Row],[200D EMA]])/Table2[[#This Row],[200D EMA]]</f>
        <v>0.23256676220372327</v>
      </c>
      <c r="V26">
        <v>0.706370936280869</v>
      </c>
      <c r="W26">
        <v>1460</v>
      </c>
      <c r="X26">
        <v>1494.45</v>
      </c>
      <c r="Y26">
        <v>1460</v>
      </c>
      <c r="Z26">
        <v>1503.95</v>
      </c>
      <c r="AA26">
        <v>1455.05</v>
      </c>
      <c r="AB26">
        <v>1520</v>
      </c>
      <c r="AC26" s="2">
        <f>(Table2[[#This Row],[Close Price]]/Table2[[#This Row],[Day Low]])-1</f>
        <v>1.9041095890411031E-2</v>
      </c>
      <c r="AD26" s="2">
        <f>(Table2[[#This Row],[Day High]]/Table2[[#This Row],[Close Price]])-1</f>
        <v>4.4696867858584621E-3</v>
      </c>
      <c r="AE26" s="2">
        <f>(Table2[[#This Row],[Close Price]]/Table2[[#This Row],[Current Week Low]])-1</f>
        <v>1.9041095890411031E-2</v>
      </c>
      <c r="AF26" s="2">
        <f>(Table2[[#This Row],[Current Week High]]/Table2[[#This Row],[Close Price]])-1</f>
        <v>1.0854953622798869E-2</v>
      </c>
      <c r="AG26" s="2">
        <f>(Table2[[#This Row],[Close Price]]/Table2[[#This Row],[Current Month Low]])-1</f>
        <v>2.2507817600769808E-2</v>
      </c>
      <c r="AH26" s="2">
        <f>(Table2[[#This Row],[Current Month High]]/Table2[[#This Row],[Close Price]])-1</f>
        <v>2.1642693910471911E-2</v>
      </c>
      <c r="AI26">
        <v>8.97970157279204</v>
      </c>
      <c r="AJ26">
        <v>110.14124293785299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0.02</v>
      </c>
      <c r="AM26" t="s">
        <v>10200</v>
      </c>
      <c r="AN26">
        <v>1.89</v>
      </c>
      <c r="AO26" t="s">
        <v>10200</v>
      </c>
      <c r="AP26">
        <v>7.6263473970913001E-2</v>
      </c>
      <c r="AQ26">
        <f>(Table2[[#This Row],[Sharpe Ratio]]-AVERAGE(Table2[Sharpe Ratio]))/_xlfn.STDEV.P(Table2[Sharpe Ratio])</f>
        <v>0.24561660076803432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0.11523738488732374</v>
      </c>
      <c r="AS26">
        <f>_xlfn.RANK.AVG(Table2[[#This Row],[1Y Return vs Nifty Z-Score]],Table2[1Y Return vs Nifty Z-Score])</f>
        <v>169</v>
      </c>
      <c r="AT26">
        <f>_xlfn.RANK.AVG(Table2[[#This Row],[6M Return vs Nifty Z-Score]],Table2[6M Return vs Nifty Z-Score])</f>
        <v>315</v>
      </c>
      <c r="AU26">
        <f>_xlfn.RANK.AVG(Table2[[#This Row],[Sharpe Ratio Z-Score]],Table2[Sharpe Ratio Z-Score])</f>
        <v>260</v>
      </c>
      <c r="AV26">
        <f>(Table2[[#This Row],[Rank 1Y]]+Table2[[#This Row],[Rank 6M]]+Table2[[#This Row],[Rank Sharpe]])/3</f>
        <v>248</v>
      </c>
    </row>
    <row r="27" spans="1:48" x14ac:dyDescent="0.3">
      <c r="A27" t="s">
        <v>84</v>
      </c>
      <c r="B27" t="s">
        <v>85</v>
      </c>
      <c r="C27" t="s">
        <v>10166</v>
      </c>
      <c r="D27" t="s">
        <v>86</v>
      </c>
      <c r="E27">
        <v>315706.40160554001</v>
      </c>
      <c r="F27">
        <v>4834.45</v>
      </c>
      <c r="G27">
        <v>2.2679170062032701</v>
      </c>
      <c r="H27">
        <f>(Table2[[#This Row],[1Y Return vs Nifty]]-AVERAGE(Table2[1Y Return vs Nifty]))/_xlfn.STDEV.P(Table2[1Y Return vs Nifty])</f>
        <v>-0.52195579613095411</v>
      </c>
      <c r="I27">
        <v>-3.23516077176127</v>
      </c>
      <c r="J27">
        <f>(Table2[[#This Row],[1M Return vs Nifty]]-AVERAGE(Table2[1M Return vs Nifty]))/_xlfn.STDEV.P(Table2[1M Return vs Nifty])</f>
        <v>-0.63324440610164823</v>
      </c>
      <c r="K27">
        <v>14.030011397748201</v>
      </c>
      <c r="L27">
        <f>(Table2[[#This Row],[6M Return vs Nifty]]-AVERAGE(Table2[6M Return vs Nifty]))/_xlfn.STDEV.P(Table2[6M Return vs Nifty])</f>
        <v>0.11786852220280677</v>
      </c>
      <c r="M27">
        <v>0.88799898660379595</v>
      </c>
      <c r="N27">
        <f>(Table2[[#This Row],[1W Return vs Nifty]]-AVERAGE(Table2[1W Return vs Nifty]))/_xlfn.STDEV.P(Table2[1W Return vs Nifty])</f>
        <v>-9.5615373789602734E-2</v>
      </c>
      <c r="O27">
        <v>4787.28</v>
      </c>
      <c r="P27">
        <v>4691.1735774938898</v>
      </c>
      <c r="Q27">
        <v>4269.93246986539</v>
      </c>
      <c r="R27">
        <v>57.433607460989002</v>
      </c>
      <c r="S27" s="2">
        <f>(Table2[[#This Row],[Close Price]]-Table2[[#This Row],[20D EMA]])/Table2[[#This Row],[20D EMA]]</f>
        <v>9.8531942982236411E-3</v>
      </c>
      <c r="T27" s="2">
        <f>(Table2[[#This Row],[Close Price]]-Table2[[#This Row],[50D EMA]])/Table2[[#This Row],[50D EMA]]</f>
        <v>3.0541701375852933E-2</v>
      </c>
      <c r="U27" s="2">
        <f>(Table2[[#This Row],[Close Price]]-Table2[[#This Row],[200D EMA]])/Table2[[#This Row],[200D EMA]]</f>
        <v>0.13220760143600263</v>
      </c>
      <c r="V27">
        <v>1.02879005024923</v>
      </c>
      <c r="W27">
        <v>4731.1000000000004</v>
      </c>
      <c r="X27">
        <v>4894.3500000000004</v>
      </c>
      <c r="Y27">
        <v>4731.1000000000004</v>
      </c>
      <c r="Z27">
        <v>4935.2</v>
      </c>
      <c r="AA27">
        <v>4612.5</v>
      </c>
      <c r="AB27">
        <v>4935.2</v>
      </c>
      <c r="AC27" s="2">
        <f>(Table2[[#This Row],[Close Price]]/Table2[[#This Row],[Day Low]])-1</f>
        <v>2.1844814102428556E-2</v>
      </c>
      <c r="AD27" s="2">
        <f>(Table2[[#This Row],[Day High]]/Table2[[#This Row],[Close Price]])-1</f>
        <v>1.2390240875383984E-2</v>
      </c>
      <c r="AE27" s="2">
        <f>(Table2[[#This Row],[Close Price]]/Table2[[#This Row],[Current Week Low]])-1</f>
        <v>2.1844814102428556E-2</v>
      </c>
      <c r="AF27" s="2">
        <f>(Table2[[#This Row],[Current Week High]]/Table2[[#This Row],[Close Price]])-1</f>
        <v>2.0840012824623333E-2</v>
      </c>
      <c r="AG27" s="2">
        <f>(Table2[[#This Row],[Close Price]]/Table2[[#This Row],[Current Month Low]])-1</f>
        <v>4.8119241192411843E-2</v>
      </c>
      <c r="AH27" s="2">
        <f>(Table2[[#This Row],[Current Month High]]/Table2[[#This Row],[Close Price]])-1</f>
        <v>2.0840012824623333E-2</v>
      </c>
      <c r="AI27">
        <v>7.9543691629864801</v>
      </c>
      <c r="AJ27">
        <v>38.473326172574197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-0.08</v>
      </c>
      <c r="AM27" t="s">
        <v>10199</v>
      </c>
      <c r="AN27">
        <v>0.02</v>
      </c>
      <c r="AO27" t="s">
        <v>10200</v>
      </c>
      <c r="AP27">
        <v>1.4097180522481E-2</v>
      </c>
      <c r="AQ27">
        <f>(Table2[[#This Row],[Sharpe Ratio]]-AVERAGE(Table2[Sharpe Ratio]))/_xlfn.STDEV.P(Table2[Sharpe Ratio])</f>
        <v>-0.45526446860589015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-1.5882115224252884</v>
      </c>
      <c r="AS27">
        <f>_xlfn.RANK.AVG(Table2[[#This Row],[1Y Return vs Nifty Z-Score]],Table2[1Y Return vs Nifty Z-Score])</f>
        <v>501</v>
      </c>
      <c r="AT27">
        <f>_xlfn.RANK.AVG(Table2[[#This Row],[6M Return vs Nifty Z-Score]],Table2[6M Return vs Nifty Z-Score])</f>
        <v>275</v>
      </c>
      <c r="AU27">
        <f>_xlfn.RANK.AVG(Table2[[#This Row],[Sharpe Ratio Z-Score]],Table2[Sharpe Ratio Z-Score])</f>
        <v>456</v>
      </c>
      <c r="AV27">
        <f>(Table2[[#This Row],[Rank 1Y]]+Table2[[#This Row],[Rank 6M]]+Table2[[#This Row],[Rank Sharpe]])/3</f>
        <v>410.66666666666669</v>
      </c>
    </row>
    <row r="28" spans="1:48" x14ac:dyDescent="0.3">
      <c r="A28" t="s">
        <v>87</v>
      </c>
      <c r="B28" t="s">
        <v>88</v>
      </c>
      <c r="C28" t="s">
        <v>10162</v>
      </c>
      <c r="D28" t="s">
        <v>89</v>
      </c>
      <c r="E28">
        <v>315662.49361686001</v>
      </c>
      <c r="F28">
        <v>346.05</v>
      </c>
      <c r="G28">
        <v>58.392820793659801</v>
      </c>
      <c r="H28">
        <f>(Table2[[#This Row],[1Y Return vs Nifty]]-AVERAGE(Table2[1Y Return vs Nifty]))/_xlfn.STDEV.P(Table2[1Y Return vs Nifty])</f>
        <v>0.13374979330766043</v>
      </c>
      <c r="I28">
        <v>3.6361351823953099</v>
      </c>
      <c r="J28">
        <f>(Table2[[#This Row],[1M Return vs Nifty]]-AVERAGE(Table2[1M Return vs Nifty]))/_xlfn.STDEV.P(Table2[1M Return vs Nifty])</f>
        <v>-6.317743468221905E-2</v>
      </c>
      <c r="K28">
        <v>32.2399329288818</v>
      </c>
      <c r="L28">
        <f>(Table2[[#This Row],[6M Return vs Nifty]]-AVERAGE(Table2[6M Return vs Nifty]))/_xlfn.STDEV.P(Table2[6M Return vs Nifty])</f>
        <v>0.67197148541147778</v>
      </c>
      <c r="M28">
        <v>2.8065683211461598</v>
      </c>
      <c r="N28">
        <f>(Table2[[#This Row],[1W Return vs Nifty]]-AVERAGE(Table2[1W Return vs Nifty]))/_xlfn.STDEV.P(Table2[1W Return vs Nifty])</f>
        <v>0.27655832856106782</v>
      </c>
      <c r="O28">
        <v>331.27</v>
      </c>
      <c r="P28">
        <v>318.36572166565401</v>
      </c>
      <c r="Q28">
        <v>270.75382138137797</v>
      </c>
      <c r="R28">
        <v>71.1060702573958</v>
      </c>
      <c r="S28" s="2">
        <f>(Table2[[#This Row],[Close Price]]-Table2[[#This Row],[20D EMA]])/Table2[[#This Row],[20D EMA]]</f>
        <v>4.4616174117789204E-2</v>
      </c>
      <c r="T28" s="2">
        <f>(Table2[[#This Row],[Close Price]]-Table2[[#This Row],[50D EMA]])/Table2[[#This Row],[50D EMA]]</f>
        <v>8.6957472021500754E-2</v>
      </c>
      <c r="U28" s="2">
        <f>(Table2[[#This Row],[Close Price]]-Table2[[#This Row],[200D EMA]])/Table2[[#This Row],[200D EMA]]</f>
        <v>0.27809830433588401</v>
      </c>
      <c r="V28">
        <v>0.68445881547717802</v>
      </c>
      <c r="W28">
        <v>335.5</v>
      </c>
      <c r="X28">
        <v>347.8</v>
      </c>
      <c r="Y28">
        <v>335.5</v>
      </c>
      <c r="Z28">
        <v>347.8</v>
      </c>
      <c r="AA28">
        <v>325.25</v>
      </c>
      <c r="AB28">
        <v>347.8</v>
      </c>
      <c r="AC28" s="2">
        <f>(Table2[[#This Row],[Close Price]]/Table2[[#This Row],[Day Low]])-1</f>
        <v>3.1445603576751191E-2</v>
      </c>
      <c r="AD28" s="2">
        <f>(Table2[[#This Row],[Day High]]/Table2[[#This Row],[Close Price]])-1</f>
        <v>5.0570726773586649E-3</v>
      </c>
      <c r="AE28" s="2">
        <f>(Table2[[#This Row],[Close Price]]/Table2[[#This Row],[Current Week Low]])-1</f>
        <v>3.1445603576751191E-2</v>
      </c>
      <c r="AF28" s="2">
        <f>(Table2[[#This Row],[Current Week High]]/Table2[[#This Row],[Close Price]])-1</f>
        <v>5.0570726773586649E-3</v>
      </c>
      <c r="AG28" s="2">
        <f>(Table2[[#This Row],[Close Price]]/Table2[[#This Row],[Current Month Low]])-1</f>
        <v>6.3950807071483595E-2</v>
      </c>
      <c r="AH28" s="2">
        <f>(Table2[[#This Row],[Current Month High]]/Table2[[#This Row],[Close Price]])-1</f>
        <v>5.0570726773586649E-3</v>
      </c>
      <c r="AI28">
        <v>0.76578529114288396</v>
      </c>
      <c r="AJ28">
        <v>94.930291508238298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0.13</v>
      </c>
      <c r="AM28" t="s">
        <v>10200</v>
      </c>
      <c r="AN28">
        <v>3.93</v>
      </c>
      <c r="AO28" t="s">
        <v>10200</v>
      </c>
      <c r="AP28">
        <v>0.111587459790224</v>
      </c>
      <c r="AQ28">
        <f>(Table2[[#This Row],[Sharpe Ratio]]-AVERAGE(Table2[Sharpe Ratio]))/_xlfn.STDEV.P(Table2[Sharpe Ratio])</f>
        <v>0.6438696022297532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1.6629717748277402</v>
      </c>
      <c r="AS28">
        <f>_xlfn.RANK.AVG(Table2[[#This Row],[1Y Return vs Nifty Z-Score]],Table2[1Y Return vs Nifty Z-Score])</f>
        <v>231</v>
      </c>
      <c r="AT28">
        <f>_xlfn.RANK.AVG(Table2[[#This Row],[6M Return vs Nifty Z-Score]],Table2[6M Return vs Nifty Z-Score])</f>
        <v>137</v>
      </c>
      <c r="AU28">
        <f>_xlfn.RANK.AVG(Table2[[#This Row],[Sharpe Ratio Z-Score]],Table2[Sharpe Ratio Z-Score])</f>
        <v>187</v>
      </c>
      <c r="AV28">
        <f>(Table2[[#This Row],[Rank 1Y]]+Table2[[#This Row],[Rank 6M]]+Table2[[#This Row],[Rank Sharpe]])/3</f>
        <v>185</v>
      </c>
    </row>
    <row r="29" spans="1:48" x14ac:dyDescent="0.3">
      <c r="A29" t="s">
        <v>90</v>
      </c>
      <c r="B29" t="s">
        <v>91</v>
      </c>
      <c r="C29" t="s">
        <v>10153</v>
      </c>
      <c r="D29" t="s">
        <v>92</v>
      </c>
      <c r="E29">
        <v>304007.38837091002</v>
      </c>
      <c r="F29">
        <v>490.75</v>
      </c>
      <c r="G29">
        <v>84.296564109167804</v>
      </c>
      <c r="H29">
        <f>(Table2[[#This Row],[1Y Return vs Nifty]]-AVERAGE(Table2[1Y Return vs Nifty]))/_xlfn.STDEV.P(Table2[1Y Return vs Nifty])</f>
        <v>0.43638245961359018</v>
      </c>
      <c r="I29">
        <v>-2.6926707229727902</v>
      </c>
      <c r="J29">
        <f>(Table2[[#This Row],[1M Return vs Nifty]]-AVERAGE(Table2[1M Return vs Nifty]))/_xlfn.STDEV.P(Table2[1M Return vs Nifty])</f>
        <v>-0.58823751639680988</v>
      </c>
      <c r="K29">
        <v>15.991727164360499</v>
      </c>
      <c r="L29">
        <f>(Table2[[#This Row],[6M Return vs Nifty]]-AVERAGE(Table2[6M Return vs Nifty]))/_xlfn.STDEV.P(Table2[6M Return vs Nifty])</f>
        <v>0.17756084528034488</v>
      </c>
      <c r="M29">
        <v>2.91483213832529</v>
      </c>
      <c r="N29">
        <f>(Table2[[#This Row],[1W Return vs Nifty]]-AVERAGE(Table2[1W Return vs Nifty]))/_xlfn.STDEV.P(Table2[1W Return vs Nifty])</f>
        <v>0.29755988682885071</v>
      </c>
      <c r="O29">
        <v>482.97</v>
      </c>
      <c r="P29">
        <v>474.200561159156</v>
      </c>
      <c r="Q29">
        <v>409.37657035594702</v>
      </c>
      <c r="R29">
        <v>70.080445158774097</v>
      </c>
      <c r="S29" s="2">
        <f>(Table2[[#This Row],[Close Price]]-Table2[[#This Row],[20D EMA]])/Table2[[#This Row],[20D EMA]]</f>
        <v>1.6108660993436389E-2</v>
      </c>
      <c r="T29" s="2">
        <f>(Table2[[#This Row],[Close Price]]-Table2[[#This Row],[50D EMA]])/Table2[[#This Row],[50D EMA]]</f>
        <v>3.4899661021888823E-2</v>
      </c>
      <c r="U29" s="2">
        <f>(Table2[[#This Row],[Close Price]]-Table2[[#This Row],[200D EMA]])/Table2[[#This Row],[200D EMA]]</f>
        <v>0.19877402747621817</v>
      </c>
      <c r="V29">
        <v>0.67756989250467303</v>
      </c>
      <c r="W29">
        <v>480.55</v>
      </c>
      <c r="X29">
        <v>494.9</v>
      </c>
      <c r="Y29">
        <v>480.55</v>
      </c>
      <c r="Z29">
        <v>496.95</v>
      </c>
      <c r="AA29">
        <v>471.25</v>
      </c>
      <c r="AB29">
        <v>496.95</v>
      </c>
      <c r="AC29" s="2">
        <f>(Table2[[#This Row],[Close Price]]/Table2[[#This Row],[Day Low]])-1</f>
        <v>2.1225678909582824E-2</v>
      </c>
      <c r="AD29" s="2">
        <f>(Table2[[#This Row],[Day High]]/Table2[[#This Row],[Close Price]])-1</f>
        <v>8.4564442180334876E-3</v>
      </c>
      <c r="AE29" s="2">
        <f>(Table2[[#This Row],[Close Price]]/Table2[[#This Row],[Current Week Low]])-1</f>
        <v>2.1225678909582824E-2</v>
      </c>
      <c r="AF29" s="2">
        <f>(Table2[[#This Row],[Current Week High]]/Table2[[#This Row],[Close Price]])-1</f>
        <v>1.2633723892002013E-2</v>
      </c>
      <c r="AG29" s="2">
        <f>(Table2[[#This Row],[Close Price]]/Table2[[#This Row],[Current Month Low]])-1</f>
        <v>4.1379310344827669E-2</v>
      </c>
      <c r="AH29" s="2">
        <f>(Table2[[#This Row],[Current Month High]]/Table2[[#This Row],[Close Price]])-1</f>
        <v>1.2633723892002013E-2</v>
      </c>
      <c r="AI29">
        <v>7.4681609780947502</v>
      </c>
      <c r="AJ29">
        <v>116.332378223495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0.02</v>
      </c>
      <c r="AM29" t="s">
        <v>10200</v>
      </c>
      <c r="AN29">
        <v>3.6</v>
      </c>
      <c r="AO29" t="s">
        <v>10200</v>
      </c>
      <c r="AP29">
        <v>0.14090690607776701</v>
      </c>
      <c r="AQ29">
        <f>(Table2[[#This Row],[Sharpe Ratio]]-AVERAGE(Table2[Sharpe Ratio]))/_xlfn.STDEV.P(Table2[Sharpe Ratio])</f>
        <v>0.97442565966159278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1.2976913349875685</v>
      </c>
      <c r="AS29">
        <f>_xlfn.RANK.AVG(Table2[[#This Row],[1Y Return vs Nifty Z-Score]],Table2[1Y Return vs Nifty Z-Score])</f>
        <v>156</v>
      </c>
      <c r="AT29">
        <f>_xlfn.RANK.AVG(Table2[[#This Row],[6M Return vs Nifty Z-Score]],Table2[6M Return vs Nifty Z-Score])</f>
        <v>253</v>
      </c>
      <c r="AU29">
        <f>_xlfn.RANK.AVG(Table2[[#This Row],[Sharpe Ratio Z-Score]],Table2[Sharpe Ratio Z-Score])</f>
        <v>125</v>
      </c>
      <c r="AV29">
        <f>(Table2[[#This Row],[Rank 1Y]]+Table2[[#This Row],[Rank 6M]]+Table2[[#This Row],[Rank Sharpe]])/3</f>
        <v>178</v>
      </c>
    </row>
    <row r="30" spans="1:48" x14ac:dyDescent="0.3">
      <c r="A30" t="s">
        <v>93</v>
      </c>
      <c r="B30" t="s">
        <v>94</v>
      </c>
      <c r="C30" t="s">
        <v>10163</v>
      </c>
      <c r="D30" t="s">
        <v>95</v>
      </c>
      <c r="E30">
        <v>289920.26318499999</v>
      </c>
      <c r="F30">
        <v>659.2</v>
      </c>
      <c r="G30">
        <v>76.009413747754607</v>
      </c>
      <c r="H30">
        <f>(Table2[[#This Row],[1Y Return vs Nifty]]-AVERAGE(Table2[1Y Return vs Nifty]))/_xlfn.STDEV.P(Table2[1Y Return vs Nifty])</f>
        <v>0.3395639272723141</v>
      </c>
      <c r="I30">
        <v>-4.8612366279919703</v>
      </c>
      <c r="J30">
        <f>(Table2[[#This Row],[1M Return vs Nifty]]-AVERAGE(Table2[1M Return vs Nifty]))/_xlfn.STDEV.P(Table2[1M Return vs Nifty])</f>
        <v>-0.76814939998405374</v>
      </c>
      <c r="K30">
        <v>95.3256118346861</v>
      </c>
      <c r="L30">
        <f>(Table2[[#This Row],[6M Return vs Nifty]]-AVERAGE(Table2[6M Return vs Nifty]))/_xlfn.STDEV.P(Table2[6M Return vs Nifty])</f>
        <v>2.5915822623152942</v>
      </c>
      <c r="M30">
        <v>2.5880146017614898</v>
      </c>
      <c r="N30">
        <f>(Table2[[#This Row],[1W Return vs Nifty]]-AVERAGE(Table2[1W Return vs Nifty]))/_xlfn.STDEV.P(Table2[1W Return vs Nifty])</f>
        <v>0.23416218188998375</v>
      </c>
      <c r="O30">
        <v>666.78</v>
      </c>
      <c r="P30">
        <v>616.16018375738997</v>
      </c>
      <c r="Q30">
        <v>448.77264269643399</v>
      </c>
      <c r="R30">
        <v>59.339589696594999</v>
      </c>
      <c r="S30" s="2">
        <f>(Table2[[#This Row],[Close Price]]-Table2[[#This Row],[20D EMA]])/Table2[[#This Row],[20D EMA]]</f>
        <v>-1.136806742853704E-2</v>
      </c>
      <c r="T30" s="2">
        <f>(Table2[[#This Row],[Close Price]]-Table2[[#This Row],[50D EMA]])/Table2[[#This Row],[50D EMA]]</f>
        <v>6.9851667435162912E-2</v>
      </c>
      <c r="U30" s="2">
        <f>(Table2[[#This Row],[Close Price]]-Table2[[#This Row],[200D EMA]])/Table2[[#This Row],[200D EMA]]</f>
        <v>0.46889524289898998</v>
      </c>
      <c r="V30">
        <v>0.218440557425961</v>
      </c>
      <c r="W30">
        <v>651</v>
      </c>
      <c r="X30">
        <v>677.55</v>
      </c>
      <c r="Y30">
        <v>651</v>
      </c>
      <c r="Z30">
        <v>717</v>
      </c>
      <c r="AA30">
        <v>650</v>
      </c>
      <c r="AB30">
        <v>717</v>
      </c>
      <c r="AC30" s="2">
        <f>(Table2[[#This Row],[Close Price]]/Table2[[#This Row],[Day Low]])-1</f>
        <v>1.2596006144393268E-2</v>
      </c>
      <c r="AD30" s="2">
        <f>(Table2[[#This Row],[Day High]]/Table2[[#This Row],[Close Price]])-1</f>
        <v>2.7836771844660158E-2</v>
      </c>
      <c r="AE30" s="2">
        <f>(Table2[[#This Row],[Close Price]]/Table2[[#This Row],[Current Week Low]])-1</f>
        <v>1.2596006144393268E-2</v>
      </c>
      <c r="AF30" s="2">
        <f>(Table2[[#This Row],[Current Week High]]/Table2[[#This Row],[Close Price]])-1</f>
        <v>8.7682038834951292E-2</v>
      </c>
      <c r="AG30" s="2">
        <f>(Table2[[#This Row],[Close Price]]/Table2[[#This Row],[Current Month Low]])-1</f>
        <v>1.4153846153846183E-2</v>
      </c>
      <c r="AH30" s="2">
        <f>(Table2[[#This Row],[Current Month High]]/Table2[[#This Row],[Close Price]])-1</f>
        <v>8.7682038834951292E-2</v>
      </c>
      <c r="AI30">
        <v>22.527305825242699</v>
      </c>
      <c r="AJ30">
        <v>131.62333099086399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0.48</v>
      </c>
      <c r="AM30" t="s">
        <v>10200</v>
      </c>
      <c r="AN30">
        <v>-0.05</v>
      </c>
      <c r="AO30" t="s">
        <v>10199</v>
      </c>
      <c r="AP30">
        <v>5.9834236231914001E-2</v>
      </c>
      <c r="AQ30">
        <f>(Table2[[#This Row],[Sharpe Ratio]]-AVERAGE(Table2[Sharpe Ratio]))/_xlfn.STDEV.P(Table2[Sharpe Ratio])</f>
        <v>6.0388544264072148E-2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2.4575475157576108</v>
      </c>
      <c r="AS30">
        <f>_xlfn.RANK.AVG(Table2[[#This Row],[1Y Return vs Nifty Z-Score]],Table2[1Y Return vs Nifty Z-Score])</f>
        <v>178</v>
      </c>
      <c r="AT30">
        <f>_xlfn.RANK.AVG(Table2[[#This Row],[6M Return vs Nifty Z-Score]],Table2[6M Return vs Nifty Z-Score])</f>
        <v>13</v>
      </c>
      <c r="AU30">
        <f>_xlfn.RANK.AVG(Table2[[#This Row],[Sharpe Ratio Z-Score]],Table2[Sharpe Ratio Z-Score])</f>
        <v>316</v>
      </c>
      <c r="AV30">
        <f>(Table2[[#This Row],[Rank 1Y]]+Table2[[#This Row],[Rank 6M]]+Table2[[#This Row],[Rank Sharpe]])/3</f>
        <v>169</v>
      </c>
    </row>
    <row r="31" spans="1:48" x14ac:dyDescent="0.3">
      <c r="A31" t="s">
        <v>96</v>
      </c>
      <c r="B31" t="s">
        <v>97</v>
      </c>
      <c r="C31" t="s">
        <v>10154</v>
      </c>
      <c r="D31" t="s">
        <v>21</v>
      </c>
      <c r="E31">
        <v>282747.59638752003</v>
      </c>
      <c r="F31">
        <v>535.54999999999995</v>
      </c>
      <c r="G31">
        <v>13.128556144345801</v>
      </c>
      <c r="H31">
        <f>(Table2[[#This Row],[1Y Return vs Nifty]]-AVERAGE(Table2[1Y Return vs Nifty]))/_xlfn.STDEV.P(Table2[1Y Return vs Nifty])</f>
        <v>-0.39507127059618774</v>
      </c>
      <c r="I31">
        <v>6.5601949793481698</v>
      </c>
      <c r="J31">
        <f>(Table2[[#This Row],[1M Return vs Nifty]]-AVERAGE(Table2[1M Return vs Nifty]))/_xlfn.STDEV.P(Table2[1M Return vs Nifty])</f>
        <v>0.17941288944577635</v>
      </c>
      <c r="K31">
        <v>5.6065323195072496</v>
      </c>
      <c r="L31">
        <f>(Table2[[#This Row],[6M Return vs Nifty]]-AVERAGE(Table2[6M Return vs Nifty]))/_xlfn.STDEV.P(Table2[6M Return vs Nifty])</f>
        <v>-0.13844640533817953</v>
      </c>
      <c r="M31">
        <v>-0.13511193148484099</v>
      </c>
      <c r="N31">
        <f>(Table2[[#This Row],[1W Return vs Nifty]]-AVERAGE(Table2[1W Return vs Nifty]))/_xlfn.STDEV.P(Table2[1W Return vs Nifty])</f>
        <v>-0.29408356122744056</v>
      </c>
      <c r="O31">
        <v>513.52</v>
      </c>
      <c r="P31">
        <v>491.769682718524</v>
      </c>
      <c r="Q31">
        <v>464.16818796681798</v>
      </c>
      <c r="R31">
        <v>79.3209059621054</v>
      </c>
      <c r="S31" s="2">
        <f>(Table2[[#This Row],[Close Price]]-Table2[[#This Row],[20D EMA]])/Table2[[#This Row],[20D EMA]]</f>
        <v>4.2899984421249364E-2</v>
      </c>
      <c r="T31" s="2">
        <f>(Table2[[#This Row],[Close Price]]-Table2[[#This Row],[50D EMA]])/Table2[[#This Row],[50D EMA]]</f>
        <v>8.902606000324477E-2</v>
      </c>
      <c r="U31" s="2">
        <f>(Table2[[#This Row],[Close Price]]-Table2[[#This Row],[200D EMA]])/Table2[[#This Row],[200D EMA]]</f>
        <v>0.15378436929478856</v>
      </c>
      <c r="V31">
        <v>1.2775097230194401</v>
      </c>
      <c r="W31">
        <v>531.75</v>
      </c>
      <c r="X31">
        <v>543.35</v>
      </c>
      <c r="Y31">
        <v>531.75</v>
      </c>
      <c r="Z31">
        <v>544.95000000000005</v>
      </c>
      <c r="AA31">
        <v>514.1</v>
      </c>
      <c r="AB31">
        <v>548.79999999999995</v>
      </c>
      <c r="AC31" s="2">
        <f>(Table2[[#This Row],[Close Price]]/Table2[[#This Row],[Day Low]])-1</f>
        <v>7.146215326751193E-3</v>
      </c>
      <c r="AD31" s="2">
        <f>(Table2[[#This Row],[Day High]]/Table2[[#This Row],[Close Price]])-1</f>
        <v>1.4564466436373991E-2</v>
      </c>
      <c r="AE31" s="2">
        <f>(Table2[[#This Row],[Close Price]]/Table2[[#This Row],[Current Week Low]])-1</f>
        <v>7.146215326751193E-3</v>
      </c>
      <c r="AF31" s="2">
        <f>(Table2[[#This Row],[Current Week High]]/Table2[[#This Row],[Close Price]])-1</f>
        <v>1.7552049295117333E-2</v>
      </c>
      <c r="AG31" s="2">
        <f>(Table2[[#This Row],[Close Price]]/Table2[[#This Row],[Current Month Low]])-1</f>
        <v>4.1723400116708609E-2</v>
      </c>
      <c r="AH31" s="2">
        <f>(Table2[[#This Row],[Current Month High]]/Table2[[#This Row],[Close Price]])-1</f>
        <v>2.474092054896837E-2</v>
      </c>
      <c r="AI31">
        <v>2.4740920548968299</v>
      </c>
      <c r="AJ31">
        <v>42.794294094120701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0.04</v>
      </c>
      <c r="AM31" t="s">
        <v>10200</v>
      </c>
      <c r="AN31">
        <v>9.17</v>
      </c>
      <c r="AO31" t="s">
        <v>10200</v>
      </c>
      <c r="AP31">
        <v>-9.9348697591467E-2</v>
      </c>
      <c r="AQ31">
        <f>(Table2[[#This Row],[Sharpe Ratio]]-AVERAGE(Table2[Sharpe Ratio]))/_xlfn.STDEV.P(Table2[Sharpe Ratio])</f>
        <v>-1.7342866518171891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-2.3824749995332208</v>
      </c>
      <c r="AS31">
        <f>_xlfn.RANK.AVG(Table2[[#This Row],[1Y Return vs Nifty Z-Score]],Table2[1Y Return vs Nifty Z-Score])</f>
        <v>434</v>
      </c>
      <c r="AT31">
        <f>_xlfn.RANK.AVG(Table2[[#This Row],[6M Return vs Nifty Z-Score]],Table2[6M Return vs Nifty Z-Score])</f>
        <v>357</v>
      </c>
      <c r="AU31">
        <f>_xlfn.RANK.AVG(Table2[[#This Row],[Sharpe Ratio Z-Score]],Table2[Sharpe Ratio Z-Score])</f>
        <v>704</v>
      </c>
      <c r="AV31">
        <f>(Table2[[#This Row],[Rank 1Y]]+Table2[[#This Row],[Rank 6M]]+Table2[[#This Row],[Rank Sharpe]])/3</f>
        <v>498.33333333333331</v>
      </c>
    </row>
    <row r="32" spans="1:48" x14ac:dyDescent="0.3">
      <c r="A32" t="s">
        <v>98</v>
      </c>
      <c r="B32" t="s">
        <v>99</v>
      </c>
      <c r="C32" t="s">
        <v>10167</v>
      </c>
      <c r="D32" t="s">
        <v>100</v>
      </c>
      <c r="E32">
        <v>279974.36956720002</v>
      </c>
      <c r="F32">
        <v>3225</v>
      </c>
      <c r="G32">
        <v>-19.517967077168102</v>
      </c>
      <c r="H32">
        <f>(Table2[[#This Row],[1Y Return vs Nifty]]-AVERAGE(Table2[1Y Return vs Nifty]))/_xlfn.STDEV.P(Table2[1Y Return vs Nifty])</f>
        <v>-0.77647963493209893</v>
      </c>
      <c r="I32">
        <v>-11.151300057979199</v>
      </c>
      <c r="J32">
        <f>(Table2[[#This Row],[1M Return vs Nifty]]-AVERAGE(Table2[1M Return vs Nifty]))/_xlfn.STDEV.P(Table2[1M Return vs Nifty])</f>
        <v>-1.2899952691610075</v>
      </c>
      <c r="K32">
        <v>-25.636963338555098</v>
      </c>
      <c r="L32">
        <f>(Table2[[#This Row],[6M Return vs Nifty]]-AVERAGE(Table2[6M Return vs Nifty]))/_xlfn.STDEV.P(Table2[6M Return vs Nifty])</f>
        <v>-1.0891431722369813</v>
      </c>
      <c r="M32">
        <v>-6.0786886369127604</v>
      </c>
      <c r="N32">
        <f>(Table2[[#This Row],[1W Return vs Nifty]]-AVERAGE(Table2[1W Return vs Nifty]))/_xlfn.STDEV.P(Table2[1W Return vs Nifty])</f>
        <v>-1.447048381334892</v>
      </c>
      <c r="O32">
        <v>3337.77</v>
      </c>
      <c r="P32">
        <v>3398.3960745463401</v>
      </c>
      <c r="Q32">
        <v>3396.4043951105</v>
      </c>
      <c r="R32">
        <v>18.70943570243</v>
      </c>
      <c r="S32" s="2">
        <f>(Table2[[#This Row],[Close Price]]-Table2[[#This Row],[20D EMA]])/Table2[[#This Row],[20D EMA]]</f>
        <v>-3.3786030793014489E-2</v>
      </c>
      <c r="T32" s="2">
        <f>(Table2[[#This Row],[Close Price]]-Table2[[#This Row],[50D EMA]])/Table2[[#This Row],[50D EMA]]</f>
        <v>-5.10229151466658E-2</v>
      </c>
      <c r="U32" s="2">
        <f>(Table2[[#This Row],[Close Price]]-Table2[[#This Row],[200D EMA]])/Table2[[#This Row],[200D EMA]]</f>
        <v>-5.0466427189075479E-2</v>
      </c>
      <c r="V32">
        <v>1.0889753962844599</v>
      </c>
      <c r="W32">
        <v>3190.5</v>
      </c>
      <c r="X32">
        <v>3252.7</v>
      </c>
      <c r="Y32">
        <v>3126.1</v>
      </c>
      <c r="Z32">
        <v>3252.7</v>
      </c>
      <c r="AA32">
        <v>3126.1</v>
      </c>
      <c r="AB32">
        <v>3450</v>
      </c>
      <c r="AC32" s="2">
        <f>(Table2[[#This Row],[Close Price]]/Table2[[#This Row],[Day Low]])-1</f>
        <v>1.0813352139163124E-2</v>
      </c>
      <c r="AD32" s="2">
        <f>(Table2[[#This Row],[Day High]]/Table2[[#This Row],[Close Price]])-1</f>
        <v>8.5891472868215857E-3</v>
      </c>
      <c r="AE32" s="2">
        <f>(Table2[[#This Row],[Close Price]]/Table2[[#This Row],[Current Week Low]])-1</f>
        <v>3.1636863823933936E-2</v>
      </c>
      <c r="AF32" s="2">
        <f>(Table2[[#This Row],[Current Week High]]/Table2[[#This Row],[Close Price]])-1</f>
        <v>8.5891472868215857E-3</v>
      </c>
      <c r="AG32" s="2">
        <f>(Table2[[#This Row],[Close Price]]/Table2[[#This Row],[Current Month Low]])-1</f>
        <v>3.1636863823933936E-2</v>
      </c>
      <c r="AH32" s="2">
        <f>(Table2[[#This Row],[Current Month High]]/Table2[[#This Row],[Close Price]])-1</f>
        <v>6.9767441860465018E-2</v>
      </c>
      <c r="AI32">
        <v>20.525581395348802</v>
      </c>
      <c r="AJ32">
        <v>11.88398758001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-0.19</v>
      </c>
      <c r="AM32" t="s">
        <v>10199</v>
      </c>
      <c r="AN32">
        <v>-5.49</v>
      </c>
      <c r="AO32" t="s">
        <v>10199</v>
      </c>
      <c r="AP32">
        <v>7.3187984273923007E-2</v>
      </c>
      <c r="AQ32">
        <f>(Table2[[#This Row],[Sharpe Ratio]]-AVERAGE(Table2[Sharpe Ratio]))/_xlfn.STDEV.P(Table2[Sharpe Ratio])</f>
        <v>0.2109426257229739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620</v>
      </c>
      <c r="AT32">
        <f>_xlfn.RANK.AVG(Table2[[#This Row],[6M Return vs Nifty Z-Score]],Table2[6M Return vs Nifty Z-Score])</f>
        <v>659</v>
      </c>
      <c r="AU32">
        <f>_xlfn.RANK.AVG(Table2[[#This Row],[Sharpe Ratio Z-Score]],Table2[Sharpe Ratio Z-Score])</f>
        <v>265</v>
      </c>
      <c r="AV32">
        <f>(Table2[[#This Row],[Rank 1Y]]+Table2[[#This Row],[Rank 6M]]+Table2[[#This Row],[Rank Sharpe]])/3</f>
        <v>514.66666666666663</v>
      </c>
    </row>
    <row r="33" spans="1:48" x14ac:dyDescent="0.3">
      <c r="A33" t="s">
        <v>101</v>
      </c>
      <c r="B33" t="s">
        <v>102</v>
      </c>
      <c r="C33" t="s">
        <v>10162</v>
      </c>
      <c r="D33" t="s">
        <v>103</v>
      </c>
      <c r="E33">
        <v>278227.38459830999</v>
      </c>
      <c r="F33">
        <v>1755.65</v>
      </c>
      <c r="G33">
        <v>57.033917255174202</v>
      </c>
      <c r="H33">
        <f>(Table2[[#This Row],[1Y Return vs Nifty]]-AVERAGE(Table2[1Y Return vs Nifty]))/_xlfn.STDEV.P(Table2[1Y Return vs Nifty])</f>
        <v>0.11787376349623722</v>
      </c>
      <c r="I33">
        <v>-12.8751326720071</v>
      </c>
      <c r="J33">
        <f>(Table2[[#This Row],[1M Return vs Nifty]]-AVERAGE(Table2[1M Return vs Nifty]))/_xlfn.STDEV.P(Table2[1M Return vs Nifty])</f>
        <v>-1.4330105087998226</v>
      </c>
      <c r="K33">
        <v>-10.579877877070199</v>
      </c>
      <c r="L33">
        <f>(Table2[[#This Row],[6M Return vs Nifty]]-AVERAGE(Table2[6M Return vs Nifty]))/_xlfn.STDEV.P(Table2[6M Return vs Nifty])</f>
        <v>-0.63097669100143017</v>
      </c>
      <c r="M33">
        <v>-1.6967656922963199</v>
      </c>
      <c r="N33">
        <f>(Table2[[#This Row],[1W Return vs Nifty]]-AVERAGE(Table2[1W Return vs Nifty]))/_xlfn.STDEV.P(Table2[1W Return vs Nifty])</f>
        <v>-0.59702099042891976</v>
      </c>
      <c r="O33">
        <v>1786.16</v>
      </c>
      <c r="P33">
        <v>1806.33480948434</v>
      </c>
      <c r="Q33">
        <v>1637.8672667937701</v>
      </c>
      <c r="R33">
        <v>37.285646511468101</v>
      </c>
      <c r="S33" s="2">
        <f>(Table2[[#This Row],[Close Price]]-Table2[[#This Row],[20D EMA]])/Table2[[#This Row],[20D EMA]]</f>
        <v>-1.7081336498409989E-2</v>
      </c>
      <c r="T33" s="2">
        <f>(Table2[[#This Row],[Close Price]]-Table2[[#This Row],[50D EMA]])/Table2[[#This Row],[50D EMA]]</f>
        <v>-2.8059476691814984E-2</v>
      </c>
      <c r="U33" s="2">
        <f>(Table2[[#This Row],[Close Price]]-Table2[[#This Row],[200D EMA]])/Table2[[#This Row],[200D EMA]]</f>
        <v>7.1912257845409666E-2</v>
      </c>
      <c r="V33">
        <v>0.322949973082297</v>
      </c>
      <c r="W33">
        <v>1732.15</v>
      </c>
      <c r="X33">
        <v>1770.6</v>
      </c>
      <c r="Y33">
        <v>1729</v>
      </c>
      <c r="Z33">
        <v>1815</v>
      </c>
      <c r="AA33">
        <v>1729</v>
      </c>
      <c r="AB33">
        <v>1818.8</v>
      </c>
      <c r="AC33" s="2">
        <f>(Table2[[#This Row],[Close Price]]/Table2[[#This Row],[Day Low]])-1</f>
        <v>1.3566954363074757E-2</v>
      </c>
      <c r="AD33" s="2">
        <f>(Table2[[#This Row],[Day High]]/Table2[[#This Row],[Close Price]])-1</f>
        <v>8.5153646797482274E-3</v>
      </c>
      <c r="AE33" s="2">
        <f>(Table2[[#This Row],[Close Price]]/Table2[[#This Row],[Current Week Low]])-1</f>
        <v>1.5413533834586435E-2</v>
      </c>
      <c r="AF33" s="2">
        <f>(Table2[[#This Row],[Current Week High]]/Table2[[#This Row],[Close Price]])-1</f>
        <v>3.3805143394184389E-2</v>
      </c>
      <c r="AG33" s="2">
        <f>(Table2[[#This Row],[Close Price]]/Table2[[#This Row],[Current Month Low]])-1</f>
        <v>1.5413533834586435E-2</v>
      </c>
      <c r="AH33" s="2">
        <f>(Table2[[#This Row],[Current Month High]]/Table2[[#This Row],[Close Price]])-1</f>
        <v>3.5969583914789327E-2</v>
      </c>
      <c r="AI33">
        <v>23.834477259134701</v>
      </c>
      <c r="AJ33">
        <v>115.271902397155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-0.09</v>
      </c>
      <c r="AM33" t="s">
        <v>10199</v>
      </c>
      <c r="AN33">
        <v>-3.13</v>
      </c>
      <c r="AO33" t="s">
        <v>10199</v>
      </c>
      <c r="AP33">
        <v>5.3956523587810001E-2</v>
      </c>
      <c r="AQ33">
        <f>(Table2[[#This Row],[Sharpe Ratio]]-AVERAGE(Table2[Sharpe Ratio]))/_xlfn.STDEV.P(Table2[Sharpe Ratio])</f>
        <v>-5.8785161468804178E-3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239</v>
      </c>
      <c r="AT33">
        <f>_xlfn.RANK.AVG(Table2[[#This Row],[6M Return vs Nifty Z-Score]],Table2[6M Return vs Nifty Z-Score])</f>
        <v>532</v>
      </c>
      <c r="AU33">
        <f>_xlfn.RANK.AVG(Table2[[#This Row],[Sharpe Ratio Z-Score]],Table2[Sharpe Ratio Z-Score])</f>
        <v>340</v>
      </c>
      <c r="AV33">
        <f>(Table2[[#This Row],[Rank 1Y]]+Table2[[#This Row],[Rank 6M]]+Table2[[#This Row],[Rank Sharpe]])/3</f>
        <v>370.33333333333331</v>
      </c>
    </row>
    <row r="34" spans="1:48" x14ac:dyDescent="0.3">
      <c r="A34" t="s">
        <v>104</v>
      </c>
      <c r="B34" t="s">
        <v>105</v>
      </c>
      <c r="C34" t="s">
        <v>10167</v>
      </c>
      <c r="D34" t="s">
        <v>106</v>
      </c>
      <c r="E34">
        <v>277886.85654022498</v>
      </c>
      <c r="F34">
        <v>2996.45</v>
      </c>
      <c r="G34">
        <v>-35.871450926125398</v>
      </c>
      <c r="H34">
        <f>(Table2[[#This Row],[1Y Return vs Nifty]]-AVERAGE(Table2[1Y Return vs Nifty]))/_xlfn.STDEV.P(Table2[1Y Return vs Nifty])</f>
        <v>-0.96753690261425629</v>
      </c>
      <c r="I34">
        <v>-5.8193001648739102</v>
      </c>
      <c r="J34">
        <f>(Table2[[#This Row],[1M Return vs Nifty]]-AVERAGE(Table2[1M Return vs Nifty]))/_xlfn.STDEV.P(Table2[1M Return vs Nifty])</f>
        <v>-0.84763373344043635</v>
      </c>
      <c r="K34">
        <v>-21.295253124809999</v>
      </c>
      <c r="L34">
        <f>(Table2[[#This Row],[6M Return vs Nifty]]-AVERAGE(Table2[6M Return vs Nifty]))/_xlfn.STDEV.P(Table2[6M Return vs Nifty])</f>
        <v>-0.95703087890741478</v>
      </c>
      <c r="M34">
        <v>-0.87613588814707999</v>
      </c>
      <c r="N34">
        <f>(Table2[[#This Row],[1W Return vs Nifty]]-AVERAGE(Table2[1W Return vs Nifty]))/_xlfn.STDEV.P(Table2[1W Return vs Nifty])</f>
        <v>-0.43783110504363126</v>
      </c>
      <c r="O34">
        <v>2915.24</v>
      </c>
      <c r="P34">
        <v>2901.4193926513299</v>
      </c>
      <c r="Q34">
        <v>2983.4607059305199</v>
      </c>
      <c r="R34">
        <v>43.933378365811897</v>
      </c>
      <c r="S34" s="2">
        <f>(Table2[[#This Row],[Close Price]]-Table2[[#This Row],[20D EMA]])/Table2[[#This Row],[20D EMA]]</f>
        <v>2.785705465073203E-2</v>
      </c>
      <c r="T34" s="2">
        <f>(Table2[[#This Row],[Close Price]]-Table2[[#This Row],[50D EMA]])/Table2[[#This Row],[50D EMA]]</f>
        <v>3.2753144060924798E-2</v>
      </c>
      <c r="U34" s="2">
        <f>(Table2[[#This Row],[Close Price]]-Table2[[#This Row],[200D EMA]])/Table2[[#This Row],[200D EMA]]</f>
        <v>4.35376743647396E-3</v>
      </c>
      <c r="V34">
        <v>0.88173150413323997</v>
      </c>
      <c r="W34">
        <v>2894.35</v>
      </c>
      <c r="X34">
        <v>3014.5</v>
      </c>
      <c r="Y34">
        <v>2890</v>
      </c>
      <c r="Z34">
        <v>3014.5</v>
      </c>
      <c r="AA34">
        <v>2888</v>
      </c>
      <c r="AB34">
        <v>3014.5</v>
      </c>
      <c r="AC34" s="2">
        <f>(Table2[[#This Row],[Close Price]]/Table2[[#This Row],[Day Low]])-1</f>
        <v>3.5275623196918016E-2</v>
      </c>
      <c r="AD34" s="2">
        <f>(Table2[[#This Row],[Day High]]/Table2[[#This Row],[Close Price]])-1</f>
        <v>6.0237948238750505E-3</v>
      </c>
      <c r="AE34" s="2">
        <f>(Table2[[#This Row],[Close Price]]/Table2[[#This Row],[Current Week Low]])-1</f>
        <v>3.6833910034602013E-2</v>
      </c>
      <c r="AF34" s="2">
        <f>(Table2[[#This Row],[Current Week High]]/Table2[[#This Row],[Close Price]])-1</f>
        <v>6.0237948238750505E-3</v>
      </c>
      <c r="AG34" s="2">
        <f>(Table2[[#This Row],[Close Price]]/Table2[[#This Row],[Current Month Low]])-1</f>
        <v>3.7551939058171779E-2</v>
      </c>
      <c r="AH34" s="2">
        <f>(Table2[[#This Row],[Current Month High]]/Table2[[#This Row],[Close Price]])-1</f>
        <v>6.0237948238750505E-3</v>
      </c>
      <c r="AI34">
        <v>19.074237848120202</v>
      </c>
      <c r="AJ34">
        <v>12.222388674581399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-0.03</v>
      </c>
      <c r="AM34" t="s">
        <v>10199</v>
      </c>
      <c r="AN34">
        <v>3.47</v>
      </c>
      <c r="AO34" t="s">
        <v>10200</v>
      </c>
      <c r="AP34">
        <v>-7.7687480788021998E-2</v>
      </c>
      <c r="AQ34">
        <f>(Table2[[#This Row],[Sharpe Ratio]]-AVERAGE(Table2[Sharpe Ratio]))/_xlfn.STDEV.P(Table2[Sharpe Ratio])</f>
        <v>-1.4900717251265279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">
        <f>_xlfn.RANK.AVG(Table2[[#This Row],[1Y Return vs Nifty Z-Score]],Table2[1Y Return vs Nifty Z-Score])</f>
        <v>685</v>
      </c>
      <c r="AT34">
        <f>_xlfn.RANK.AVG(Table2[[#This Row],[6M Return vs Nifty Z-Score]],Table2[6M Return vs Nifty Z-Score])</f>
        <v>634</v>
      </c>
      <c r="AU34">
        <f>_xlfn.RANK.AVG(Table2[[#This Row],[Sharpe Ratio Z-Score]],Table2[Sharpe Ratio Z-Score])</f>
        <v>685</v>
      </c>
      <c r="AV34">
        <f>(Table2[[#This Row],[Rank 1Y]]+Table2[[#This Row],[Rank 6M]]+Table2[[#This Row],[Rank Sharpe]])/3</f>
        <v>668</v>
      </c>
    </row>
    <row r="35" spans="1:48" x14ac:dyDescent="0.3">
      <c r="A35" t="s">
        <v>107</v>
      </c>
      <c r="B35" t="s">
        <v>108</v>
      </c>
      <c r="C35" t="s">
        <v>10160</v>
      </c>
      <c r="D35" t="s">
        <v>109</v>
      </c>
      <c r="E35">
        <v>275685.15360442502</v>
      </c>
      <c r="F35">
        <v>7846.65</v>
      </c>
      <c r="G35">
        <v>89.502006663239897</v>
      </c>
      <c r="H35">
        <f>(Table2[[#This Row],[1Y Return vs Nifty]]-AVERAGE(Table2[1Y Return vs Nifty]))/_xlfn.STDEV.P(Table2[1Y Return vs Nifty])</f>
        <v>0.49719749087195148</v>
      </c>
      <c r="I35">
        <v>8.0705186208517095</v>
      </c>
      <c r="J35">
        <f>(Table2[[#This Row],[1M Return vs Nifty]]-AVERAGE(Table2[1M Return vs Nifty]))/_xlfn.STDEV.P(Table2[1M Return vs Nifty])</f>
        <v>0.30471467093202709</v>
      </c>
      <c r="K35">
        <v>75.225177779334501</v>
      </c>
      <c r="L35">
        <f>(Table2[[#This Row],[6M Return vs Nifty]]-AVERAGE(Table2[6M Return vs Nifty]))/_xlfn.STDEV.P(Table2[6M Return vs Nifty])</f>
        <v>1.979953593141262</v>
      </c>
      <c r="M35">
        <v>-0.55429523779315004</v>
      </c>
      <c r="N35">
        <f>(Table2[[#This Row],[1W Return vs Nifty]]-AVERAGE(Table2[1W Return vs Nifty]))/_xlfn.STDEV.P(Table2[1W Return vs Nifty])</f>
        <v>-0.37539884145398045</v>
      </c>
      <c r="O35">
        <v>7612.42</v>
      </c>
      <c r="P35">
        <v>7077.1281981350103</v>
      </c>
      <c r="Q35">
        <v>5417.0637765555903</v>
      </c>
      <c r="R35">
        <v>54.716345957583599</v>
      </c>
      <c r="S35" s="2">
        <f>(Table2[[#This Row],[Close Price]]-Table2[[#This Row],[20D EMA]])/Table2[[#This Row],[20D EMA]]</f>
        <v>3.0769453077996164E-2</v>
      </c>
      <c r="T35" s="2">
        <f>(Table2[[#This Row],[Close Price]]-Table2[[#This Row],[50D EMA]])/Table2[[#This Row],[50D EMA]]</f>
        <v>0.10873362475866644</v>
      </c>
      <c r="U35" s="2">
        <f>(Table2[[#This Row],[Close Price]]-Table2[[#This Row],[200D EMA]])/Table2[[#This Row],[200D EMA]]</f>
        <v>0.44850611395039697</v>
      </c>
      <c r="V35">
        <v>0.77707882291629204</v>
      </c>
      <c r="W35">
        <v>7600</v>
      </c>
      <c r="X35">
        <v>7863.9</v>
      </c>
      <c r="Y35">
        <v>7600</v>
      </c>
      <c r="Z35">
        <v>7934.8</v>
      </c>
      <c r="AA35">
        <v>7600</v>
      </c>
      <c r="AB35">
        <v>7968.7</v>
      </c>
      <c r="AC35" s="2">
        <f>(Table2[[#This Row],[Close Price]]/Table2[[#This Row],[Day Low]])-1</f>
        <v>3.245394736842111E-2</v>
      </c>
      <c r="AD35" s="2">
        <f>(Table2[[#This Row],[Day High]]/Table2[[#This Row],[Close Price]])-1</f>
        <v>2.1983903959015283E-3</v>
      </c>
      <c r="AE35" s="2">
        <f>(Table2[[#This Row],[Close Price]]/Table2[[#This Row],[Current Week Low]])-1</f>
        <v>3.245394736842111E-2</v>
      </c>
      <c r="AF35" s="2">
        <f>(Table2[[#This Row],[Current Week High]]/Table2[[#This Row],[Close Price]])-1</f>
        <v>1.123409353036009E-2</v>
      </c>
      <c r="AG35" s="2">
        <f>(Table2[[#This Row],[Close Price]]/Table2[[#This Row],[Current Month Low]])-1</f>
        <v>3.245394736842111E-2</v>
      </c>
      <c r="AH35" s="2">
        <f>(Table2[[#This Row],[Current Month High]]/Table2[[#This Row],[Close Price]])-1</f>
        <v>1.5554408569262046E-2</v>
      </c>
      <c r="AI35">
        <v>1.5554408569261999</v>
      </c>
      <c r="AJ35">
        <v>141.73290203327099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0.24</v>
      </c>
      <c r="AM35" t="s">
        <v>10200</v>
      </c>
      <c r="AN35">
        <v>3.33</v>
      </c>
      <c r="AO35" t="s">
        <v>10200</v>
      </c>
      <c r="AP35">
        <v>0.193231567864832</v>
      </c>
      <c r="AQ35">
        <f>(Table2[[#This Row],[Sharpe Ratio]]-AVERAGE(Table2[Sharpe Ratio]))/_xlfn.STDEV.P(Table2[Sharpe Ratio])</f>
        <v>1.5643492802224392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3.970816193713699</v>
      </c>
      <c r="AS35">
        <f>_xlfn.RANK.AVG(Table2[[#This Row],[1Y Return vs Nifty Z-Score]],Table2[1Y Return vs Nifty Z-Score])</f>
        <v>148</v>
      </c>
      <c r="AT35">
        <f>_xlfn.RANK.AVG(Table2[[#This Row],[6M Return vs Nifty Z-Score]],Table2[6M Return vs Nifty Z-Score])</f>
        <v>34</v>
      </c>
      <c r="AU35">
        <f>_xlfn.RANK.AVG(Table2[[#This Row],[Sharpe Ratio Z-Score]],Table2[Sharpe Ratio Z-Score])</f>
        <v>41</v>
      </c>
      <c r="AV35">
        <f>(Table2[[#This Row],[Rank 1Y]]+Table2[[#This Row],[Rank 6M]]+Table2[[#This Row],[Rank Sharpe]])/3</f>
        <v>74.333333333333329</v>
      </c>
    </row>
    <row r="36" spans="1:48" x14ac:dyDescent="0.3">
      <c r="A36" t="s">
        <v>110</v>
      </c>
      <c r="B36" t="s">
        <v>111</v>
      </c>
      <c r="C36" t="s">
        <v>10162</v>
      </c>
      <c r="D36" t="s">
        <v>72</v>
      </c>
      <c r="E36">
        <v>269233.62277650402</v>
      </c>
      <c r="F36">
        <v>727.55</v>
      </c>
      <c r="G36">
        <v>174.66136035160201</v>
      </c>
      <c r="H36">
        <f>(Table2[[#This Row],[1Y Return vs Nifty]]-AVERAGE(Table2[1Y Return vs Nifty]))/_xlfn.STDEV.P(Table2[1Y Return vs Nifty])</f>
        <v>1.4921116989728944</v>
      </c>
      <c r="I36">
        <v>-13.259058784830399</v>
      </c>
      <c r="J36">
        <f>(Table2[[#This Row],[1M Return vs Nifty]]-AVERAGE(Table2[1M Return vs Nifty]))/_xlfn.STDEV.P(Table2[1M Return vs Nifty])</f>
        <v>-1.464862374568116</v>
      </c>
      <c r="K36">
        <v>21.700012844191299</v>
      </c>
      <c r="L36">
        <f>(Table2[[#This Row],[6M Return vs Nifty]]-AVERAGE(Table2[6M Return vs Nifty]))/_xlfn.STDEV.P(Table2[6M Return vs Nifty])</f>
        <v>0.35125615773010521</v>
      </c>
      <c r="M36">
        <v>1.0621866956910999</v>
      </c>
      <c r="N36">
        <f>(Table2[[#This Row],[1W Return vs Nifty]]-AVERAGE(Table2[1W Return vs Nifty]))/_xlfn.STDEV.P(Table2[1W Return vs Nifty])</f>
        <v>-6.1825568319545589E-2</v>
      </c>
      <c r="O36">
        <v>720.62</v>
      </c>
      <c r="P36">
        <v>695.07680805890595</v>
      </c>
      <c r="Q36">
        <v>560.67294221196096</v>
      </c>
      <c r="R36">
        <v>28.736056273722799</v>
      </c>
      <c r="S36" s="2">
        <f>(Table2[[#This Row],[Close Price]]-Table2[[#This Row],[20D EMA]])/Table2[[#This Row],[20D EMA]]</f>
        <v>9.6167189364713031E-3</v>
      </c>
      <c r="T36" s="2">
        <f>(Table2[[#This Row],[Close Price]]-Table2[[#This Row],[50D EMA]])/Table2[[#This Row],[50D EMA]]</f>
        <v>4.6718854038274832E-2</v>
      </c>
      <c r="U36" s="2">
        <f>(Table2[[#This Row],[Close Price]]-Table2[[#This Row],[200D EMA]])/Table2[[#This Row],[200D EMA]]</f>
        <v>0.2976370807723972</v>
      </c>
      <c r="V36">
        <v>0.66773397834488102</v>
      </c>
      <c r="W36">
        <v>714.15</v>
      </c>
      <c r="X36">
        <v>737.45</v>
      </c>
      <c r="Y36">
        <v>693</v>
      </c>
      <c r="Z36">
        <v>745</v>
      </c>
      <c r="AA36">
        <v>693</v>
      </c>
      <c r="AB36">
        <v>745</v>
      </c>
      <c r="AC36" s="2">
        <f>(Table2[[#This Row],[Close Price]]/Table2[[#This Row],[Day Low]])-1</f>
        <v>1.8763565077364763E-2</v>
      </c>
      <c r="AD36" s="2">
        <f>(Table2[[#This Row],[Day High]]/Table2[[#This Row],[Close Price]])-1</f>
        <v>1.3607312212219114E-2</v>
      </c>
      <c r="AE36" s="2">
        <f>(Table2[[#This Row],[Close Price]]/Table2[[#This Row],[Current Week Low]])-1</f>
        <v>4.985569985569982E-2</v>
      </c>
      <c r="AF36" s="2">
        <f>(Table2[[#This Row],[Current Week High]]/Table2[[#This Row],[Close Price]])-1</f>
        <v>2.3984605869012521E-2</v>
      </c>
      <c r="AG36" s="2">
        <f>(Table2[[#This Row],[Close Price]]/Table2[[#This Row],[Current Month Low]])-1</f>
        <v>4.985569985569982E-2</v>
      </c>
      <c r="AH36" s="2">
        <f>(Table2[[#This Row],[Current Month High]]/Table2[[#This Row],[Close Price]])-1</f>
        <v>2.3984605869012521E-2</v>
      </c>
      <c r="AI36">
        <v>23.132430760772401</v>
      </c>
      <c r="AJ36">
        <v>208.479966080135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0.13</v>
      </c>
      <c r="AM36" t="s">
        <v>10200</v>
      </c>
      <c r="AN36">
        <v>-1.48</v>
      </c>
      <c r="AO36" t="s">
        <v>10199</v>
      </c>
      <c r="AP36">
        <v>0.16516783018280501</v>
      </c>
      <c r="AQ36">
        <f>(Table2[[#This Row],[Sharpe Ratio]]-AVERAGE(Table2[Sharpe Ratio]))/_xlfn.STDEV.P(Table2[Sharpe Ratio])</f>
        <v>1.2479504507904668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1.5646303646058048</v>
      </c>
      <c r="AS36">
        <f>_xlfn.RANK.AVG(Table2[[#This Row],[1Y Return vs Nifty Z-Score]],Table2[1Y Return vs Nifty Z-Score])</f>
        <v>53</v>
      </c>
      <c r="AT36">
        <f>_xlfn.RANK.AVG(Table2[[#This Row],[6M Return vs Nifty Z-Score]],Table2[6M Return vs Nifty Z-Score])</f>
        <v>203</v>
      </c>
      <c r="AU36">
        <f>_xlfn.RANK.AVG(Table2[[#This Row],[Sharpe Ratio Z-Score]],Table2[Sharpe Ratio Z-Score])</f>
        <v>77</v>
      </c>
      <c r="AV36">
        <f>(Table2[[#This Row],[Rank 1Y]]+Table2[[#This Row],[Rank 6M]]+Table2[[#This Row],[Rank Sharpe]])/3</f>
        <v>111</v>
      </c>
    </row>
    <row r="37" spans="1:48" x14ac:dyDescent="0.3">
      <c r="A37" t="s">
        <v>112</v>
      </c>
      <c r="B37" t="s">
        <v>113</v>
      </c>
      <c r="C37" t="s">
        <v>10159</v>
      </c>
      <c r="D37" t="s">
        <v>114</v>
      </c>
      <c r="E37">
        <v>266041.55668263999</v>
      </c>
      <c r="F37">
        <v>9542.4500000000007</v>
      </c>
      <c r="G37">
        <v>68.861935423249705</v>
      </c>
      <c r="H37">
        <f>(Table2[[#This Row],[1Y Return vs Nifty]]-AVERAGE(Table2[1Y Return vs Nifty]))/_xlfn.STDEV.P(Table2[1Y Return vs Nifty])</f>
        <v>0.25606014959961843</v>
      </c>
      <c r="I37">
        <v>-7.7057182570287601</v>
      </c>
      <c r="J37">
        <f>(Table2[[#This Row],[1M Return vs Nifty]]-AVERAGE(Table2[1M Return vs Nifty]))/_xlfn.STDEV.P(Table2[1M Return vs Nifty])</f>
        <v>-1.0041376383515632</v>
      </c>
      <c r="K37">
        <v>22.821896065572702</v>
      </c>
      <c r="L37">
        <f>(Table2[[#This Row],[6M Return vs Nifty]]-AVERAGE(Table2[6M Return vs Nifty]))/_xlfn.STDEV.P(Table2[6M Return vs Nifty])</f>
        <v>0.38539352709101682</v>
      </c>
      <c r="M37">
        <v>0.56031841364721402</v>
      </c>
      <c r="N37">
        <f>(Table2[[#This Row],[1W Return vs Nifty]]-AVERAGE(Table2[1W Return vs Nifty]))/_xlfn.STDEV.P(Table2[1W Return vs Nifty])</f>
        <v>-0.15918049485661373</v>
      </c>
      <c r="O37">
        <v>9525.91</v>
      </c>
      <c r="P37">
        <v>9321.2107359693091</v>
      </c>
      <c r="Q37">
        <v>7844.5799937428201</v>
      </c>
      <c r="R37">
        <v>49.186726646813803</v>
      </c>
      <c r="S37" s="2">
        <f>(Table2[[#This Row],[Close Price]]-Table2[[#This Row],[20D EMA]])/Table2[[#This Row],[20D EMA]]</f>
        <v>1.7363170552735512E-3</v>
      </c>
      <c r="T37" s="2">
        <f>(Table2[[#This Row],[Close Price]]-Table2[[#This Row],[50D EMA]])/Table2[[#This Row],[50D EMA]]</f>
        <v>2.373503510407278E-2</v>
      </c>
      <c r="U37" s="2">
        <f>(Table2[[#This Row],[Close Price]]-Table2[[#This Row],[200D EMA]])/Table2[[#This Row],[200D EMA]]</f>
        <v>0.21643861208776966</v>
      </c>
      <c r="V37">
        <v>0.85098572348772294</v>
      </c>
      <c r="W37">
        <v>9451.9500000000007</v>
      </c>
      <c r="X37">
        <v>9650</v>
      </c>
      <c r="Y37">
        <v>9451.9500000000007</v>
      </c>
      <c r="Z37">
        <v>9666.15</v>
      </c>
      <c r="AA37">
        <v>9381.1</v>
      </c>
      <c r="AB37">
        <v>9693.9500000000007</v>
      </c>
      <c r="AC37" s="2">
        <f>(Table2[[#This Row],[Close Price]]/Table2[[#This Row],[Day Low]])-1</f>
        <v>9.5747438359279347E-3</v>
      </c>
      <c r="AD37" s="2">
        <f>(Table2[[#This Row],[Day High]]/Table2[[#This Row],[Close Price]])-1</f>
        <v>1.1270690441133935E-2</v>
      </c>
      <c r="AE37" s="2">
        <f>(Table2[[#This Row],[Close Price]]/Table2[[#This Row],[Current Week Low]])-1</f>
        <v>9.5747438359279347E-3</v>
      </c>
      <c r="AF37" s="2">
        <f>(Table2[[#This Row],[Current Week High]]/Table2[[#This Row],[Close Price]])-1</f>
        <v>1.2963127917882566E-2</v>
      </c>
      <c r="AG37" s="2">
        <f>(Table2[[#This Row],[Close Price]]/Table2[[#This Row],[Current Month Low]])-1</f>
        <v>1.7199475541247899E-2</v>
      </c>
      <c r="AH37" s="2">
        <f>(Table2[[#This Row],[Current Month High]]/Table2[[#This Row],[Close Price]])-1</f>
        <v>1.5876425865474886E-2</v>
      </c>
      <c r="AI37">
        <v>5.2014943751342599</v>
      </c>
      <c r="AJ37">
        <v>110.139837040299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-0.06</v>
      </c>
      <c r="AM37" t="s">
        <v>10199</v>
      </c>
      <c r="AN37">
        <v>-2.08</v>
      </c>
      <c r="AO37" t="s">
        <v>10199</v>
      </c>
      <c r="AP37">
        <v>0.114817170760874</v>
      </c>
      <c r="AQ37">
        <f>(Table2[[#This Row],[Sharpe Ratio]]-AVERAGE(Table2[Sharpe Ratio]))/_xlfn.STDEV.P(Table2[Sharpe Ratio])</f>
        <v>0.68028231325547328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0.15841785673793157</v>
      </c>
      <c r="AS37">
        <f>_xlfn.RANK.AVG(Table2[[#This Row],[1Y Return vs Nifty Z-Score]],Table2[1Y Return vs Nifty Z-Score])</f>
        <v>199</v>
      </c>
      <c r="AT37">
        <f>_xlfn.RANK.AVG(Table2[[#This Row],[6M Return vs Nifty Z-Score]],Table2[6M Return vs Nifty Z-Score])</f>
        <v>194</v>
      </c>
      <c r="AU37">
        <f>_xlfn.RANK.AVG(Table2[[#This Row],[Sharpe Ratio Z-Score]],Table2[Sharpe Ratio Z-Score])</f>
        <v>177</v>
      </c>
      <c r="AV37">
        <f>(Table2[[#This Row],[Rank 1Y]]+Table2[[#This Row],[Rank 6M]]+Table2[[#This Row],[Rank Sharpe]])/3</f>
        <v>190</v>
      </c>
    </row>
    <row r="38" spans="1:48" x14ac:dyDescent="0.3">
      <c r="A38" t="s">
        <v>115</v>
      </c>
      <c r="B38" t="s">
        <v>116</v>
      </c>
      <c r="C38" t="s">
        <v>10155</v>
      </c>
      <c r="D38" t="s">
        <v>117</v>
      </c>
      <c r="E38">
        <v>264009.95821200003</v>
      </c>
      <c r="F38">
        <v>203.71</v>
      </c>
      <c r="G38">
        <v>493.93758558880398</v>
      </c>
      <c r="H38">
        <f>(Table2[[#This Row],[1Y Return vs Nifty]]-AVERAGE(Table2[1Y Return vs Nifty]))/_xlfn.STDEV.P(Table2[1Y Return vs Nifty])</f>
        <v>5.2222063866306705</v>
      </c>
      <c r="I38">
        <v>5.6423442484300104</v>
      </c>
      <c r="J38">
        <f>(Table2[[#This Row],[1M Return vs Nifty]]-AVERAGE(Table2[1M Return vs Nifty]))/_xlfn.STDEV.P(Table2[1M Return vs Nifty])</f>
        <v>0.10326475234318092</v>
      </c>
      <c r="K38">
        <v>85.2206913423271</v>
      </c>
      <c r="L38">
        <f>(Table2[[#This Row],[6M Return vs Nifty]]-AVERAGE(Table2[6M Return vs Nifty]))/_xlfn.STDEV.P(Table2[6M Return vs Nifty])</f>
        <v>2.2841033762458944</v>
      </c>
      <c r="M38">
        <v>13.079920620735701</v>
      </c>
      <c r="N38">
        <f>(Table2[[#This Row],[1W Return vs Nifty]]-AVERAGE(Table2[1W Return vs Nifty]))/_xlfn.STDEV.P(Table2[1W Return vs Nifty])</f>
        <v>2.2694347349813895</v>
      </c>
      <c r="O38">
        <v>182.03</v>
      </c>
      <c r="P38">
        <v>172.556080787882</v>
      </c>
      <c r="Q38">
        <v>133.02130839195999</v>
      </c>
      <c r="R38">
        <v>87.400923960832301</v>
      </c>
      <c r="S38" s="2">
        <f>(Table2[[#This Row],[Close Price]]-Table2[[#This Row],[20D EMA]])/Table2[[#This Row],[20D EMA]]</f>
        <v>0.11910124704719006</v>
      </c>
      <c r="T38" s="2">
        <f>(Table2[[#This Row],[Close Price]]-Table2[[#This Row],[50D EMA]])/Table2[[#This Row],[50D EMA]]</f>
        <v>0.18054373436085738</v>
      </c>
      <c r="U38" s="2">
        <f>(Table2[[#This Row],[Close Price]]-Table2[[#This Row],[200D EMA]])/Table2[[#This Row],[200D EMA]]</f>
        <v>0.53140878301804872</v>
      </c>
      <c r="V38">
        <v>1.3806702696337401</v>
      </c>
      <c r="W38">
        <v>193.8</v>
      </c>
      <c r="X38">
        <v>205</v>
      </c>
      <c r="Y38">
        <v>192.2</v>
      </c>
      <c r="Z38">
        <v>213.24</v>
      </c>
      <c r="AA38">
        <v>170.01</v>
      </c>
      <c r="AB38">
        <v>213.24</v>
      </c>
      <c r="AC38" s="2">
        <f>(Table2[[#This Row],[Close Price]]/Table2[[#This Row],[Day Low]])-1</f>
        <v>5.1135190918472739E-2</v>
      </c>
      <c r="AD38" s="2">
        <f>(Table2[[#This Row],[Day High]]/Table2[[#This Row],[Close Price]])-1</f>
        <v>6.332531539934072E-3</v>
      </c>
      <c r="AE38" s="2">
        <f>(Table2[[#This Row],[Close Price]]/Table2[[#This Row],[Current Week Low]])-1</f>
        <v>5.9885535900104259E-2</v>
      </c>
      <c r="AF38" s="2">
        <f>(Table2[[#This Row],[Current Week High]]/Table2[[#This Row],[Close Price]])-1</f>
        <v>4.678219036866138E-2</v>
      </c>
      <c r="AG38" s="2">
        <f>(Table2[[#This Row],[Close Price]]/Table2[[#This Row],[Current Month Low]])-1</f>
        <v>0.19822363390388809</v>
      </c>
      <c r="AH38" s="2">
        <f>(Table2[[#This Row],[Current Month High]]/Table2[[#This Row],[Close Price]])-1</f>
        <v>4.678219036866138E-2</v>
      </c>
      <c r="AI38">
        <v>4.6782190368661301</v>
      </c>
      <c r="AJ38">
        <v>529.70633693972104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0.28000000000000003</v>
      </c>
      <c r="AM38" t="s">
        <v>10200</v>
      </c>
      <c r="AN38">
        <v>15.17</v>
      </c>
      <c r="AO38" t="s">
        <v>10200</v>
      </c>
      <c r="AP38">
        <v>0.176977715699806</v>
      </c>
      <c r="AQ38">
        <f>(Table2[[#This Row],[Sharpe Ratio]]-AVERAGE(Table2[Sharpe Ratio]))/_xlfn.STDEV.P(Table2[Sharpe Ratio])</f>
        <v>1.3810985722432194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11.260107822444356</v>
      </c>
      <c r="AS38">
        <f>_xlfn.RANK.AVG(Table2[[#This Row],[1Y Return vs Nifty Z-Score]],Table2[1Y Return vs Nifty Z-Score])</f>
        <v>3</v>
      </c>
      <c r="AT38">
        <f>_xlfn.RANK.AVG(Table2[[#This Row],[6M Return vs Nifty Z-Score]],Table2[6M Return vs Nifty Z-Score])</f>
        <v>22</v>
      </c>
      <c r="AU38">
        <f>_xlfn.RANK.AVG(Table2[[#This Row],[Sharpe Ratio Z-Score]],Table2[Sharpe Ratio Z-Score])</f>
        <v>65</v>
      </c>
      <c r="AV38">
        <f>(Table2[[#This Row],[Rank 1Y]]+Table2[[#This Row],[Rank 6M]]+Table2[[#This Row],[Rank Sharpe]])/3</f>
        <v>30</v>
      </c>
    </row>
    <row r="39" spans="1:48" x14ac:dyDescent="0.3">
      <c r="A39" t="s">
        <v>118</v>
      </c>
      <c r="B39" t="s">
        <v>119</v>
      </c>
      <c r="C39" t="s">
        <v>10157</v>
      </c>
      <c r="D39" t="s">
        <v>120</v>
      </c>
      <c r="E39">
        <v>251008.67503439999</v>
      </c>
      <c r="F39">
        <v>2616.4499999999998</v>
      </c>
      <c r="G39">
        <v>-9.7980096887307706</v>
      </c>
      <c r="H39">
        <f>(Table2[[#This Row],[1Y Return vs Nifty]]-AVERAGE(Table2[1Y Return vs Nifty]))/_xlfn.STDEV.P(Table2[1Y Return vs Nifty])</f>
        <v>-0.66292166051062795</v>
      </c>
      <c r="I39">
        <v>0.126112328029133</v>
      </c>
      <c r="J39">
        <f>(Table2[[#This Row],[1M Return vs Nifty]]-AVERAGE(Table2[1M Return vs Nifty]))/_xlfn.STDEV.P(Table2[1M Return vs Nifty])</f>
        <v>-0.35438132279172402</v>
      </c>
      <c r="K39">
        <v>-10.9725165876935</v>
      </c>
      <c r="L39">
        <f>(Table2[[#This Row],[6M Return vs Nifty]]-AVERAGE(Table2[6M Return vs Nifty]))/_xlfn.STDEV.P(Table2[6M Return vs Nifty])</f>
        <v>-0.6429241490206663</v>
      </c>
      <c r="M39">
        <v>3.0344252037852102</v>
      </c>
      <c r="N39">
        <f>(Table2[[#This Row],[1W Return vs Nifty]]-AVERAGE(Table2[1W Return vs Nifty]))/_xlfn.STDEV.P(Table2[1W Return vs Nifty])</f>
        <v>0.32075914950147205</v>
      </c>
      <c r="O39">
        <v>2554.67</v>
      </c>
      <c r="P39">
        <v>2527.8318208038299</v>
      </c>
      <c r="Q39">
        <v>2456.1918965447298</v>
      </c>
      <c r="R39">
        <v>70.996663714668799</v>
      </c>
      <c r="S39" s="2">
        <f>(Table2[[#This Row],[Close Price]]-Table2[[#This Row],[20D EMA]])/Table2[[#This Row],[20D EMA]]</f>
        <v>2.4183162600257466E-2</v>
      </c>
      <c r="T39" s="2">
        <f>(Table2[[#This Row],[Close Price]]-Table2[[#This Row],[50D EMA]])/Table2[[#This Row],[50D EMA]]</f>
        <v>3.5056991713946391E-2</v>
      </c>
      <c r="U39" s="2">
        <f>(Table2[[#This Row],[Close Price]]-Table2[[#This Row],[200D EMA]])/Table2[[#This Row],[200D EMA]]</f>
        <v>6.5246572827112784E-2</v>
      </c>
      <c r="V39">
        <v>0.73800817281347197</v>
      </c>
      <c r="W39">
        <v>2598.0500000000002</v>
      </c>
      <c r="X39">
        <v>2649.95</v>
      </c>
      <c r="Y39">
        <v>2561.4499999999998</v>
      </c>
      <c r="Z39">
        <v>2649.95</v>
      </c>
      <c r="AA39">
        <v>2532.5</v>
      </c>
      <c r="AB39">
        <v>2649.95</v>
      </c>
      <c r="AC39" s="2">
        <f>(Table2[[#This Row],[Close Price]]/Table2[[#This Row],[Day Low]])-1</f>
        <v>7.0822347529877483E-3</v>
      </c>
      <c r="AD39" s="2">
        <f>(Table2[[#This Row],[Day High]]/Table2[[#This Row],[Close Price]])-1</f>
        <v>1.2803607942058814E-2</v>
      </c>
      <c r="AE39" s="2">
        <f>(Table2[[#This Row],[Close Price]]/Table2[[#This Row],[Current Week Low]])-1</f>
        <v>2.147221300435298E-2</v>
      </c>
      <c r="AF39" s="2">
        <f>(Table2[[#This Row],[Current Week High]]/Table2[[#This Row],[Close Price]])-1</f>
        <v>1.2803607942058814E-2</v>
      </c>
      <c r="AG39" s="2">
        <f>(Table2[[#This Row],[Close Price]]/Table2[[#This Row],[Current Month Low]])-1</f>
        <v>3.3149062191510259E-2</v>
      </c>
      <c r="AH39" s="2">
        <f>(Table2[[#This Row],[Current Month High]]/Table2[[#This Row],[Close Price]])-1</f>
        <v>1.2803607942058814E-2</v>
      </c>
      <c r="AI39">
        <v>5.84188499684688</v>
      </c>
      <c r="AJ39">
        <v>21.979020979020898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-0.04</v>
      </c>
      <c r="AM39" t="s">
        <v>10199</v>
      </c>
      <c r="AN39">
        <v>3.41</v>
      </c>
      <c r="AO39" t="s">
        <v>10200</v>
      </c>
      <c r="AP39">
        <v>-3.1623853954829998E-3</v>
      </c>
      <c r="AQ39">
        <f>(Table2[[#This Row],[Sharpe Ratio]]-AVERAGE(Table2[Sharpe Ratio]))/_xlfn.STDEV.P(Table2[Sharpe Ratio])</f>
        <v>-0.64985388911793873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-1.9893218719394847</v>
      </c>
      <c r="AS39">
        <f>_xlfn.RANK.AVG(Table2[[#This Row],[1Y Return vs Nifty Z-Score]],Table2[1Y Return vs Nifty Z-Score])</f>
        <v>563</v>
      </c>
      <c r="AT39">
        <f>_xlfn.RANK.AVG(Table2[[#This Row],[6M Return vs Nifty Z-Score]],Table2[6M Return vs Nifty Z-Score])</f>
        <v>535</v>
      </c>
      <c r="AU39">
        <f>_xlfn.RANK.AVG(Table2[[#This Row],[Sharpe Ratio Z-Score]],Table2[Sharpe Ratio Z-Score])</f>
        <v>544</v>
      </c>
      <c r="AV39">
        <f>(Table2[[#This Row],[Rank 1Y]]+Table2[[#This Row],[Rank 6M]]+Table2[[#This Row],[Rank Sharpe]])/3</f>
        <v>547.33333333333337</v>
      </c>
    </row>
    <row r="40" spans="1:48" x14ac:dyDescent="0.3">
      <c r="A40" t="s">
        <v>121</v>
      </c>
      <c r="B40" t="s">
        <v>122</v>
      </c>
      <c r="C40" t="s">
        <v>10155</v>
      </c>
      <c r="D40" t="s">
        <v>37</v>
      </c>
      <c r="E40">
        <v>250232.74968257899</v>
      </c>
      <c r="F40">
        <v>1582.55</v>
      </c>
      <c r="G40">
        <v>-26.533452832576199</v>
      </c>
      <c r="H40">
        <f>(Table2[[#This Row],[1Y Return vs Nifty]]-AVERAGE(Table2[1Y Return vs Nifty]))/_xlfn.STDEV.P(Table2[1Y Return vs Nifty])</f>
        <v>-0.85844134732751798</v>
      </c>
      <c r="I40">
        <v>-4.2967879292979596</v>
      </c>
      <c r="J40">
        <f>(Table2[[#This Row],[1M Return vs Nifty]]-AVERAGE(Table2[1M Return vs Nifty]))/_xlfn.STDEV.P(Table2[1M Return vs Nifty])</f>
        <v>-0.72132074315819161</v>
      </c>
      <c r="K40">
        <v>-17.8014344461794</v>
      </c>
      <c r="L40">
        <f>(Table2[[#This Row],[6M Return vs Nifty]]-AVERAGE(Table2[6M Return vs Nifty]))/_xlfn.STDEV.P(Table2[6M Return vs Nifty])</f>
        <v>-0.85071876331520091</v>
      </c>
      <c r="M40">
        <v>-0.15526697737107201</v>
      </c>
      <c r="N40">
        <f>(Table2[[#This Row],[1W Return vs Nifty]]-AVERAGE(Table2[1W Return vs Nifty]))/_xlfn.STDEV.P(Table2[1W Return vs Nifty])</f>
        <v>-0.29799333811872786</v>
      </c>
      <c r="O40">
        <v>1582.65</v>
      </c>
      <c r="P40">
        <v>1586.4082607617599</v>
      </c>
      <c r="Q40">
        <v>1588.0368562677299</v>
      </c>
      <c r="R40">
        <v>38.981761876353801</v>
      </c>
      <c r="S40" s="2">
        <f>(Table2[[#This Row],[Close Price]]-Table2[[#This Row],[20D EMA]])/Table2[[#This Row],[20D EMA]]</f>
        <v>-6.3185164123550009E-5</v>
      </c>
      <c r="T40" s="2">
        <f>(Table2[[#This Row],[Close Price]]-Table2[[#This Row],[50D EMA]])/Table2[[#This Row],[50D EMA]]</f>
        <v>-2.4320730402067735E-3</v>
      </c>
      <c r="U40" s="2">
        <f>(Table2[[#This Row],[Close Price]]-Table2[[#This Row],[200D EMA]])/Table2[[#This Row],[200D EMA]]</f>
        <v>-3.4551189703653528E-3</v>
      </c>
      <c r="V40">
        <v>1.0509348521642701</v>
      </c>
      <c r="W40">
        <v>1570.75</v>
      </c>
      <c r="X40">
        <v>1589</v>
      </c>
      <c r="Y40">
        <v>1562</v>
      </c>
      <c r="Z40">
        <v>1589</v>
      </c>
      <c r="AA40">
        <v>1561.1</v>
      </c>
      <c r="AB40">
        <v>1610</v>
      </c>
      <c r="AC40" s="2">
        <f>(Table2[[#This Row],[Close Price]]/Table2[[#This Row],[Day Low]])-1</f>
        <v>7.5123348718764138E-3</v>
      </c>
      <c r="AD40" s="2">
        <f>(Table2[[#This Row],[Day High]]/Table2[[#This Row],[Close Price]])-1</f>
        <v>4.0757006097753568E-3</v>
      </c>
      <c r="AE40" s="2">
        <f>(Table2[[#This Row],[Close Price]]/Table2[[#This Row],[Current Week Low]])-1</f>
        <v>1.3156209987195799E-2</v>
      </c>
      <c r="AF40" s="2">
        <f>(Table2[[#This Row],[Current Week High]]/Table2[[#This Row],[Close Price]])-1</f>
        <v>4.0757006097753568E-3</v>
      </c>
      <c r="AG40" s="2">
        <f>(Table2[[#This Row],[Close Price]]/Table2[[#This Row],[Current Month Low]])-1</f>
        <v>1.3740311318941822E-2</v>
      </c>
      <c r="AH40" s="2">
        <f>(Table2[[#This Row],[Current Month High]]/Table2[[#This Row],[Close Price]])-1</f>
        <v>1.7345423525322978E-2</v>
      </c>
      <c r="AI40">
        <v>10.012321885564401</v>
      </c>
      <c r="AJ40">
        <v>11.5217927486698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-0.12</v>
      </c>
      <c r="AM40" t="s">
        <v>10199</v>
      </c>
      <c r="AN40">
        <v>-0.32</v>
      </c>
      <c r="AO40" t="s">
        <v>10199</v>
      </c>
      <c r="AP40">
        <v>-2.1459725467369E-2</v>
      </c>
      <c r="AQ40">
        <f>(Table2[[#This Row],[Sharpe Ratio]]-AVERAGE(Table2[Sharpe Ratio]))/_xlfn.STDEV.P(Table2[Sharpe Ratio])</f>
        <v>-0.85614348054934297</v>
      </c>
      <c r="AR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>
        <f>_xlfn.RANK.AVG(Table2[[#This Row],[1Y Return vs Nifty Z-Score]],Table2[1Y Return vs Nifty Z-Score])</f>
        <v>648</v>
      </c>
      <c r="AT40">
        <f>_xlfn.RANK.AVG(Table2[[#This Row],[6M Return vs Nifty Z-Score]],Table2[6M Return vs Nifty Z-Score])</f>
        <v>602</v>
      </c>
      <c r="AU40">
        <f>_xlfn.RANK.AVG(Table2[[#This Row],[Sharpe Ratio Z-Score]],Table2[Sharpe Ratio Z-Score])</f>
        <v>586</v>
      </c>
      <c r="AV40">
        <f>(Table2[[#This Row],[Rank 1Y]]+Table2[[#This Row],[Rank 6M]]+Table2[[#This Row],[Rank Sharpe]])/3</f>
        <v>612</v>
      </c>
    </row>
    <row r="41" spans="1:48" x14ac:dyDescent="0.3">
      <c r="A41" t="s">
        <v>123</v>
      </c>
      <c r="B41" t="s">
        <v>124</v>
      </c>
      <c r="C41" t="s">
        <v>10160</v>
      </c>
      <c r="D41" t="s">
        <v>125</v>
      </c>
      <c r="E41">
        <v>244585.19961834</v>
      </c>
      <c r="F41">
        <v>333.85</v>
      </c>
      <c r="G41">
        <v>145.93753624081401</v>
      </c>
      <c r="H41">
        <f>(Table2[[#This Row],[1Y Return vs Nifty]]-AVERAGE(Table2[1Y Return vs Nifty]))/_xlfn.STDEV.P(Table2[1Y Return vs Nifty])</f>
        <v>1.156532112220807</v>
      </c>
      <c r="I41">
        <v>11.2195224548166</v>
      </c>
      <c r="J41">
        <f>(Table2[[#This Row],[1M Return vs Nifty]]-AVERAGE(Table2[1M Return vs Nifty]))/_xlfn.STDEV.P(Table2[1M Return vs Nifty])</f>
        <v>0.56596714653389946</v>
      </c>
      <c r="K41">
        <v>67.416031422469004</v>
      </c>
      <c r="L41">
        <f>(Table2[[#This Row],[6M Return vs Nifty]]-AVERAGE(Table2[6M Return vs Nifty]))/_xlfn.STDEV.P(Table2[6M Return vs Nifty])</f>
        <v>1.7423319686289678</v>
      </c>
      <c r="M41">
        <v>9.0909241757591701</v>
      </c>
      <c r="N41">
        <f>(Table2[[#This Row],[1W Return vs Nifty]]-AVERAGE(Table2[1W Return vs Nifty]))/_xlfn.STDEV.P(Table2[1W Return vs Nifty])</f>
        <v>1.4956291972499633</v>
      </c>
      <c r="O41">
        <v>311.98</v>
      </c>
      <c r="P41">
        <v>286.52218325364203</v>
      </c>
      <c r="Q41">
        <v>217.10093050016701</v>
      </c>
      <c r="R41">
        <v>80.775774403670596</v>
      </c>
      <c r="S41" s="2">
        <f>(Table2[[#This Row],[Close Price]]-Table2[[#This Row],[20D EMA]])/Table2[[#This Row],[20D EMA]]</f>
        <v>7.0100647477402411E-2</v>
      </c>
      <c r="T41" s="2">
        <f>(Table2[[#This Row],[Close Price]]-Table2[[#This Row],[50D EMA]])/Table2[[#This Row],[50D EMA]]</f>
        <v>0.16518028799348264</v>
      </c>
      <c r="U41" s="2">
        <f>(Table2[[#This Row],[Close Price]]-Table2[[#This Row],[200D EMA]])/Table2[[#This Row],[200D EMA]]</f>
        <v>0.53776402169655002</v>
      </c>
      <c r="V41">
        <v>0.87974248344443495</v>
      </c>
      <c r="W41">
        <v>324.14999999999998</v>
      </c>
      <c r="X41">
        <v>340.5</v>
      </c>
      <c r="Y41">
        <v>324.14999999999998</v>
      </c>
      <c r="Z41">
        <v>340.5</v>
      </c>
      <c r="AA41">
        <v>303</v>
      </c>
      <c r="AB41">
        <v>340.5</v>
      </c>
      <c r="AC41" s="2">
        <f>(Table2[[#This Row],[Close Price]]/Table2[[#This Row],[Day Low]])-1</f>
        <v>2.9924417707851481E-2</v>
      </c>
      <c r="AD41" s="2">
        <f>(Table2[[#This Row],[Day High]]/Table2[[#This Row],[Close Price]])-1</f>
        <v>1.9919125355698508E-2</v>
      </c>
      <c r="AE41" s="2">
        <f>(Table2[[#This Row],[Close Price]]/Table2[[#This Row],[Current Week Low]])-1</f>
        <v>2.9924417707851481E-2</v>
      </c>
      <c r="AF41" s="2">
        <f>(Table2[[#This Row],[Current Week High]]/Table2[[#This Row],[Close Price]])-1</f>
        <v>1.9919125355698508E-2</v>
      </c>
      <c r="AG41" s="2">
        <f>(Table2[[#This Row],[Close Price]]/Table2[[#This Row],[Current Month Low]])-1</f>
        <v>0.10181518151815183</v>
      </c>
      <c r="AH41" s="2">
        <f>(Table2[[#This Row],[Current Month High]]/Table2[[#This Row],[Close Price]])-1</f>
        <v>1.9919125355698508E-2</v>
      </c>
      <c r="AI41">
        <v>1.9919125355698499</v>
      </c>
      <c r="AJ41">
        <v>172.53061224489699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0.3</v>
      </c>
      <c r="AM41" t="s">
        <v>10200</v>
      </c>
      <c r="AN41">
        <v>7.78</v>
      </c>
      <c r="AO41" t="s">
        <v>10200</v>
      </c>
      <c r="AP41">
        <v>0.23048928391477999</v>
      </c>
      <c r="AQ41">
        <f>(Table2[[#This Row],[Sharpe Ratio]]-AVERAGE(Table2[Sharpe Ratio]))/_xlfn.STDEV.P(Table2[Sharpe Ratio])</f>
        <v>1.9844037248255897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6.9448641494592263</v>
      </c>
      <c r="AS41">
        <f>_xlfn.RANK.AVG(Table2[[#This Row],[1Y Return vs Nifty Z-Score]],Table2[1Y Return vs Nifty Z-Score])</f>
        <v>75</v>
      </c>
      <c r="AT41">
        <f>_xlfn.RANK.AVG(Table2[[#This Row],[6M Return vs Nifty Z-Score]],Table2[6M Return vs Nifty Z-Score])</f>
        <v>45</v>
      </c>
      <c r="AU41">
        <f>_xlfn.RANK.AVG(Table2[[#This Row],[Sharpe Ratio Z-Score]],Table2[Sharpe Ratio Z-Score])</f>
        <v>15</v>
      </c>
      <c r="AV41">
        <f>(Table2[[#This Row],[Rank 1Y]]+Table2[[#This Row],[Rank 6M]]+Table2[[#This Row],[Rank Sharpe]])/3</f>
        <v>45</v>
      </c>
    </row>
    <row r="42" spans="1:48" x14ac:dyDescent="0.3">
      <c r="A42" t="s">
        <v>126</v>
      </c>
      <c r="B42" t="s">
        <v>127</v>
      </c>
      <c r="C42" t="s">
        <v>10153</v>
      </c>
      <c r="D42" t="s">
        <v>18</v>
      </c>
      <c r="E42">
        <v>240159.90117968101</v>
      </c>
      <c r="F42">
        <v>171.9</v>
      </c>
      <c r="G42">
        <v>51.138200670456499</v>
      </c>
      <c r="H42">
        <f>(Table2[[#This Row],[1Y Return vs Nifty]]-AVERAGE(Table2[1Y Return vs Nifty]))/_xlfn.STDEV.P(Table2[1Y Return vs Nifty])</f>
        <v>4.8994281172575323E-2</v>
      </c>
      <c r="I42">
        <v>-0.52979695861256904</v>
      </c>
      <c r="J42">
        <f>(Table2[[#This Row],[1M Return vs Nifty]]-AVERAGE(Table2[1M Return vs Nifty]))/_xlfn.STDEV.P(Table2[1M Return vs Nifty])</f>
        <v>-0.40879787289469643</v>
      </c>
      <c r="K42">
        <v>19.213642078314901</v>
      </c>
      <c r="L42">
        <f>(Table2[[#This Row],[6M Return vs Nifty]]-AVERAGE(Table2[6M Return vs Nifty]))/_xlfn.STDEV.P(Table2[6M Return vs Nifty])</f>
        <v>0.2755993018423929</v>
      </c>
      <c r="M42">
        <v>1.2511010577094499</v>
      </c>
      <c r="N42">
        <f>(Table2[[#This Row],[1W Return vs Nifty]]-AVERAGE(Table2[1W Return vs Nifty]))/_xlfn.STDEV.P(Table2[1W Return vs Nifty])</f>
        <v>-2.5179012850464776E-2</v>
      </c>
      <c r="O42">
        <v>168.35</v>
      </c>
      <c r="P42">
        <v>166.950592480431</v>
      </c>
      <c r="Q42">
        <v>146.98958522198001</v>
      </c>
      <c r="R42">
        <v>60.877729801720903</v>
      </c>
      <c r="S42" s="2">
        <f>(Table2[[#This Row],[Close Price]]-Table2[[#This Row],[20D EMA]])/Table2[[#This Row],[20D EMA]]</f>
        <v>2.1087021087021155E-2</v>
      </c>
      <c r="T42" s="2">
        <f>(Table2[[#This Row],[Close Price]]-Table2[[#This Row],[50D EMA]])/Table2[[#This Row],[50D EMA]]</f>
        <v>2.9645941628803435E-2</v>
      </c>
      <c r="U42" s="2">
        <f>(Table2[[#This Row],[Close Price]]-Table2[[#This Row],[200D EMA]])/Table2[[#This Row],[200D EMA]]</f>
        <v>0.16947061072660971</v>
      </c>
      <c r="V42">
        <v>0.93612741325723503</v>
      </c>
      <c r="W42">
        <v>167.2</v>
      </c>
      <c r="X42">
        <v>172.49</v>
      </c>
      <c r="Y42">
        <v>167.2</v>
      </c>
      <c r="Z42">
        <v>172.81</v>
      </c>
      <c r="AA42">
        <v>165.62</v>
      </c>
      <c r="AB42">
        <v>172.81</v>
      </c>
      <c r="AC42" s="2">
        <f>(Table2[[#This Row],[Close Price]]/Table2[[#This Row],[Day Low]])-1</f>
        <v>2.8110047846890085E-2</v>
      </c>
      <c r="AD42" s="2">
        <f>(Table2[[#This Row],[Day High]]/Table2[[#This Row],[Close Price]])-1</f>
        <v>3.4322280395580052E-3</v>
      </c>
      <c r="AE42" s="2">
        <f>(Table2[[#This Row],[Close Price]]/Table2[[#This Row],[Current Week Low]])-1</f>
        <v>2.8110047846890085E-2</v>
      </c>
      <c r="AF42" s="2">
        <f>(Table2[[#This Row],[Current Week High]]/Table2[[#This Row],[Close Price]])-1</f>
        <v>5.2937754508435297E-3</v>
      </c>
      <c r="AG42" s="2">
        <f>(Table2[[#This Row],[Close Price]]/Table2[[#This Row],[Current Month Low]])-1</f>
        <v>3.79181258302137E-2</v>
      </c>
      <c r="AH42" s="2">
        <f>(Table2[[#This Row],[Current Month High]]/Table2[[#This Row],[Close Price]])-1</f>
        <v>5.2937754508435297E-3</v>
      </c>
      <c r="AI42">
        <v>14.485165794066299</v>
      </c>
      <c r="AJ42">
        <v>101.052631578947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-7.0000000000000007E-2</v>
      </c>
      <c r="AM42" t="s">
        <v>10199</v>
      </c>
      <c r="AN42">
        <v>3.37</v>
      </c>
      <c r="AO42" t="s">
        <v>10200</v>
      </c>
      <c r="AP42">
        <v>0.10596642731686701</v>
      </c>
      <c r="AQ42">
        <f>(Table2[[#This Row],[Sharpe Ratio]]-AVERAGE(Table2[Sharpe Ratio]))/_xlfn.STDEV.P(Table2[Sharpe Ratio])</f>
        <v>0.58049642952837555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0.47111312679818257</v>
      </c>
      <c r="AS42">
        <f>_xlfn.RANK.AVG(Table2[[#This Row],[1Y Return vs Nifty Z-Score]],Table2[1Y Return vs Nifty Z-Score])</f>
        <v>262</v>
      </c>
      <c r="AT42">
        <f>_xlfn.RANK.AVG(Table2[[#This Row],[6M Return vs Nifty Z-Score]],Table2[6M Return vs Nifty Z-Score])</f>
        <v>225</v>
      </c>
      <c r="AU42">
        <f>_xlfn.RANK.AVG(Table2[[#This Row],[Sharpe Ratio Z-Score]],Table2[Sharpe Ratio Z-Score])</f>
        <v>197</v>
      </c>
      <c r="AV42">
        <f>(Table2[[#This Row],[Rank 1Y]]+Table2[[#This Row],[Rank 6M]]+Table2[[#This Row],[Rank Sharpe]])/3</f>
        <v>228</v>
      </c>
    </row>
    <row r="43" spans="1:48" x14ac:dyDescent="0.3">
      <c r="A43" t="s">
        <v>128</v>
      </c>
      <c r="B43" t="s">
        <v>129</v>
      </c>
      <c r="C43" t="s">
        <v>10163</v>
      </c>
      <c r="D43" t="s">
        <v>130</v>
      </c>
      <c r="E43">
        <v>228836.29780047899</v>
      </c>
      <c r="F43">
        <v>925.4</v>
      </c>
      <c r="G43">
        <v>-11.617541900640701</v>
      </c>
      <c r="H43">
        <f>(Table2[[#This Row],[1Y Return vs Nifty]]-AVERAGE(Table2[1Y Return vs Nifty]))/_xlfn.STDEV.P(Table2[1Y Return vs Nifty])</f>
        <v>-0.68417920147731004</v>
      </c>
      <c r="I43">
        <v>-1.86070224530962</v>
      </c>
      <c r="J43">
        <f>(Table2[[#This Row],[1M Return vs Nifty]]-AVERAGE(Table2[1M Return vs Nifty]))/_xlfn.STDEV.P(Table2[1M Return vs Nifty])</f>
        <v>-0.51921447423094658</v>
      </c>
      <c r="K43">
        <v>-0.93919776653372899</v>
      </c>
      <c r="L43">
        <f>(Table2[[#This Row],[6M Return vs Nifty]]-AVERAGE(Table2[6M Return vs Nifty]))/_xlfn.STDEV.P(Table2[6M Return vs Nifty])</f>
        <v>-0.33762400370609885</v>
      </c>
      <c r="M43">
        <v>-0.66824756168506405</v>
      </c>
      <c r="N43">
        <f>(Table2[[#This Row],[1W Return vs Nifty]]-AVERAGE(Table2[1W Return vs Nifty]))/_xlfn.STDEV.P(Table2[1W Return vs Nifty])</f>
        <v>-0.39750388478536081</v>
      </c>
      <c r="O43">
        <v>930.23</v>
      </c>
      <c r="P43">
        <v>908.64864812429596</v>
      </c>
      <c r="Q43">
        <v>846.65527206828403</v>
      </c>
      <c r="R43">
        <v>52.307776715359402</v>
      </c>
      <c r="S43" s="2">
        <f>(Table2[[#This Row],[Close Price]]-Table2[[#This Row],[20D EMA]])/Table2[[#This Row],[20D EMA]]</f>
        <v>-5.1922642787268101E-3</v>
      </c>
      <c r="T43" s="2">
        <f>(Table2[[#This Row],[Close Price]]-Table2[[#This Row],[50D EMA]])/Table2[[#This Row],[50D EMA]]</f>
        <v>1.8435455673965373E-2</v>
      </c>
      <c r="U43" s="2">
        <f>(Table2[[#This Row],[Close Price]]-Table2[[#This Row],[200D EMA]])/Table2[[#This Row],[200D EMA]]</f>
        <v>9.3006835874713673E-2</v>
      </c>
      <c r="V43">
        <v>0.76474942153322001</v>
      </c>
      <c r="W43">
        <v>918.9</v>
      </c>
      <c r="X43">
        <v>935.3</v>
      </c>
      <c r="Y43">
        <v>918.9</v>
      </c>
      <c r="Z43">
        <v>955.9</v>
      </c>
      <c r="AA43">
        <v>918.9</v>
      </c>
      <c r="AB43">
        <v>959.4</v>
      </c>
      <c r="AC43" s="2">
        <f>(Table2[[#This Row],[Close Price]]/Table2[[#This Row],[Day Low]])-1</f>
        <v>7.0736750462510045E-3</v>
      </c>
      <c r="AD43" s="2">
        <f>(Table2[[#This Row],[Day High]]/Table2[[#This Row],[Close Price]])-1</f>
        <v>1.0698076507456244E-2</v>
      </c>
      <c r="AE43" s="2">
        <f>(Table2[[#This Row],[Close Price]]/Table2[[#This Row],[Current Week Low]])-1</f>
        <v>7.0736750462510045E-3</v>
      </c>
      <c r="AF43" s="2">
        <f>(Table2[[#This Row],[Current Week High]]/Table2[[#This Row],[Close Price]])-1</f>
        <v>3.2958720553274201E-2</v>
      </c>
      <c r="AG43" s="2">
        <f>(Table2[[#This Row],[Close Price]]/Table2[[#This Row],[Current Month Low]])-1</f>
        <v>7.0736750462510045E-3</v>
      </c>
      <c r="AH43" s="2">
        <f>(Table2[[#This Row],[Current Month High]]/Table2[[#This Row],[Close Price]])-1</f>
        <v>3.6740868813486038E-2</v>
      </c>
      <c r="AI43">
        <v>3.6740868813485998</v>
      </c>
      <c r="AJ43">
        <v>27.9944674965421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-0.01</v>
      </c>
      <c r="AM43" t="s">
        <v>10199</v>
      </c>
      <c r="AN43">
        <v>-1.06</v>
      </c>
      <c r="AO43" t="s">
        <v>10199</v>
      </c>
      <c r="AP43">
        <v>-6.8024427598630003E-3</v>
      </c>
      <c r="AQ43">
        <f>(Table2[[#This Row],[Sharpe Ratio]]-AVERAGE(Table2[Sharpe Ratio]))/_xlfn.STDEV.P(Table2[Sharpe Ratio])</f>
        <v>-0.69089296602937444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-2.6294145302290906</v>
      </c>
      <c r="AS43">
        <f>_xlfn.RANK.AVG(Table2[[#This Row],[1Y Return vs Nifty Z-Score]],Table2[1Y Return vs Nifty Z-Score])</f>
        <v>576</v>
      </c>
      <c r="AT43">
        <f>_xlfn.RANK.AVG(Table2[[#This Row],[6M Return vs Nifty Z-Score]],Table2[6M Return vs Nifty Z-Score])</f>
        <v>440</v>
      </c>
      <c r="AU43">
        <f>_xlfn.RANK.AVG(Table2[[#This Row],[Sharpe Ratio Z-Score]],Table2[Sharpe Ratio Z-Score])</f>
        <v>554</v>
      </c>
      <c r="AV43">
        <f>(Table2[[#This Row],[Rank 1Y]]+Table2[[#This Row],[Rank 6M]]+Table2[[#This Row],[Rank Sharpe]])/3</f>
        <v>523.33333333333337</v>
      </c>
    </row>
    <row r="44" spans="1:48" x14ac:dyDescent="0.3">
      <c r="A44" t="s">
        <v>131</v>
      </c>
      <c r="B44" t="s">
        <v>132</v>
      </c>
      <c r="C44" t="s">
        <v>10155</v>
      </c>
      <c r="D44" t="s">
        <v>49</v>
      </c>
      <c r="E44">
        <v>221284.88826804</v>
      </c>
      <c r="F44">
        <v>347.95</v>
      </c>
      <c r="G44">
        <v>14.1276540600318</v>
      </c>
      <c r="H44">
        <f>(Table2[[#This Row],[1Y Return vs Nifty]]-AVERAGE(Table2[1Y Return vs Nifty]))/_xlfn.STDEV.P(Table2[1Y Return vs Nifty])</f>
        <v>-0.38339883922431972</v>
      </c>
      <c r="I44">
        <v>-6.0897214175970404</v>
      </c>
      <c r="J44">
        <f>(Table2[[#This Row],[1M Return vs Nifty]]-AVERAGE(Table2[1M Return vs Nifty]))/_xlfn.STDEV.P(Table2[1M Return vs Nifty])</f>
        <v>-0.87006883528669998</v>
      </c>
      <c r="K44">
        <v>31.947507270584499</v>
      </c>
      <c r="L44">
        <f>(Table2[[#This Row],[6M Return vs Nifty]]-AVERAGE(Table2[6M Return vs Nifty]))/_xlfn.STDEV.P(Table2[6M Return vs Nifty])</f>
        <v>0.66307337327498372</v>
      </c>
      <c r="M44">
        <v>-1.1214543796524401</v>
      </c>
      <c r="N44">
        <f>(Table2[[#This Row],[1W Return vs Nifty]]-AVERAGE(Table2[1W Return vs Nifty]))/_xlfn.STDEV.P(Table2[1W Return vs Nifty])</f>
        <v>-0.48541921645291186</v>
      </c>
      <c r="O44">
        <v>353.21</v>
      </c>
      <c r="P44">
        <v>352.75311131880699</v>
      </c>
      <c r="Q44">
        <v>293.61870026375601</v>
      </c>
      <c r="R44">
        <v>37.943050857216697</v>
      </c>
      <c r="S44" s="2">
        <f>(Table2[[#This Row],[Close Price]]-Table2[[#This Row],[20D EMA]])/Table2[[#This Row],[20D EMA]]</f>
        <v>-1.4891990600492599E-2</v>
      </c>
      <c r="T44" s="2">
        <f>(Table2[[#This Row],[Close Price]]-Table2[[#This Row],[50D EMA]])/Table2[[#This Row],[50D EMA]]</f>
        <v>-1.3616070743784594E-2</v>
      </c>
      <c r="U44" s="2">
        <f>(Table2[[#This Row],[Close Price]]-Table2[[#This Row],[200D EMA]])/Table2[[#This Row],[200D EMA]]</f>
        <v>0.18504032504550452</v>
      </c>
      <c r="V44">
        <v>0.68972688336504295</v>
      </c>
      <c r="W44">
        <v>344.1</v>
      </c>
      <c r="X44">
        <v>350.9</v>
      </c>
      <c r="Y44">
        <v>344.1</v>
      </c>
      <c r="Z44">
        <v>353.7</v>
      </c>
      <c r="AA44">
        <v>344.1</v>
      </c>
      <c r="AB44">
        <v>358.4</v>
      </c>
      <c r="AC44" s="2">
        <f>(Table2[[#This Row],[Close Price]]/Table2[[#This Row],[Day Low]])-1</f>
        <v>1.1188607962801411E-2</v>
      </c>
      <c r="AD44" s="2">
        <f>(Table2[[#This Row],[Day High]]/Table2[[#This Row],[Close Price]])-1</f>
        <v>8.4782296306940008E-3</v>
      </c>
      <c r="AE44" s="2">
        <f>(Table2[[#This Row],[Close Price]]/Table2[[#This Row],[Current Week Low]])-1</f>
        <v>1.1188607962801411E-2</v>
      </c>
      <c r="AF44" s="2">
        <f>(Table2[[#This Row],[Current Week High]]/Table2[[#This Row],[Close Price]])-1</f>
        <v>1.6525362839488356E-2</v>
      </c>
      <c r="AG44" s="2">
        <f>(Table2[[#This Row],[Close Price]]/Table2[[#This Row],[Current Month Low]])-1</f>
        <v>1.1188607962801411E-2</v>
      </c>
      <c r="AH44" s="2">
        <f>(Table2[[#This Row],[Current Month High]]/Table2[[#This Row],[Close Price]])-1</f>
        <v>3.0033050725678967E-2</v>
      </c>
      <c r="AI44">
        <v>13.4358384825405</v>
      </c>
      <c r="AJ44">
        <v>71.572978303747504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-0.18</v>
      </c>
      <c r="AM44" t="s">
        <v>10199</v>
      </c>
      <c r="AN44">
        <v>-2.08</v>
      </c>
      <c r="AO44" t="s">
        <v>10199</v>
      </c>
      <c r="AQ44">
        <f>(Table2[[#This Row],[Sharpe Ratio]]-AVERAGE(Table2[Sharpe Ratio]))/_xlfn.STDEV.P(Table2[Sharpe Ratio])</f>
        <v>-0.61420022642052874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-1.6900137441094767</v>
      </c>
      <c r="AS44">
        <f>_xlfn.RANK.AVG(Table2[[#This Row],[1Y Return vs Nifty Z-Score]],Table2[1Y Return vs Nifty Z-Score])</f>
        <v>425</v>
      </c>
      <c r="AT44">
        <f>_xlfn.RANK.AVG(Table2[[#This Row],[6M Return vs Nifty Z-Score]],Table2[6M Return vs Nifty Z-Score])</f>
        <v>140</v>
      </c>
      <c r="AU44">
        <f>_xlfn.RANK.AVG(Table2[[#This Row],[Sharpe Ratio Z-Score]],Table2[Sharpe Ratio Z-Score])</f>
        <v>520.5</v>
      </c>
      <c r="AV44">
        <f>(Table2[[#This Row],[Rank 1Y]]+Table2[[#This Row],[Rank 6M]]+Table2[[#This Row],[Rank Sharpe]])/3</f>
        <v>361.83333333333331</v>
      </c>
    </row>
    <row r="45" spans="1:48" x14ac:dyDescent="0.3">
      <c r="A45" t="s">
        <v>133</v>
      </c>
      <c r="B45" t="s">
        <v>134</v>
      </c>
      <c r="C45" t="s">
        <v>10163</v>
      </c>
      <c r="D45" t="s">
        <v>130</v>
      </c>
      <c r="E45">
        <v>215066.281388348</v>
      </c>
      <c r="F45">
        <v>167.98</v>
      </c>
      <c r="G45">
        <v>20.2731330226277</v>
      </c>
      <c r="H45">
        <f>(Table2[[#This Row],[1Y Return vs Nifty]]-AVERAGE(Table2[1Y Return vs Nifty]))/_xlfn.STDEV.P(Table2[1Y Return vs Nifty])</f>
        <v>-0.31160139043382151</v>
      </c>
      <c r="I45">
        <v>-9.1154604775027295</v>
      </c>
      <c r="J45">
        <f>(Table2[[#This Row],[1M Return vs Nifty]]-AVERAGE(Table2[1M Return vs Nifty]))/_xlfn.STDEV.P(Table2[1M Return vs Nifty])</f>
        <v>-1.121094830047193</v>
      </c>
      <c r="K45">
        <v>12.804681651325501</v>
      </c>
      <c r="L45">
        <f>(Table2[[#This Row],[6M Return vs Nifty]]-AVERAGE(Table2[6M Return vs Nifty]))/_xlfn.STDEV.P(Table2[6M Return vs Nifty])</f>
        <v>8.0583416814531059E-2</v>
      </c>
      <c r="M45">
        <v>-2.1971846633035201</v>
      </c>
      <c r="N45">
        <f>(Table2[[#This Row],[1W Return vs Nifty]]-AVERAGE(Table2[1W Return vs Nifty]))/_xlfn.STDEV.P(Table2[1W Return vs Nifty])</f>
        <v>-0.6940947723418821</v>
      </c>
      <c r="O45">
        <v>174.32</v>
      </c>
      <c r="P45">
        <v>171.38902248488401</v>
      </c>
      <c r="Q45">
        <v>150.96459808499</v>
      </c>
      <c r="R45">
        <v>35.225543047050301</v>
      </c>
      <c r="S45" s="2">
        <f>(Table2[[#This Row],[Close Price]]-Table2[[#This Row],[20D EMA]])/Table2[[#This Row],[20D EMA]]</f>
        <v>-3.6369894446994053E-2</v>
      </c>
      <c r="T45" s="2">
        <f>(Table2[[#This Row],[Close Price]]-Table2[[#This Row],[50D EMA]])/Table2[[#This Row],[50D EMA]]</f>
        <v>-1.9890553288993085E-2</v>
      </c>
      <c r="U45" s="2">
        <f>(Table2[[#This Row],[Close Price]]-Table2[[#This Row],[200D EMA]])/Table2[[#This Row],[200D EMA]]</f>
        <v>0.11271120601023733</v>
      </c>
      <c r="V45">
        <v>0.73027514916047098</v>
      </c>
      <c r="W45">
        <v>167.02</v>
      </c>
      <c r="X45">
        <v>172.89</v>
      </c>
      <c r="Y45">
        <v>167.02</v>
      </c>
      <c r="Z45">
        <v>175.47</v>
      </c>
      <c r="AA45">
        <v>167.02</v>
      </c>
      <c r="AB45">
        <v>178.19</v>
      </c>
      <c r="AC45" s="2">
        <f>(Table2[[#This Row],[Close Price]]/Table2[[#This Row],[Day Low]])-1</f>
        <v>5.7478146329779101E-3</v>
      </c>
      <c r="AD45" s="2">
        <f>(Table2[[#This Row],[Day High]]/Table2[[#This Row],[Close Price]])-1</f>
        <v>2.9229670198833269E-2</v>
      </c>
      <c r="AE45" s="2">
        <f>(Table2[[#This Row],[Close Price]]/Table2[[#This Row],[Current Week Low]])-1</f>
        <v>5.7478146329779101E-3</v>
      </c>
      <c r="AF45" s="2">
        <f>(Table2[[#This Row],[Current Week High]]/Table2[[#This Row],[Close Price]])-1</f>
        <v>4.4588641504941018E-2</v>
      </c>
      <c r="AG45" s="2">
        <f>(Table2[[#This Row],[Close Price]]/Table2[[#This Row],[Current Month Low]])-1</f>
        <v>5.7478146329779101E-3</v>
      </c>
      <c r="AH45" s="2">
        <f>(Table2[[#This Row],[Current Month High]]/Table2[[#This Row],[Close Price]])-1</f>
        <v>6.0781045362543251E-2</v>
      </c>
      <c r="AI45">
        <v>9.8940350041671596</v>
      </c>
      <c r="AJ45">
        <v>50.4523063143752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-0.05</v>
      </c>
      <c r="AM45" t="s">
        <v>10199</v>
      </c>
      <c r="AN45">
        <v>-5.61</v>
      </c>
      <c r="AO45" t="s">
        <v>10199</v>
      </c>
      <c r="AP45">
        <v>4.6147541894149997E-3</v>
      </c>
      <c r="AQ45">
        <f>(Table2[[#This Row],[Sharpe Ratio]]-AVERAGE(Table2[Sharpe Ratio]))/_xlfn.STDEV.P(Table2[Sharpe Ratio])</f>
        <v>-0.56217213094049223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-2.6083797069488579</v>
      </c>
      <c r="AS45">
        <f>_xlfn.RANK.AVG(Table2[[#This Row],[1Y Return vs Nifty Z-Score]],Table2[1Y Return vs Nifty Z-Score])</f>
        <v>388</v>
      </c>
      <c r="AT45">
        <f>_xlfn.RANK.AVG(Table2[[#This Row],[6M Return vs Nifty Z-Score]],Table2[6M Return vs Nifty Z-Score])</f>
        <v>290</v>
      </c>
      <c r="AU45">
        <f>_xlfn.RANK.AVG(Table2[[#This Row],[Sharpe Ratio Z-Score]],Table2[Sharpe Ratio Z-Score])</f>
        <v>488</v>
      </c>
      <c r="AV45">
        <f>(Table2[[#This Row],[Rank 1Y]]+Table2[[#This Row],[Rank 6M]]+Table2[[#This Row],[Rank Sharpe]])/3</f>
        <v>388.66666666666669</v>
      </c>
    </row>
    <row r="46" spans="1:48" x14ac:dyDescent="0.3">
      <c r="A46" t="s">
        <v>135</v>
      </c>
      <c r="B46" t="s">
        <v>136</v>
      </c>
      <c r="C46" t="s">
        <v>10157</v>
      </c>
      <c r="D46" t="s">
        <v>137</v>
      </c>
      <c r="E46">
        <v>207559.61716848999</v>
      </c>
      <c r="F46">
        <v>1599.35</v>
      </c>
      <c r="G46">
        <v>72.792328334441606</v>
      </c>
      <c r="H46">
        <f>(Table2[[#This Row],[1Y Return vs Nifty]]-AVERAGE(Table2[1Y Return vs Nifty]))/_xlfn.STDEV.P(Table2[1Y Return vs Nifty])</f>
        <v>0.30197881362652079</v>
      </c>
      <c r="I46">
        <v>1.0229063325635299</v>
      </c>
      <c r="J46">
        <f>(Table2[[#This Row],[1M Return vs Nifty]]-AVERAGE(Table2[1M Return vs Nifty]))/_xlfn.STDEV.P(Table2[1M Return vs Nifty])</f>
        <v>-0.27998012605055161</v>
      </c>
      <c r="K46">
        <v>13.6020646583634</v>
      </c>
      <c r="L46">
        <f>(Table2[[#This Row],[6M Return vs Nifty]]-AVERAGE(Table2[6M Return vs Nifty]))/_xlfn.STDEV.P(Table2[6M Return vs Nifty])</f>
        <v>0.10484668924305511</v>
      </c>
      <c r="M46">
        <v>1.4356789695601</v>
      </c>
      <c r="N46">
        <f>(Table2[[#This Row],[1W Return vs Nifty]]-AVERAGE(Table2[1W Return vs Nifty]))/_xlfn.STDEV.P(Table2[1W Return vs Nifty])</f>
        <v>1.0626336265051016E-2</v>
      </c>
      <c r="O46">
        <v>1590.74</v>
      </c>
      <c r="P46">
        <v>1535.885896434</v>
      </c>
      <c r="Q46">
        <v>1307.96933913672</v>
      </c>
      <c r="R46">
        <v>49.370002268394003</v>
      </c>
      <c r="S46" s="2">
        <f>(Table2[[#This Row],[Close Price]]-Table2[[#This Row],[20D EMA]])/Table2[[#This Row],[20D EMA]]</f>
        <v>5.4125752794296367E-3</v>
      </c>
      <c r="T46" s="2">
        <f>(Table2[[#This Row],[Close Price]]-Table2[[#This Row],[50D EMA]])/Table2[[#This Row],[50D EMA]]</f>
        <v>4.1320845326693917E-2</v>
      </c>
      <c r="U46" s="2">
        <f>(Table2[[#This Row],[Close Price]]-Table2[[#This Row],[200D EMA]])/Table2[[#This Row],[200D EMA]]</f>
        <v>0.22277331138021603</v>
      </c>
      <c r="V46">
        <v>0.66890415709501105</v>
      </c>
      <c r="W46">
        <v>1590.55</v>
      </c>
      <c r="X46">
        <v>1628.75</v>
      </c>
      <c r="Y46">
        <v>1590.55</v>
      </c>
      <c r="Z46">
        <v>1657.75</v>
      </c>
      <c r="AA46">
        <v>1575</v>
      </c>
      <c r="AB46">
        <v>1657.75</v>
      </c>
      <c r="AC46" s="2">
        <f>(Table2[[#This Row],[Close Price]]/Table2[[#This Row],[Day Low]])-1</f>
        <v>5.5326773757504721E-3</v>
      </c>
      <c r="AD46" s="2">
        <f>(Table2[[#This Row],[Day High]]/Table2[[#This Row],[Close Price]])-1</f>
        <v>1.8382467877575248E-2</v>
      </c>
      <c r="AE46" s="2">
        <f>(Table2[[#This Row],[Close Price]]/Table2[[#This Row],[Current Week Low]])-1</f>
        <v>5.5326773757504721E-3</v>
      </c>
      <c r="AF46" s="2">
        <f>(Table2[[#This Row],[Current Week High]]/Table2[[#This Row],[Close Price]])-1</f>
        <v>3.6514834151374131E-2</v>
      </c>
      <c r="AG46" s="2">
        <f>(Table2[[#This Row],[Close Price]]/Table2[[#This Row],[Current Month Low]])-1</f>
        <v>1.5460317460317397E-2</v>
      </c>
      <c r="AH46" s="2">
        <f>(Table2[[#This Row],[Current Month High]]/Table2[[#This Row],[Close Price]])-1</f>
        <v>3.6514834151374131E-2</v>
      </c>
      <c r="AI46">
        <v>4.5424703785913003</v>
      </c>
      <c r="AJ46">
        <v>103.76481080392399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0.01</v>
      </c>
      <c r="AM46" t="s">
        <v>10200</v>
      </c>
      <c r="AN46">
        <v>1.34</v>
      </c>
      <c r="AO46" t="s">
        <v>10200</v>
      </c>
      <c r="AP46">
        <v>0.22493203145871901</v>
      </c>
      <c r="AQ46">
        <f>(Table2[[#This Row],[Sharpe Ratio]]-AVERAGE(Table2[Sharpe Ratio]))/_xlfn.STDEV.P(Table2[Sharpe Ratio])</f>
        <v>1.9217496267906822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2.0592213398747576</v>
      </c>
      <c r="AS46">
        <f>_xlfn.RANK.AVG(Table2[[#This Row],[1Y Return vs Nifty Z-Score]],Table2[1Y Return vs Nifty Z-Score])</f>
        <v>188</v>
      </c>
      <c r="AT46">
        <f>_xlfn.RANK.AVG(Table2[[#This Row],[6M Return vs Nifty Z-Score]],Table2[6M Return vs Nifty Z-Score])</f>
        <v>285</v>
      </c>
      <c r="AU46">
        <f>_xlfn.RANK.AVG(Table2[[#This Row],[Sharpe Ratio Z-Score]],Table2[Sharpe Ratio Z-Score])</f>
        <v>17</v>
      </c>
      <c r="AV46">
        <f>(Table2[[#This Row],[Rank 1Y]]+Table2[[#This Row],[Rank 6M]]+Table2[[#This Row],[Rank Sharpe]])/3</f>
        <v>163.33333333333334</v>
      </c>
    </row>
    <row r="47" spans="1:48" x14ac:dyDescent="0.3">
      <c r="A47" t="s">
        <v>138</v>
      </c>
      <c r="B47" t="s">
        <v>139</v>
      </c>
      <c r="C47" t="s">
        <v>10168</v>
      </c>
      <c r="D47" t="s">
        <v>140</v>
      </c>
      <c r="E47">
        <v>206861.79927041999</v>
      </c>
      <c r="F47">
        <v>836.7</v>
      </c>
      <c r="G47">
        <v>40.876720703937899</v>
      </c>
      <c r="H47">
        <f>(Table2[[#This Row],[1Y Return vs Nifty]]-AVERAGE(Table2[1Y Return vs Nifty]))/_xlfn.STDEV.P(Table2[1Y Return vs Nifty])</f>
        <v>-7.0890285497494959E-2</v>
      </c>
      <c r="I47">
        <v>-5.4906612376498698</v>
      </c>
      <c r="J47">
        <f>(Table2[[#This Row],[1M Return vs Nifty]]-AVERAGE(Table2[1M Return vs Nifty]))/_xlfn.STDEV.P(Table2[1M Return vs Nifty])</f>
        <v>-0.82036868778048189</v>
      </c>
      <c r="K47">
        <v>-7.3535830018761699</v>
      </c>
      <c r="L47">
        <f>(Table2[[#This Row],[6M Return vs Nifty]]-AVERAGE(Table2[6M Return vs Nifty]))/_xlfn.STDEV.P(Table2[6M Return vs Nifty])</f>
        <v>-0.53280495821974172</v>
      </c>
      <c r="M47">
        <v>0.46266926701024602</v>
      </c>
      <c r="N47">
        <f>(Table2[[#This Row],[1W Return vs Nifty]]-AVERAGE(Table2[1W Return vs Nifty]))/_xlfn.STDEV.P(Table2[1W Return vs Nifty])</f>
        <v>-0.17812296609335571</v>
      </c>
      <c r="O47">
        <v>838.33</v>
      </c>
      <c r="P47">
        <v>843.93849694567302</v>
      </c>
      <c r="Q47">
        <v>763.39160105367705</v>
      </c>
      <c r="R47">
        <v>48.843132673000497</v>
      </c>
      <c r="S47" s="2">
        <f>(Table2[[#This Row],[Close Price]]-Table2[[#This Row],[20D EMA]])/Table2[[#This Row],[20D EMA]]</f>
        <v>-1.9443417270048732E-3</v>
      </c>
      <c r="T47" s="2">
        <f>(Table2[[#This Row],[Close Price]]-Table2[[#This Row],[50D EMA]])/Table2[[#This Row],[50D EMA]]</f>
        <v>-8.5770431990839051E-3</v>
      </c>
      <c r="U47" s="2">
        <f>(Table2[[#This Row],[Close Price]]-Table2[[#This Row],[200D EMA]])/Table2[[#This Row],[200D EMA]]</f>
        <v>9.6029873586686729E-2</v>
      </c>
      <c r="V47">
        <v>0.75877079117425705</v>
      </c>
      <c r="W47">
        <v>822.9</v>
      </c>
      <c r="X47">
        <v>853</v>
      </c>
      <c r="Y47">
        <v>822.9</v>
      </c>
      <c r="Z47">
        <v>853</v>
      </c>
      <c r="AA47">
        <v>817.95</v>
      </c>
      <c r="AB47">
        <v>853</v>
      </c>
      <c r="AC47" s="2">
        <f>(Table2[[#This Row],[Close Price]]/Table2[[#This Row],[Day Low]])-1</f>
        <v>1.6769959897922071E-2</v>
      </c>
      <c r="AD47" s="2">
        <f>(Table2[[#This Row],[Day High]]/Table2[[#This Row],[Close Price]])-1</f>
        <v>1.9481295565913603E-2</v>
      </c>
      <c r="AE47" s="2">
        <f>(Table2[[#This Row],[Close Price]]/Table2[[#This Row],[Current Week Low]])-1</f>
        <v>1.6769959897922071E-2</v>
      </c>
      <c r="AF47" s="2">
        <f>(Table2[[#This Row],[Current Week High]]/Table2[[#This Row],[Close Price]])-1</f>
        <v>1.9481295565913603E-2</v>
      </c>
      <c r="AG47" s="2">
        <f>(Table2[[#This Row],[Close Price]]/Table2[[#This Row],[Current Month Low]])-1</f>
        <v>2.2923161562442784E-2</v>
      </c>
      <c r="AH47" s="2">
        <f>(Table2[[#This Row],[Current Month High]]/Table2[[#This Row],[Close Price]])-1</f>
        <v>1.9481295565913603E-2</v>
      </c>
      <c r="AI47">
        <v>15.6447950280865</v>
      </c>
      <c r="AJ47">
        <v>80.693229672821502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-0.2</v>
      </c>
      <c r="AM47" t="s">
        <v>10199</v>
      </c>
      <c r="AN47">
        <v>-0.45</v>
      </c>
      <c r="AO47" t="s">
        <v>10199</v>
      </c>
      <c r="AP47">
        <v>0.11168084706197801</v>
      </c>
      <c r="AQ47">
        <f>(Table2[[#This Row],[Sharpe Ratio]]-AVERAGE(Table2[Sharpe Ratio]))/_xlfn.STDEV.P(Table2[Sharpe Ratio])</f>
        <v>0.64492247778758516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301</v>
      </c>
      <c r="AT47">
        <f>_xlfn.RANK.AVG(Table2[[#This Row],[6M Return vs Nifty Z-Score]],Table2[6M Return vs Nifty Z-Score])</f>
        <v>496</v>
      </c>
      <c r="AU47">
        <f>_xlfn.RANK.AVG(Table2[[#This Row],[Sharpe Ratio Z-Score]],Table2[Sharpe Ratio Z-Score])</f>
        <v>185</v>
      </c>
      <c r="AV47">
        <f>(Table2[[#This Row],[Rank 1Y]]+Table2[[#This Row],[Rank 6M]]+Table2[[#This Row],[Rank Sharpe]])/3</f>
        <v>327.33333333333331</v>
      </c>
    </row>
    <row r="48" spans="1:48" x14ac:dyDescent="0.3">
      <c r="A48" t="s">
        <v>141</v>
      </c>
      <c r="B48" t="s">
        <v>142</v>
      </c>
      <c r="C48" t="s">
        <v>10166</v>
      </c>
      <c r="D48" t="s">
        <v>143</v>
      </c>
      <c r="E48">
        <v>198869.893112925</v>
      </c>
      <c r="F48">
        <v>5568</v>
      </c>
      <c r="G48">
        <v>205.27881369617299</v>
      </c>
      <c r="H48">
        <f>(Table2[[#This Row],[1Y Return vs Nifty]]-AVERAGE(Table2[1Y Return vs Nifty]))/_xlfn.STDEV.P(Table2[1Y Return vs Nifty])</f>
        <v>1.8498145000046538</v>
      </c>
      <c r="I48">
        <v>7.7082581845216902</v>
      </c>
      <c r="J48">
        <f>(Table2[[#This Row],[1M Return vs Nifty]]-AVERAGE(Table2[1M Return vs Nifty]))/_xlfn.STDEV.P(Table2[1M Return vs Nifty])</f>
        <v>0.27466026617613654</v>
      </c>
      <c r="K48">
        <v>62.9873952277418</v>
      </c>
      <c r="L48">
        <f>(Table2[[#This Row],[6M Return vs Nifty]]-AVERAGE(Table2[6M Return vs Nifty]))/_xlfn.STDEV.P(Table2[6M Return vs Nifty])</f>
        <v>1.6075746367933508</v>
      </c>
      <c r="M48">
        <v>1.0220077700119199</v>
      </c>
      <c r="N48">
        <f>(Table2[[#This Row],[1W Return vs Nifty]]-AVERAGE(Table2[1W Return vs Nifty]))/_xlfn.STDEV.P(Table2[1W Return vs Nifty])</f>
        <v>-6.9619677845464661E-2</v>
      </c>
      <c r="O48">
        <v>5377.39</v>
      </c>
      <c r="P48">
        <v>4978.0554774878701</v>
      </c>
      <c r="Q48">
        <v>3785.4686536829499</v>
      </c>
      <c r="R48">
        <v>72.629981395211004</v>
      </c>
      <c r="S48" s="2">
        <f>(Table2[[#This Row],[Close Price]]-Table2[[#This Row],[20D EMA]])/Table2[[#This Row],[20D EMA]]</f>
        <v>3.5446564225395528E-2</v>
      </c>
      <c r="T48" s="2">
        <f>(Table2[[#This Row],[Close Price]]-Table2[[#This Row],[50D EMA]])/Table2[[#This Row],[50D EMA]]</f>
        <v>0.11850902931476368</v>
      </c>
      <c r="U48" s="2">
        <f>(Table2[[#This Row],[Close Price]]-Table2[[#This Row],[200D EMA]])/Table2[[#This Row],[200D EMA]]</f>
        <v>0.4708878898211965</v>
      </c>
      <c r="V48">
        <v>0.60071018009656996</v>
      </c>
      <c r="W48">
        <v>5470.05</v>
      </c>
      <c r="X48">
        <v>5626.45</v>
      </c>
      <c r="Y48">
        <v>5470.05</v>
      </c>
      <c r="Z48">
        <v>5665</v>
      </c>
      <c r="AA48">
        <v>5380</v>
      </c>
      <c r="AB48">
        <v>5665</v>
      </c>
      <c r="AC48" s="2">
        <f>(Table2[[#This Row],[Close Price]]/Table2[[#This Row],[Day Low]])-1</f>
        <v>1.7906600488112545E-2</v>
      </c>
      <c r="AD48" s="2">
        <f>(Table2[[#This Row],[Day High]]/Table2[[#This Row],[Close Price]])-1</f>
        <v>1.0497485632183778E-2</v>
      </c>
      <c r="AE48" s="2">
        <f>(Table2[[#This Row],[Close Price]]/Table2[[#This Row],[Current Week Low]])-1</f>
        <v>1.7906600488112545E-2</v>
      </c>
      <c r="AF48" s="2">
        <f>(Table2[[#This Row],[Current Week High]]/Table2[[#This Row],[Close Price]])-1</f>
        <v>1.7420977011494143E-2</v>
      </c>
      <c r="AG48" s="2">
        <f>(Table2[[#This Row],[Close Price]]/Table2[[#This Row],[Current Month Low]])-1</f>
        <v>3.4944237918215659E-2</v>
      </c>
      <c r="AH48" s="2">
        <f>(Table2[[#This Row],[Current Month High]]/Table2[[#This Row],[Close Price]])-1</f>
        <v>1.7420977011494143E-2</v>
      </c>
      <c r="AI48">
        <v>1.7420977011494101</v>
      </c>
      <c r="AJ48">
        <v>235.93773567830101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0.21</v>
      </c>
      <c r="AM48" t="s">
        <v>10200</v>
      </c>
      <c r="AN48">
        <v>3.19</v>
      </c>
      <c r="AO48" t="s">
        <v>10200</v>
      </c>
      <c r="AP48">
        <v>0.258832743908744</v>
      </c>
      <c r="AQ48">
        <f>(Table2[[#This Row],[Sharpe Ratio]]-AVERAGE(Table2[Sharpe Ratio]))/_xlfn.STDEV.P(Table2[Sharpe Ratio])</f>
        <v>2.3039562258413566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5.9663859509700332</v>
      </c>
      <c r="AS48">
        <f>_xlfn.RANK.AVG(Table2[[#This Row],[1Y Return vs Nifty Z-Score]],Table2[1Y Return vs Nifty Z-Score])</f>
        <v>33</v>
      </c>
      <c r="AT48">
        <f>_xlfn.RANK.AVG(Table2[[#This Row],[6M Return vs Nifty Z-Score]],Table2[6M Return vs Nifty Z-Score])</f>
        <v>50</v>
      </c>
      <c r="AU48">
        <f>_xlfn.RANK.AVG(Table2[[#This Row],[Sharpe Ratio Z-Score]],Table2[Sharpe Ratio Z-Score])</f>
        <v>9</v>
      </c>
      <c r="AV48">
        <f>(Table2[[#This Row],[Rank 1Y]]+Table2[[#This Row],[Rank 6M]]+Table2[[#This Row],[Rank Sharpe]])/3</f>
        <v>30.666666666666668</v>
      </c>
    </row>
    <row r="49" spans="1:48" x14ac:dyDescent="0.3">
      <c r="A49" t="s">
        <v>144</v>
      </c>
      <c r="B49" t="s">
        <v>145</v>
      </c>
      <c r="C49" t="s">
        <v>10164</v>
      </c>
      <c r="D49" t="s">
        <v>80</v>
      </c>
      <c r="E49">
        <v>188527.91860462501</v>
      </c>
      <c r="F49">
        <v>2802.15</v>
      </c>
      <c r="G49">
        <v>35.674139844884401</v>
      </c>
      <c r="H49">
        <f>(Table2[[#This Row],[1Y Return vs Nifty]]-AVERAGE(Table2[1Y Return vs Nifty]))/_xlfn.STDEV.P(Table2[1Y Return vs Nifty])</f>
        <v>-0.13167188365767105</v>
      </c>
      <c r="I49">
        <v>11.0283846471117</v>
      </c>
      <c r="J49">
        <f>(Table2[[#This Row],[1M Return vs Nifty]]-AVERAGE(Table2[1M Return vs Nifty]))/_xlfn.STDEV.P(Table2[1M Return vs Nifty])</f>
        <v>0.55010967919599962</v>
      </c>
      <c r="K49">
        <v>23.004409614464201</v>
      </c>
      <c r="L49">
        <f>(Table2[[#This Row],[6M Return vs Nifty]]-AVERAGE(Table2[6M Return vs Nifty]))/_xlfn.STDEV.P(Table2[6M Return vs Nifty])</f>
        <v>0.39094716432627924</v>
      </c>
      <c r="M49">
        <v>0.267182096121373</v>
      </c>
      <c r="N49">
        <f>(Table2[[#This Row],[1W Return vs Nifty]]-AVERAGE(Table2[1W Return vs Nifty]))/_xlfn.STDEV.P(Table2[1W Return vs Nifty])</f>
        <v>-0.21604454799392556</v>
      </c>
      <c r="O49">
        <v>2634.77</v>
      </c>
      <c r="P49">
        <v>2504.98764949102</v>
      </c>
      <c r="Q49">
        <v>2224.29660648352</v>
      </c>
      <c r="R49">
        <v>82.059013757351593</v>
      </c>
      <c r="S49" s="2">
        <f>(Table2[[#This Row],[Close Price]]-Table2[[#This Row],[20D EMA]])/Table2[[#This Row],[20D EMA]]</f>
        <v>6.3527366715121283E-2</v>
      </c>
      <c r="T49" s="2">
        <f>(Table2[[#This Row],[Close Price]]-Table2[[#This Row],[50D EMA]])/Table2[[#This Row],[50D EMA]]</f>
        <v>0.11862826971197225</v>
      </c>
      <c r="U49" s="2">
        <f>(Table2[[#This Row],[Close Price]]-Table2[[#This Row],[200D EMA]])/Table2[[#This Row],[200D EMA]]</f>
        <v>0.25979151873545847</v>
      </c>
      <c r="V49">
        <v>1.26890373172064</v>
      </c>
      <c r="W49">
        <v>2741</v>
      </c>
      <c r="X49">
        <v>2812.25</v>
      </c>
      <c r="Y49">
        <v>2713.85</v>
      </c>
      <c r="Z49">
        <v>2812.25</v>
      </c>
      <c r="AA49">
        <v>2662.05</v>
      </c>
      <c r="AB49">
        <v>2812.25</v>
      </c>
      <c r="AC49" s="2">
        <f>(Table2[[#This Row],[Close Price]]/Table2[[#This Row],[Day Low]])-1</f>
        <v>2.2309376140094983E-2</v>
      </c>
      <c r="AD49" s="2">
        <f>(Table2[[#This Row],[Day High]]/Table2[[#This Row],[Close Price]])-1</f>
        <v>3.6043752118908312E-3</v>
      </c>
      <c r="AE49" s="2">
        <f>(Table2[[#This Row],[Close Price]]/Table2[[#This Row],[Current Week Low]])-1</f>
        <v>3.2536801960314721E-2</v>
      </c>
      <c r="AF49" s="2">
        <f>(Table2[[#This Row],[Current Week High]]/Table2[[#This Row],[Close Price]])-1</f>
        <v>3.6043752118908312E-3</v>
      </c>
      <c r="AG49" s="2">
        <f>(Table2[[#This Row],[Close Price]]/Table2[[#This Row],[Current Month Low]])-1</f>
        <v>5.2628613286752612E-2</v>
      </c>
      <c r="AH49" s="2">
        <f>(Table2[[#This Row],[Current Month High]]/Table2[[#This Row],[Close Price]])-1</f>
        <v>3.6043752118908312E-3</v>
      </c>
      <c r="AI49">
        <v>0.36043752118908301</v>
      </c>
      <c r="AJ49">
        <v>62.313107740758497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0.12</v>
      </c>
      <c r="AM49" t="s">
        <v>10200</v>
      </c>
      <c r="AN49">
        <v>11.41</v>
      </c>
      <c r="AO49" t="s">
        <v>10200</v>
      </c>
      <c r="AP49">
        <v>5.4872517032116999E-2</v>
      </c>
      <c r="AQ49">
        <f>(Table2[[#This Row],[Sharpe Ratio]]-AVERAGE(Table2[Sharpe Ratio]))/_xlfn.STDEV.P(Table2[Sharpe Ratio])</f>
        <v>4.4486632484609639E-3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0.59778907511914314</v>
      </c>
      <c r="AS49">
        <f>_xlfn.RANK.AVG(Table2[[#This Row],[1Y Return vs Nifty Z-Score]],Table2[1Y Return vs Nifty Z-Score])</f>
        <v>320</v>
      </c>
      <c r="AT49">
        <f>_xlfn.RANK.AVG(Table2[[#This Row],[6M Return vs Nifty Z-Score]],Table2[6M Return vs Nifty Z-Score])</f>
        <v>192</v>
      </c>
      <c r="AU49">
        <f>_xlfn.RANK.AVG(Table2[[#This Row],[Sharpe Ratio Z-Score]],Table2[Sharpe Ratio Z-Score])</f>
        <v>337</v>
      </c>
      <c r="AV49">
        <f>(Table2[[#This Row],[Rank 1Y]]+Table2[[#This Row],[Rank 6M]]+Table2[[#This Row],[Rank Sharpe]])/3</f>
        <v>283</v>
      </c>
    </row>
    <row r="50" spans="1:48" x14ac:dyDescent="0.3">
      <c r="A50" t="s">
        <v>146</v>
      </c>
      <c r="B50" t="s">
        <v>147</v>
      </c>
      <c r="C50" t="s">
        <v>10155</v>
      </c>
      <c r="D50" t="s">
        <v>117</v>
      </c>
      <c r="E50">
        <v>181423.09425600001</v>
      </c>
      <c r="F50">
        <v>560.79999999999995</v>
      </c>
      <c r="G50">
        <v>186.89282079365901</v>
      </c>
      <c r="H50">
        <f>(Table2[[#This Row],[1Y Return vs Nifty]]-AVERAGE(Table2[1Y Return vs Nifty]))/_xlfn.STDEV.P(Table2[1Y Return vs Nifty])</f>
        <v>1.6350114892197785</v>
      </c>
      <c r="I50">
        <v>8.7414072181668807</v>
      </c>
      <c r="J50">
        <f>(Table2[[#This Row],[1M Return vs Nifty]]-AVERAGE(Table2[1M Return vs Nifty]))/_xlfn.STDEV.P(Table2[1M Return vs Nifty])</f>
        <v>0.36037395753282275</v>
      </c>
      <c r="K50">
        <v>31.150709278003401</v>
      </c>
      <c r="L50">
        <f>(Table2[[#This Row],[6M Return vs Nifty]]-AVERAGE(Table2[6M Return vs Nifty]))/_xlfn.STDEV.P(Table2[6M Return vs Nifty])</f>
        <v>0.63882790203486561</v>
      </c>
      <c r="M50">
        <v>6.9753958258090103</v>
      </c>
      <c r="N50">
        <f>(Table2[[#This Row],[1W Return vs Nifty]]-AVERAGE(Table2[1W Return vs Nifty]))/_xlfn.STDEV.P(Table2[1W Return vs Nifty])</f>
        <v>1.0852483972167133</v>
      </c>
      <c r="O50">
        <v>513.48</v>
      </c>
      <c r="P50">
        <v>484.797455182085</v>
      </c>
      <c r="Q50">
        <v>393.50740911919797</v>
      </c>
      <c r="R50">
        <v>81.732435741422293</v>
      </c>
      <c r="S50" s="2">
        <f>(Table2[[#This Row],[Close Price]]-Table2[[#This Row],[20D EMA]])/Table2[[#This Row],[20D EMA]]</f>
        <v>9.2155488042377373E-2</v>
      </c>
      <c r="T50" s="2">
        <f>(Table2[[#This Row],[Close Price]]-Table2[[#This Row],[50D EMA]])/Table2[[#This Row],[50D EMA]]</f>
        <v>0.15677174870765187</v>
      </c>
      <c r="U50" s="2">
        <f>(Table2[[#This Row],[Close Price]]-Table2[[#This Row],[200D EMA]])/Table2[[#This Row],[200D EMA]]</f>
        <v>0.42513199752771902</v>
      </c>
      <c r="V50">
        <v>0.81684771677442203</v>
      </c>
      <c r="W50">
        <v>535</v>
      </c>
      <c r="X50">
        <v>567.6</v>
      </c>
      <c r="Y50">
        <v>535</v>
      </c>
      <c r="Z50">
        <v>567.6</v>
      </c>
      <c r="AA50">
        <v>486.55</v>
      </c>
      <c r="AB50">
        <v>567.6</v>
      </c>
      <c r="AC50" s="2">
        <f>(Table2[[#This Row],[Close Price]]/Table2[[#This Row],[Day Low]])-1</f>
        <v>4.8224299065420473E-2</v>
      </c>
      <c r="AD50" s="2">
        <f>(Table2[[#This Row],[Day High]]/Table2[[#This Row],[Close Price]])-1</f>
        <v>1.2125534950071515E-2</v>
      </c>
      <c r="AE50" s="2">
        <f>(Table2[[#This Row],[Close Price]]/Table2[[#This Row],[Current Week Low]])-1</f>
        <v>4.8224299065420473E-2</v>
      </c>
      <c r="AF50" s="2">
        <f>(Table2[[#This Row],[Current Week High]]/Table2[[#This Row],[Close Price]])-1</f>
        <v>1.2125534950071515E-2</v>
      </c>
      <c r="AG50" s="2">
        <f>(Table2[[#This Row],[Close Price]]/Table2[[#This Row],[Current Month Low]])-1</f>
        <v>0.1526050765594491</v>
      </c>
      <c r="AH50" s="2">
        <f>(Table2[[#This Row],[Current Month High]]/Table2[[#This Row],[Close Price]])-1</f>
        <v>1.2125534950071515E-2</v>
      </c>
      <c r="AI50">
        <v>1.2125534950071499</v>
      </c>
      <c r="AJ50">
        <v>222.11372774267599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0.25</v>
      </c>
      <c r="AM50" t="s">
        <v>10200</v>
      </c>
      <c r="AN50">
        <v>14.98</v>
      </c>
      <c r="AO50" t="s">
        <v>10200</v>
      </c>
      <c r="AP50">
        <v>0.19697292884656301</v>
      </c>
      <c r="AQ50">
        <f>(Table2[[#This Row],[Sharpe Ratio]]-AVERAGE(Table2[Sharpe Ratio]))/_xlfn.STDEV.P(Table2[Sharpe Ratio])</f>
        <v>1.6065304838993917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5.3259922299035711</v>
      </c>
      <c r="AS50">
        <f>_xlfn.RANK.AVG(Table2[[#This Row],[1Y Return vs Nifty Z-Score]],Table2[1Y Return vs Nifty Z-Score])</f>
        <v>43</v>
      </c>
      <c r="AT50">
        <f>_xlfn.RANK.AVG(Table2[[#This Row],[6M Return vs Nifty Z-Score]],Table2[6M Return vs Nifty Z-Score])</f>
        <v>143</v>
      </c>
      <c r="AU50">
        <f>_xlfn.RANK.AVG(Table2[[#This Row],[Sharpe Ratio Z-Score]],Table2[Sharpe Ratio Z-Score])</f>
        <v>39</v>
      </c>
      <c r="AV50">
        <f>(Table2[[#This Row],[Rank 1Y]]+Table2[[#This Row],[Rank 6M]]+Table2[[#This Row],[Rank Sharpe]])/3</f>
        <v>75</v>
      </c>
    </row>
    <row r="51" spans="1:48" x14ac:dyDescent="0.3">
      <c r="A51" t="s">
        <v>148</v>
      </c>
      <c r="B51" t="s">
        <v>149</v>
      </c>
      <c r="C51" t="s">
        <v>10160</v>
      </c>
      <c r="D51" t="s">
        <v>150</v>
      </c>
      <c r="E51">
        <v>181384.033123125</v>
      </c>
      <c r="F51">
        <v>8542.85</v>
      </c>
      <c r="G51">
        <v>69.9439518911161</v>
      </c>
      <c r="H51">
        <f>(Table2[[#This Row],[1Y Return vs Nifty]]-AVERAGE(Table2[1Y Return vs Nifty]))/_xlfn.STDEV.P(Table2[1Y Return vs Nifty])</f>
        <v>0.268701315961906</v>
      </c>
      <c r="I51">
        <v>0.61781970073793102</v>
      </c>
      <c r="J51">
        <f>(Table2[[#This Row],[1M Return vs Nifty]]-AVERAGE(Table2[1M Return vs Nifty]))/_xlfn.STDEV.P(Table2[1M Return vs Nifty])</f>
        <v>-0.31358754318234094</v>
      </c>
      <c r="K51">
        <v>60.622799227999799</v>
      </c>
      <c r="L51">
        <f>(Table2[[#This Row],[6M Return vs Nifty]]-AVERAGE(Table2[6M Return vs Nifty]))/_xlfn.STDEV.P(Table2[6M Return vs Nifty])</f>
        <v>1.535623220198375</v>
      </c>
      <c r="M51">
        <v>0.41941024207588701</v>
      </c>
      <c r="N51">
        <f>(Table2[[#This Row],[1W Return vs Nifty]]-AVERAGE(Table2[1W Return vs Nifty]))/_xlfn.STDEV.P(Table2[1W Return vs Nifty])</f>
        <v>-0.18651456872143621</v>
      </c>
      <c r="O51">
        <v>8495.67</v>
      </c>
      <c r="P51">
        <v>8032.0677440138898</v>
      </c>
      <c r="Q51">
        <v>6211.4573850655797</v>
      </c>
      <c r="R51">
        <v>51.100848139074301</v>
      </c>
      <c r="S51" s="2">
        <f>(Table2[[#This Row],[Close Price]]-Table2[[#This Row],[20D EMA]])/Table2[[#This Row],[20D EMA]]</f>
        <v>5.5534172113559368E-3</v>
      </c>
      <c r="T51" s="2">
        <f>(Table2[[#This Row],[Close Price]]-Table2[[#This Row],[50D EMA]])/Table2[[#This Row],[50D EMA]]</f>
        <v>6.3592872005690512E-2</v>
      </c>
      <c r="U51" s="2">
        <f>(Table2[[#This Row],[Close Price]]-Table2[[#This Row],[200D EMA]])/Table2[[#This Row],[200D EMA]]</f>
        <v>0.37533745631739629</v>
      </c>
      <c r="V51">
        <v>0.62447915817817801</v>
      </c>
      <c r="W51">
        <v>8381.6</v>
      </c>
      <c r="X51">
        <v>8624.9500000000007</v>
      </c>
      <c r="Y51">
        <v>8381.6</v>
      </c>
      <c r="Z51">
        <v>8714.9500000000007</v>
      </c>
      <c r="AA51">
        <v>8381.6</v>
      </c>
      <c r="AB51">
        <v>8808.7000000000007</v>
      </c>
      <c r="AC51" s="2">
        <f>(Table2[[#This Row],[Close Price]]/Table2[[#This Row],[Day Low]])-1</f>
        <v>1.9238570201393523E-2</v>
      </c>
      <c r="AD51" s="2">
        <f>(Table2[[#This Row],[Day High]]/Table2[[#This Row],[Close Price]])-1</f>
        <v>9.610375928408077E-3</v>
      </c>
      <c r="AE51" s="2">
        <f>(Table2[[#This Row],[Close Price]]/Table2[[#This Row],[Current Week Low]])-1</f>
        <v>1.9238570201393523E-2</v>
      </c>
      <c r="AF51" s="2">
        <f>(Table2[[#This Row],[Current Week High]]/Table2[[#This Row],[Close Price]])-1</f>
        <v>2.0145501793897846E-2</v>
      </c>
      <c r="AG51" s="2">
        <f>(Table2[[#This Row],[Close Price]]/Table2[[#This Row],[Current Month Low]])-1</f>
        <v>1.9238570201393523E-2</v>
      </c>
      <c r="AH51" s="2">
        <f>(Table2[[#This Row],[Current Month High]]/Table2[[#This Row],[Close Price]])-1</f>
        <v>3.1119591237116495E-2</v>
      </c>
      <c r="AI51">
        <v>7.1065276810432003</v>
      </c>
      <c r="AJ51">
        <v>121.892207792207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0.19</v>
      </c>
      <c r="AM51" t="s">
        <v>10200</v>
      </c>
      <c r="AN51">
        <v>0.92</v>
      </c>
      <c r="AO51" t="s">
        <v>10200</v>
      </c>
      <c r="AP51">
        <v>0.190489008716757</v>
      </c>
      <c r="AQ51">
        <f>(Table2[[#This Row],[Sharpe Ratio]]-AVERAGE(Table2[Sharpe Ratio]))/_xlfn.STDEV.P(Table2[Sharpe Ratio])</f>
        <v>1.5334288620682099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2.8376512863247143</v>
      </c>
      <c r="AS51">
        <f>_xlfn.RANK.AVG(Table2[[#This Row],[1Y Return vs Nifty Z-Score]],Table2[1Y Return vs Nifty Z-Score])</f>
        <v>194</v>
      </c>
      <c r="AT51">
        <f>_xlfn.RANK.AVG(Table2[[#This Row],[6M Return vs Nifty Z-Score]],Table2[6M Return vs Nifty Z-Score])</f>
        <v>53</v>
      </c>
      <c r="AU51">
        <f>_xlfn.RANK.AVG(Table2[[#This Row],[Sharpe Ratio Z-Score]],Table2[Sharpe Ratio Z-Score])</f>
        <v>48</v>
      </c>
      <c r="AV51">
        <f>(Table2[[#This Row],[Rank 1Y]]+Table2[[#This Row],[Rank 6M]]+Table2[[#This Row],[Rank Sharpe]])/3</f>
        <v>98.333333333333329</v>
      </c>
    </row>
    <row r="52" spans="1:48" x14ac:dyDescent="0.3">
      <c r="A52" t="s">
        <v>151</v>
      </c>
      <c r="B52" t="s">
        <v>152</v>
      </c>
      <c r="C52" t="s">
        <v>10166</v>
      </c>
      <c r="D52" t="s">
        <v>153</v>
      </c>
      <c r="E52">
        <v>180638.285104593</v>
      </c>
      <c r="F52">
        <v>211.37</v>
      </c>
      <c r="G52">
        <v>158.563943788312</v>
      </c>
      <c r="H52">
        <f>(Table2[[#This Row],[1Y Return vs Nifty]]-AVERAGE(Table2[1Y Return vs Nifty]))/_xlfn.STDEV.P(Table2[1Y Return vs Nifty])</f>
        <v>1.3040460578086241</v>
      </c>
      <c r="I52">
        <v>9.9915911184121295</v>
      </c>
      <c r="J52">
        <f>(Table2[[#This Row],[1M Return vs Nifty]]-AVERAGE(Table2[1M Return vs Nifty]))/_xlfn.STDEV.P(Table2[1M Return vs Nifty])</f>
        <v>0.4640936276627376</v>
      </c>
      <c r="K52">
        <v>44.517302518029602</v>
      </c>
      <c r="L52">
        <f>(Table2[[#This Row],[6M Return vs Nifty]]-AVERAGE(Table2[6M Return vs Nifty]))/_xlfn.STDEV.P(Table2[6M Return vs Nifty])</f>
        <v>1.0455550210749247</v>
      </c>
      <c r="M52">
        <v>2.6268404680570598</v>
      </c>
      <c r="N52">
        <f>(Table2[[#This Row],[1W Return vs Nifty]]-AVERAGE(Table2[1W Return vs Nifty]))/_xlfn.STDEV.P(Table2[1W Return vs Nifty])</f>
        <v>0.24169381817022337</v>
      </c>
      <c r="O52">
        <v>201.51</v>
      </c>
      <c r="P52">
        <v>192.62007475294999</v>
      </c>
      <c r="Q52">
        <v>156.107586299812</v>
      </c>
      <c r="R52">
        <v>70.998093847744997</v>
      </c>
      <c r="S52" s="2">
        <f>(Table2[[#This Row],[Close Price]]-Table2[[#This Row],[20D EMA]])/Table2[[#This Row],[20D EMA]]</f>
        <v>4.8930574165053912E-2</v>
      </c>
      <c r="T52" s="2">
        <f>(Table2[[#This Row],[Close Price]]-Table2[[#This Row],[50D EMA]])/Table2[[#This Row],[50D EMA]]</f>
        <v>9.7341490865364019E-2</v>
      </c>
      <c r="U52" s="2">
        <f>(Table2[[#This Row],[Close Price]]-Table2[[#This Row],[200D EMA]])/Table2[[#This Row],[200D EMA]]</f>
        <v>0.35400210207628174</v>
      </c>
      <c r="V52">
        <v>0.89087140019713795</v>
      </c>
      <c r="W52">
        <v>205.74</v>
      </c>
      <c r="X52">
        <v>213.39</v>
      </c>
      <c r="Y52">
        <v>205.74</v>
      </c>
      <c r="Z52">
        <v>214</v>
      </c>
      <c r="AA52">
        <v>194.56</v>
      </c>
      <c r="AB52">
        <v>214</v>
      </c>
      <c r="AC52" s="2">
        <f>(Table2[[#This Row],[Close Price]]/Table2[[#This Row],[Day Low]])-1</f>
        <v>2.7364634976183577E-2</v>
      </c>
      <c r="AD52" s="2">
        <f>(Table2[[#This Row],[Day High]]/Table2[[#This Row],[Close Price]])-1</f>
        <v>9.5567015186639459E-3</v>
      </c>
      <c r="AE52" s="2">
        <f>(Table2[[#This Row],[Close Price]]/Table2[[#This Row],[Current Week Low]])-1</f>
        <v>2.7364634976183577E-2</v>
      </c>
      <c r="AF52" s="2">
        <f>(Table2[[#This Row],[Current Week High]]/Table2[[#This Row],[Close Price]])-1</f>
        <v>1.2442636135686191E-2</v>
      </c>
      <c r="AG52" s="2">
        <f>(Table2[[#This Row],[Close Price]]/Table2[[#This Row],[Current Month Low]])-1</f>
        <v>8.6400082236842035E-2</v>
      </c>
      <c r="AH52" s="2">
        <f>(Table2[[#This Row],[Current Month High]]/Table2[[#This Row],[Close Price]])-1</f>
        <v>1.2442636135686191E-2</v>
      </c>
      <c r="AI52">
        <v>1.24426361356861</v>
      </c>
      <c r="AJ52">
        <v>187.97002724795601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-0.02</v>
      </c>
      <c r="AM52" t="s">
        <v>10199</v>
      </c>
      <c r="AN52">
        <v>6.26</v>
      </c>
      <c r="AO52" t="s">
        <v>10200</v>
      </c>
      <c r="AP52">
        <v>4.2319844671739E-2</v>
      </c>
      <c r="AQ52">
        <f>(Table2[[#This Row],[Sharpe Ratio]]-AVERAGE(Table2[Sharpe Ratio]))/_xlfn.STDEV.P(Table2[Sharpe Ratio])</f>
        <v>-0.1370738554576007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2.9183146692589088</v>
      </c>
      <c r="AS52">
        <f>_xlfn.RANK.AVG(Table2[[#This Row],[1Y Return vs Nifty Z-Score]],Table2[1Y Return vs Nifty Z-Score])</f>
        <v>61</v>
      </c>
      <c r="AT52">
        <f>_xlfn.RANK.AVG(Table2[[#This Row],[6M Return vs Nifty Z-Score]],Table2[6M Return vs Nifty Z-Score])</f>
        <v>86</v>
      </c>
      <c r="AU52">
        <f>_xlfn.RANK.AVG(Table2[[#This Row],[Sharpe Ratio Z-Score]],Table2[Sharpe Ratio Z-Score])</f>
        <v>378</v>
      </c>
      <c r="AV52">
        <f>(Table2[[#This Row],[Rank 1Y]]+Table2[[#This Row],[Rank 6M]]+Table2[[#This Row],[Rank Sharpe]])/3</f>
        <v>175</v>
      </c>
    </row>
    <row r="53" spans="1:48" x14ac:dyDescent="0.3">
      <c r="A53" t="s">
        <v>154</v>
      </c>
      <c r="B53" t="s">
        <v>155</v>
      </c>
      <c r="C53" t="s">
        <v>10163</v>
      </c>
      <c r="D53" t="s">
        <v>156</v>
      </c>
      <c r="E53">
        <v>172776.50551722999</v>
      </c>
      <c r="F53">
        <v>456.7</v>
      </c>
      <c r="G53">
        <v>39.370677303845802</v>
      </c>
      <c r="H53">
        <f>(Table2[[#This Row],[1Y Return vs Nifty]]-AVERAGE(Table2[1Y Return vs Nifty]))/_xlfn.STDEV.P(Table2[1Y Return vs Nifty])</f>
        <v>-8.8485345956168332E-2</v>
      </c>
      <c r="I53">
        <v>-1.0388241222494701</v>
      </c>
      <c r="J53">
        <f>(Table2[[#This Row],[1M Return vs Nifty]]-AVERAGE(Table2[1M Return vs Nifty]))/_xlfn.STDEV.P(Table2[1M Return vs Nifty])</f>
        <v>-0.45102856350687642</v>
      </c>
      <c r="K53">
        <v>58.556617382414501</v>
      </c>
      <c r="L53">
        <f>(Table2[[#This Row],[6M Return vs Nifty]]-AVERAGE(Table2[6M Return vs Nifty]))/_xlfn.STDEV.P(Table2[6M Return vs Nifty])</f>
        <v>1.4727521374641979</v>
      </c>
      <c r="M53">
        <v>0.85406465501709805</v>
      </c>
      <c r="N53">
        <f>(Table2[[#This Row],[1W Return vs Nifty]]-AVERAGE(Table2[1W Return vs Nifty]))/_xlfn.STDEV.P(Table2[1W Return vs Nifty])</f>
        <v>-0.10219812563288139</v>
      </c>
      <c r="O53">
        <v>457.84</v>
      </c>
      <c r="P53">
        <v>432.635494608177</v>
      </c>
      <c r="Q53">
        <v>343.01348263161401</v>
      </c>
      <c r="R53">
        <v>55.619066781743498</v>
      </c>
      <c r="S53" s="2">
        <f>(Table2[[#This Row],[Close Price]]-Table2[[#This Row],[20D EMA]])/Table2[[#This Row],[20D EMA]]</f>
        <v>-2.4899528219465019E-3</v>
      </c>
      <c r="T53" s="2">
        <f>(Table2[[#This Row],[Close Price]]-Table2[[#This Row],[50D EMA]])/Table2[[#This Row],[50D EMA]]</f>
        <v>5.5623049175882761E-2</v>
      </c>
      <c r="U53" s="2">
        <f>(Table2[[#This Row],[Close Price]]-Table2[[#This Row],[200D EMA]])/Table2[[#This Row],[200D EMA]]</f>
        <v>0.33143454448547677</v>
      </c>
      <c r="V53">
        <v>1.29563085778745</v>
      </c>
      <c r="W53">
        <v>445.15</v>
      </c>
      <c r="X53">
        <v>466.95</v>
      </c>
      <c r="Y53">
        <v>445.15</v>
      </c>
      <c r="Z53">
        <v>477.5</v>
      </c>
      <c r="AA53">
        <v>445.15</v>
      </c>
      <c r="AB53">
        <v>479.6</v>
      </c>
      <c r="AC53" s="2">
        <f>(Table2[[#This Row],[Close Price]]/Table2[[#This Row],[Day Low]])-1</f>
        <v>2.5946310232505931E-2</v>
      </c>
      <c r="AD53" s="2">
        <f>(Table2[[#This Row],[Day High]]/Table2[[#This Row],[Close Price]])-1</f>
        <v>2.2443617254215065E-2</v>
      </c>
      <c r="AE53" s="2">
        <f>(Table2[[#This Row],[Close Price]]/Table2[[#This Row],[Current Week Low]])-1</f>
        <v>2.5946310232505931E-2</v>
      </c>
      <c r="AF53" s="2">
        <f>(Table2[[#This Row],[Current Week High]]/Table2[[#This Row],[Close Price]])-1</f>
        <v>4.5544120867089921E-2</v>
      </c>
      <c r="AG53" s="2">
        <f>(Table2[[#This Row],[Close Price]]/Table2[[#This Row],[Current Month Low]])-1</f>
        <v>2.5946310232505931E-2</v>
      </c>
      <c r="AH53" s="2">
        <f>(Table2[[#This Row],[Current Month High]]/Table2[[#This Row],[Close Price]])-1</f>
        <v>5.0142325377709795E-2</v>
      </c>
      <c r="AI53">
        <v>10.959054083643499</v>
      </c>
      <c r="AJ53">
        <v>119.567307692307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</v>
      </c>
      <c r="AM53" t="s">
        <v>10200</v>
      </c>
      <c r="AN53">
        <v>-1.44</v>
      </c>
      <c r="AO53" t="s">
        <v>10199</v>
      </c>
      <c r="AP53">
        <v>4.4421090089416998E-2</v>
      </c>
      <c r="AQ53">
        <f>(Table2[[#This Row],[Sharpe Ratio]]-AVERAGE(Table2[Sharpe Ratio]))/_xlfn.STDEV.P(Table2[Sharpe Ratio])</f>
        <v>-0.11338379684761034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0.71765630552066129</v>
      </c>
      <c r="AS53">
        <f>_xlfn.RANK.AVG(Table2[[#This Row],[1Y Return vs Nifty Z-Score]],Table2[1Y Return vs Nifty Z-Score])</f>
        <v>306</v>
      </c>
      <c r="AT53">
        <f>_xlfn.RANK.AVG(Table2[[#This Row],[6M Return vs Nifty Z-Score]],Table2[6M Return vs Nifty Z-Score])</f>
        <v>56</v>
      </c>
      <c r="AU53">
        <f>_xlfn.RANK.AVG(Table2[[#This Row],[Sharpe Ratio Z-Score]],Table2[Sharpe Ratio Z-Score])</f>
        <v>369</v>
      </c>
      <c r="AV53">
        <f>(Table2[[#This Row],[Rank 1Y]]+Table2[[#This Row],[Rank 6M]]+Table2[[#This Row],[Rank Sharpe]])/3</f>
        <v>243.66666666666666</v>
      </c>
    </row>
    <row r="54" spans="1:48" x14ac:dyDescent="0.3">
      <c r="A54" t="s">
        <v>157</v>
      </c>
      <c r="B54" t="s">
        <v>158</v>
      </c>
      <c r="C54" t="s">
        <v>10164</v>
      </c>
      <c r="D54" t="s">
        <v>80</v>
      </c>
      <c r="E54">
        <v>168366.80533869</v>
      </c>
      <c r="F54">
        <v>665</v>
      </c>
      <c r="G54">
        <v>32.914870853254499</v>
      </c>
      <c r="H54">
        <f>(Table2[[#This Row],[1Y Return vs Nifty]]-AVERAGE(Table2[1Y Return vs Nifty]))/_xlfn.STDEV.P(Table2[1Y Return vs Nifty])</f>
        <v>-0.16390834160204498</v>
      </c>
      <c r="I54">
        <v>3.87855422667351</v>
      </c>
      <c r="J54">
        <f>(Table2[[#This Row],[1M Return vs Nifty]]-AVERAGE(Table2[1M Return vs Nifty]))/_xlfn.STDEV.P(Table2[1M Return vs Nifty])</f>
        <v>-4.3065494910148945E-2</v>
      </c>
      <c r="K54">
        <v>13.929766627291301</v>
      </c>
      <c r="L54">
        <f>(Table2[[#This Row],[6M Return vs Nifty]]-AVERAGE(Table2[6M Return vs Nifty]))/_xlfn.STDEV.P(Table2[6M Return vs Nifty])</f>
        <v>0.11481821118079748</v>
      </c>
      <c r="M54">
        <v>-2.5712941192952701</v>
      </c>
      <c r="N54">
        <f>(Table2[[#This Row],[1W Return vs Nifty]]-AVERAGE(Table2[1W Return vs Nifty]))/_xlfn.STDEV.P(Table2[1W Return vs Nifty])</f>
        <v>-0.76666640101020755</v>
      </c>
      <c r="O54">
        <v>667.97</v>
      </c>
      <c r="P54">
        <v>646.75635565246205</v>
      </c>
      <c r="Q54">
        <v>571.50517478469396</v>
      </c>
      <c r="R54">
        <v>59.753404219249497</v>
      </c>
      <c r="S54" s="2">
        <f>(Table2[[#This Row],[Close Price]]-Table2[[#This Row],[20D EMA]])/Table2[[#This Row],[20D EMA]]</f>
        <v>-4.4463074688983447E-3</v>
      </c>
      <c r="T54" s="2">
        <f>(Table2[[#This Row],[Close Price]]-Table2[[#This Row],[50D EMA]])/Table2[[#This Row],[50D EMA]]</f>
        <v>2.820790887958629E-2</v>
      </c>
      <c r="U54" s="2">
        <f>(Table2[[#This Row],[Close Price]]-Table2[[#This Row],[200D EMA]])/Table2[[#This Row],[200D EMA]]</f>
        <v>0.16359401338846813</v>
      </c>
      <c r="V54">
        <v>1.1267000608889099</v>
      </c>
      <c r="W54">
        <v>656.2</v>
      </c>
      <c r="X54">
        <v>681.65</v>
      </c>
      <c r="Y54">
        <v>656.2</v>
      </c>
      <c r="Z54">
        <v>688.55</v>
      </c>
      <c r="AA54">
        <v>656.2</v>
      </c>
      <c r="AB54">
        <v>706.95</v>
      </c>
      <c r="AC54" s="2">
        <f>(Table2[[#This Row],[Close Price]]/Table2[[#This Row],[Day Low]])-1</f>
        <v>1.3410545565376353E-2</v>
      </c>
      <c r="AD54" s="2">
        <f>(Table2[[#This Row],[Day High]]/Table2[[#This Row],[Close Price]])-1</f>
        <v>2.5037593984962303E-2</v>
      </c>
      <c r="AE54" s="2">
        <f>(Table2[[#This Row],[Close Price]]/Table2[[#This Row],[Current Week Low]])-1</f>
        <v>1.3410545565376353E-2</v>
      </c>
      <c r="AF54" s="2">
        <f>(Table2[[#This Row],[Current Week High]]/Table2[[#This Row],[Close Price]])-1</f>
        <v>3.5413533834586453E-2</v>
      </c>
      <c r="AG54" s="2">
        <f>(Table2[[#This Row],[Close Price]]/Table2[[#This Row],[Current Month Low]])-1</f>
        <v>1.3410545565376353E-2</v>
      </c>
      <c r="AH54" s="2">
        <f>(Table2[[#This Row],[Current Month High]]/Table2[[#This Row],[Close Price]])-1</f>
        <v>6.3082706766917296E-2</v>
      </c>
      <c r="AI54">
        <v>6.3082706766917296</v>
      </c>
      <c r="AJ54">
        <v>64.583591139710407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-0.02</v>
      </c>
      <c r="AM54" t="s">
        <v>10199</v>
      </c>
      <c r="AN54">
        <v>1.1000000000000001</v>
      </c>
      <c r="AO54" t="s">
        <v>10200</v>
      </c>
      <c r="AP54">
        <v>4.8647669729134001E-2</v>
      </c>
      <c r="AQ54">
        <f>(Table2[[#This Row],[Sharpe Ratio]]-AVERAGE(Table2[Sharpe Ratio]))/_xlfn.STDEV.P(Table2[Sharpe Ratio])</f>
        <v>-6.5732095365098567E-2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-0.92455412170670259</v>
      </c>
      <c r="AS54">
        <f>_xlfn.RANK.AVG(Table2[[#This Row],[1Y Return vs Nifty Z-Score]],Table2[1Y Return vs Nifty Z-Score])</f>
        <v>330</v>
      </c>
      <c r="AT54">
        <f>_xlfn.RANK.AVG(Table2[[#This Row],[6M Return vs Nifty Z-Score]],Table2[6M Return vs Nifty Z-Score])</f>
        <v>278</v>
      </c>
      <c r="AU54">
        <f>_xlfn.RANK.AVG(Table2[[#This Row],[Sharpe Ratio Z-Score]],Table2[Sharpe Ratio Z-Score])</f>
        <v>355</v>
      </c>
      <c r="AV54">
        <f>(Table2[[#This Row],[Rank 1Y]]+Table2[[#This Row],[Rank 6M]]+Table2[[#This Row],[Rank Sharpe]])/3</f>
        <v>321</v>
      </c>
    </row>
    <row r="55" spans="1:48" x14ac:dyDescent="0.3">
      <c r="A55" t="s">
        <v>159</v>
      </c>
      <c r="B55" t="s">
        <v>160</v>
      </c>
      <c r="C55" t="s">
        <v>10165</v>
      </c>
      <c r="D55" t="s">
        <v>161</v>
      </c>
      <c r="E55">
        <v>163656.04170850501</v>
      </c>
      <c r="F55">
        <v>4281.25</v>
      </c>
      <c r="G55">
        <v>34.413033400337397</v>
      </c>
      <c r="H55">
        <f>(Table2[[#This Row],[1Y Return vs Nifty]]-AVERAGE(Table2[1Y Return vs Nifty]))/_xlfn.STDEV.P(Table2[1Y Return vs Nifty])</f>
        <v>-0.14640535291577492</v>
      </c>
      <c r="I55">
        <v>-6.8868587317161696</v>
      </c>
      <c r="J55">
        <f>(Table2[[#This Row],[1M Return vs Nifty]]-AVERAGE(Table2[1M Return vs Nifty]))/_xlfn.STDEV.P(Table2[1M Return vs Nifty])</f>
        <v>-0.93620216115376909</v>
      </c>
      <c r="K55">
        <v>26.444614543884999</v>
      </c>
      <c r="L55">
        <f>(Table2[[#This Row],[6M Return vs Nifty]]-AVERAGE(Table2[6M Return vs Nifty]))/_xlfn.STDEV.P(Table2[6M Return vs Nifty])</f>
        <v>0.49562788698497118</v>
      </c>
      <c r="M55">
        <v>0.96501857448302397</v>
      </c>
      <c r="N55">
        <f>(Table2[[#This Row],[1W Return vs Nifty]]-AVERAGE(Table2[1W Return vs Nifty]))/_xlfn.STDEV.P(Table2[1W Return vs Nifty])</f>
        <v>-8.0674727830944953E-2</v>
      </c>
      <c r="O55">
        <v>4266.7299999999996</v>
      </c>
      <c r="P55">
        <v>4146.5071112999703</v>
      </c>
      <c r="Q55">
        <v>3444.2244443556201</v>
      </c>
      <c r="R55">
        <v>44.735619794873301</v>
      </c>
      <c r="S55" s="2">
        <f>(Table2[[#This Row],[Close Price]]-Table2[[#This Row],[20D EMA]])/Table2[[#This Row],[20D EMA]]</f>
        <v>3.4030744856132071E-3</v>
      </c>
      <c r="T55" s="2">
        <f>(Table2[[#This Row],[Close Price]]-Table2[[#This Row],[50D EMA]])/Table2[[#This Row],[50D EMA]]</f>
        <v>3.249551612556778E-2</v>
      </c>
      <c r="U55" s="2">
        <f>(Table2[[#This Row],[Close Price]]-Table2[[#This Row],[200D EMA]])/Table2[[#This Row],[200D EMA]]</f>
        <v>0.24302294149735035</v>
      </c>
      <c r="V55">
        <v>0.63127635236822799</v>
      </c>
      <c r="W55">
        <v>4165.3999999999996</v>
      </c>
      <c r="X55">
        <v>4314</v>
      </c>
      <c r="Y55">
        <v>4165.3999999999996</v>
      </c>
      <c r="Z55">
        <v>4324.8</v>
      </c>
      <c r="AA55">
        <v>4165.3999999999996</v>
      </c>
      <c r="AB55">
        <v>4345</v>
      </c>
      <c r="AC55" s="2">
        <f>(Table2[[#This Row],[Close Price]]/Table2[[#This Row],[Day Low]])-1</f>
        <v>2.7812454986315904E-2</v>
      </c>
      <c r="AD55" s="2">
        <f>(Table2[[#This Row],[Day High]]/Table2[[#This Row],[Close Price]])-1</f>
        <v>7.6496350364962939E-3</v>
      </c>
      <c r="AE55" s="2">
        <f>(Table2[[#This Row],[Close Price]]/Table2[[#This Row],[Current Week Low]])-1</f>
        <v>2.7812454986315904E-2</v>
      </c>
      <c r="AF55" s="2">
        <f>(Table2[[#This Row],[Current Week High]]/Table2[[#This Row],[Close Price]])-1</f>
        <v>1.0172262773722629E-2</v>
      </c>
      <c r="AG55" s="2">
        <f>(Table2[[#This Row],[Close Price]]/Table2[[#This Row],[Current Month Low]])-1</f>
        <v>2.7812454986315904E-2</v>
      </c>
      <c r="AH55" s="2">
        <f>(Table2[[#This Row],[Current Month High]]/Table2[[#This Row],[Close Price]])-1</f>
        <v>1.4890510948905034E-2</v>
      </c>
      <c r="AI55">
        <v>7.6741605839416103</v>
      </c>
      <c r="AJ55">
        <v>83.480832279769402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0.04</v>
      </c>
      <c r="AM55" t="s">
        <v>10200</v>
      </c>
      <c r="AN55">
        <v>-0.8</v>
      </c>
      <c r="AO55" t="s">
        <v>10199</v>
      </c>
      <c r="AP55">
        <v>9.5634137491109994E-2</v>
      </c>
      <c r="AQ55">
        <f>(Table2[[#This Row],[Sharpe Ratio]]-AVERAGE(Table2[Sharpe Ratio]))/_xlfn.STDEV.P(Table2[Sharpe Ratio])</f>
        <v>0.46400715631531175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-0.20364719860020605</v>
      </c>
      <c r="AS55">
        <f>_xlfn.RANK.AVG(Table2[[#This Row],[1Y Return vs Nifty Z-Score]],Table2[1Y Return vs Nifty Z-Score])</f>
        <v>325</v>
      </c>
      <c r="AT55">
        <f>_xlfn.RANK.AVG(Table2[[#This Row],[6M Return vs Nifty Z-Score]],Table2[6M Return vs Nifty Z-Score])</f>
        <v>171</v>
      </c>
      <c r="AU55">
        <f>_xlfn.RANK.AVG(Table2[[#This Row],[Sharpe Ratio Z-Score]],Table2[Sharpe Ratio Z-Score])</f>
        <v>229</v>
      </c>
      <c r="AV55">
        <f>(Table2[[#This Row],[Rank 1Y]]+Table2[[#This Row],[Rank 6M]]+Table2[[#This Row],[Rank Sharpe]])/3</f>
        <v>241.66666666666666</v>
      </c>
    </row>
    <row r="56" spans="1:48" x14ac:dyDescent="0.3">
      <c r="A56" t="s">
        <v>162</v>
      </c>
      <c r="B56" t="s">
        <v>163</v>
      </c>
      <c r="C56" t="s">
        <v>10155</v>
      </c>
      <c r="D56" t="s">
        <v>117</v>
      </c>
      <c r="E56">
        <v>159994.69024</v>
      </c>
      <c r="F56">
        <v>629.85</v>
      </c>
      <c r="G56">
        <v>252.01415093146599</v>
      </c>
      <c r="H56">
        <f>(Table2[[#This Row],[1Y Return vs Nifty]]-AVERAGE(Table2[1Y Return vs Nifty]))/_xlfn.STDEV.P(Table2[1Y Return vs Nifty])</f>
        <v>2.3958220613811609</v>
      </c>
      <c r="I56">
        <v>17.6663881093545</v>
      </c>
      <c r="J56">
        <f>(Table2[[#This Row],[1M Return vs Nifty]]-AVERAGE(Table2[1M Return vs Nifty]))/_xlfn.STDEV.P(Table2[1M Return vs Nifty])</f>
        <v>1.1008218818487407</v>
      </c>
      <c r="K56">
        <v>37.219136345767801</v>
      </c>
      <c r="L56">
        <f>(Table2[[#This Row],[6M Return vs Nifty]]-AVERAGE(Table2[6M Return vs Nifty]))/_xlfn.STDEV.P(Table2[6M Return vs Nifty])</f>
        <v>0.82348182349822951</v>
      </c>
      <c r="M56">
        <v>11.0736569181647</v>
      </c>
      <c r="N56">
        <f>(Table2[[#This Row],[1W Return vs Nifty]]-AVERAGE(Table2[1W Return vs Nifty]))/_xlfn.STDEV.P(Table2[1W Return vs Nifty])</f>
        <v>1.8802496392779189</v>
      </c>
      <c r="O56">
        <v>557.88</v>
      </c>
      <c r="P56">
        <v>530.72400822304598</v>
      </c>
      <c r="Q56">
        <v>433.23956550414698</v>
      </c>
      <c r="R56">
        <v>81.223158035832498</v>
      </c>
      <c r="S56" s="2">
        <f>(Table2[[#This Row],[Close Price]]-Table2[[#This Row],[20D EMA]])/Table2[[#This Row],[20D EMA]]</f>
        <v>0.12900623790062385</v>
      </c>
      <c r="T56" s="2">
        <f>(Table2[[#This Row],[Close Price]]-Table2[[#This Row],[50D EMA]])/Table2[[#This Row],[50D EMA]]</f>
        <v>0.18677502852913075</v>
      </c>
      <c r="U56" s="2">
        <f>(Table2[[#This Row],[Close Price]]-Table2[[#This Row],[200D EMA]])/Table2[[#This Row],[200D EMA]]</f>
        <v>0.45381458701045413</v>
      </c>
      <c r="V56">
        <v>0.87111546543385998</v>
      </c>
      <c r="W56">
        <v>602.4</v>
      </c>
      <c r="X56">
        <v>637.20000000000005</v>
      </c>
      <c r="Y56">
        <v>582</v>
      </c>
      <c r="Z56">
        <v>637.20000000000005</v>
      </c>
      <c r="AA56">
        <v>526.25</v>
      </c>
      <c r="AB56">
        <v>637.20000000000005</v>
      </c>
      <c r="AC56" s="2">
        <f>(Table2[[#This Row],[Close Price]]/Table2[[#This Row],[Day Low]])-1</f>
        <v>4.5567729083665354E-2</v>
      </c>
      <c r="AD56" s="2">
        <f>(Table2[[#This Row],[Day High]]/Table2[[#This Row],[Close Price]])-1</f>
        <v>1.1669445105977561E-2</v>
      </c>
      <c r="AE56" s="2">
        <f>(Table2[[#This Row],[Close Price]]/Table2[[#This Row],[Current Week Low]])-1</f>
        <v>8.2216494845360755E-2</v>
      </c>
      <c r="AF56" s="2">
        <f>(Table2[[#This Row],[Current Week High]]/Table2[[#This Row],[Close Price]])-1</f>
        <v>1.1669445105977561E-2</v>
      </c>
      <c r="AG56" s="2">
        <f>(Table2[[#This Row],[Close Price]]/Table2[[#This Row],[Current Month Low]])-1</f>
        <v>0.19686460807600947</v>
      </c>
      <c r="AH56" s="2">
        <f>(Table2[[#This Row],[Current Month High]]/Table2[[#This Row],[Close Price]])-1</f>
        <v>1.1669445105977561E-2</v>
      </c>
      <c r="AI56">
        <v>1.1669445105977501</v>
      </c>
      <c r="AJ56">
        <v>295.75871819038599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0.31</v>
      </c>
      <c r="AM56" t="s">
        <v>10200</v>
      </c>
      <c r="AN56">
        <v>20.78</v>
      </c>
      <c r="AO56" t="s">
        <v>10200</v>
      </c>
      <c r="AP56">
        <v>0.189169229884629</v>
      </c>
      <c r="AQ56">
        <f>(Table2[[#This Row],[Sharpe Ratio]]-AVERAGE(Table2[Sharpe Ratio]))/_xlfn.STDEV.P(Table2[Sharpe Ratio])</f>
        <v>1.5185492874967219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7.718924693502772</v>
      </c>
      <c r="AS56">
        <f>_xlfn.RANK.AVG(Table2[[#This Row],[1Y Return vs Nifty Z-Score]],Table2[1Y Return vs Nifty Z-Score])</f>
        <v>15</v>
      </c>
      <c r="AT56">
        <f>_xlfn.RANK.AVG(Table2[[#This Row],[6M Return vs Nifty Z-Score]],Table2[6M Return vs Nifty Z-Score])</f>
        <v>115</v>
      </c>
      <c r="AU56">
        <f>_xlfn.RANK.AVG(Table2[[#This Row],[Sharpe Ratio Z-Score]],Table2[Sharpe Ratio Z-Score])</f>
        <v>49</v>
      </c>
      <c r="AV56">
        <f>(Table2[[#This Row],[Rank 1Y]]+Table2[[#This Row],[Rank 6M]]+Table2[[#This Row],[Rank Sharpe]])/3</f>
        <v>59.666666666666664</v>
      </c>
    </row>
    <row r="57" spans="1:48" x14ac:dyDescent="0.3">
      <c r="A57" t="s">
        <v>164</v>
      </c>
      <c r="B57" t="s">
        <v>165</v>
      </c>
      <c r="C57" t="s">
        <v>10154</v>
      </c>
      <c r="D57" t="s">
        <v>21</v>
      </c>
      <c r="E57">
        <v>159623.17098992999</v>
      </c>
      <c r="F57">
        <v>5376.25</v>
      </c>
      <c r="G57">
        <v>-17.959737857733298</v>
      </c>
      <c r="H57">
        <f>(Table2[[#This Row],[1Y Return vs Nifty]]-AVERAGE(Table2[1Y Return vs Nifty]))/_xlfn.STDEV.P(Table2[1Y Return vs Nifty])</f>
        <v>-0.75827488909094332</v>
      </c>
      <c r="I57">
        <v>3.8931111071703799</v>
      </c>
      <c r="J57">
        <f>(Table2[[#This Row],[1M Return vs Nifty]]-AVERAGE(Table2[1M Return vs Nifty]))/_xlfn.STDEV.P(Table2[1M Return vs Nifty])</f>
        <v>-4.1857804711163217E-2</v>
      </c>
      <c r="K57">
        <v>-22.064922162056401</v>
      </c>
      <c r="L57">
        <f>(Table2[[#This Row],[6M Return vs Nifty]]-AVERAGE(Table2[6M Return vs Nifty]))/_xlfn.STDEV.P(Table2[6M Return vs Nifty])</f>
        <v>-0.98045085320543957</v>
      </c>
      <c r="M57">
        <v>-2.0551942049958498</v>
      </c>
      <c r="N57">
        <f>(Table2[[#This Row],[1W Return vs Nifty]]-AVERAGE(Table2[1W Return vs Nifty]))/_xlfn.STDEV.P(Table2[1W Return vs Nifty])</f>
        <v>-0.66655075106759265</v>
      </c>
      <c r="O57">
        <v>5254.64</v>
      </c>
      <c r="P57">
        <v>5088.0118510367201</v>
      </c>
      <c r="Q57">
        <v>5138.4990526717502</v>
      </c>
      <c r="R57">
        <v>66.533335834999093</v>
      </c>
      <c r="S57" s="2">
        <f>(Table2[[#This Row],[Close Price]]-Table2[[#This Row],[20D EMA]])/Table2[[#This Row],[20D EMA]]</f>
        <v>2.3143355206065433E-2</v>
      </c>
      <c r="T57" s="2">
        <f>(Table2[[#This Row],[Close Price]]-Table2[[#This Row],[50D EMA]])/Table2[[#This Row],[50D EMA]]</f>
        <v>5.6650447640869628E-2</v>
      </c>
      <c r="U57" s="2">
        <f>(Table2[[#This Row],[Close Price]]-Table2[[#This Row],[200D EMA]])/Table2[[#This Row],[200D EMA]]</f>
        <v>4.6268559143672859E-2</v>
      </c>
      <c r="V57">
        <v>1.0074887500438401</v>
      </c>
      <c r="W57">
        <v>5320.35</v>
      </c>
      <c r="X57">
        <v>5426.95</v>
      </c>
      <c r="Y57">
        <v>5320.35</v>
      </c>
      <c r="Z57">
        <v>5459.65</v>
      </c>
      <c r="AA57">
        <v>5320.35</v>
      </c>
      <c r="AB57">
        <v>5550</v>
      </c>
      <c r="AC57" s="2">
        <f>(Table2[[#This Row],[Close Price]]/Table2[[#This Row],[Day Low]])-1</f>
        <v>1.0506827558337317E-2</v>
      </c>
      <c r="AD57" s="2">
        <f>(Table2[[#This Row],[Day High]]/Table2[[#This Row],[Close Price]])-1</f>
        <v>9.4303650313880549E-3</v>
      </c>
      <c r="AE57" s="2">
        <f>(Table2[[#This Row],[Close Price]]/Table2[[#This Row],[Current Week Low]])-1</f>
        <v>1.0506827558337317E-2</v>
      </c>
      <c r="AF57" s="2">
        <f>(Table2[[#This Row],[Current Week High]]/Table2[[#This Row],[Close Price]])-1</f>
        <v>1.5512671471750616E-2</v>
      </c>
      <c r="AG57" s="2">
        <f>(Table2[[#This Row],[Close Price]]/Table2[[#This Row],[Current Month Low]])-1</f>
        <v>1.0506827558337317E-2</v>
      </c>
      <c r="AH57" s="2">
        <f>(Table2[[#This Row],[Current Month High]]/Table2[[#This Row],[Close Price]])-1</f>
        <v>3.2318065566147469E-2</v>
      </c>
      <c r="AI57">
        <v>19.823296907695799</v>
      </c>
      <c r="AJ57">
        <v>19.113558064051499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0.03</v>
      </c>
      <c r="AM57" t="s">
        <v>10200</v>
      </c>
      <c r="AN57">
        <v>5.19</v>
      </c>
      <c r="AO57" t="s">
        <v>10200</v>
      </c>
      <c r="AP57">
        <v>-9.332724829429E-3</v>
      </c>
      <c r="AQ57">
        <f>(Table2[[#This Row],[Sharpe Ratio]]-AVERAGE(Table2[Sharpe Ratio]))/_xlfn.STDEV.P(Table2[Sharpe Ratio])</f>
        <v>-0.71942010999053374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614</v>
      </c>
      <c r="AT57">
        <f>_xlfn.RANK.AVG(Table2[[#This Row],[6M Return vs Nifty Z-Score]],Table2[6M Return vs Nifty Z-Score])</f>
        <v>639</v>
      </c>
      <c r="AU57">
        <f>_xlfn.RANK.AVG(Table2[[#This Row],[Sharpe Ratio Z-Score]],Table2[Sharpe Ratio Z-Score])</f>
        <v>564</v>
      </c>
      <c r="AV57">
        <f>(Table2[[#This Row],[Rank 1Y]]+Table2[[#This Row],[Rank 6M]]+Table2[[#This Row],[Rank Sharpe]])/3</f>
        <v>605.66666666666663</v>
      </c>
    </row>
    <row r="58" spans="1:48" x14ac:dyDescent="0.3">
      <c r="A58" t="s">
        <v>166</v>
      </c>
      <c r="B58" t="s">
        <v>167</v>
      </c>
      <c r="C58" t="s">
        <v>10169</v>
      </c>
      <c r="D58" t="s">
        <v>168</v>
      </c>
      <c r="E58">
        <v>156092.206446</v>
      </c>
      <c r="F58">
        <v>3161.65</v>
      </c>
      <c r="G58">
        <v>-3.9899825270251199</v>
      </c>
      <c r="H58">
        <f>(Table2[[#This Row],[1Y Return vs Nifty]]-AVERAGE(Table2[1Y Return vs Nifty]))/_xlfn.STDEV.P(Table2[1Y Return vs Nifty])</f>
        <v>-0.59506665112007595</v>
      </c>
      <c r="I58">
        <v>-5.6144702647770997</v>
      </c>
      <c r="J58">
        <f>(Table2[[#This Row],[1M Return vs Nifty]]-AVERAGE(Table2[1M Return vs Nifty]))/_xlfn.STDEV.P(Table2[1M Return vs Nifty])</f>
        <v>-0.83064032177786651</v>
      </c>
      <c r="K58">
        <v>4.2361484252703399</v>
      </c>
      <c r="L58">
        <f>(Table2[[#This Row],[6M Return vs Nifty]]-AVERAGE(Table2[6M Return vs Nifty]))/_xlfn.STDEV.P(Table2[6M Return vs Nifty])</f>
        <v>-0.18014530970917708</v>
      </c>
      <c r="M58">
        <v>0.52336520405000797</v>
      </c>
      <c r="N58">
        <f>(Table2[[#This Row],[1W Return vs Nifty]]-AVERAGE(Table2[1W Return vs Nifty]))/_xlfn.STDEV.P(Table2[1W Return vs Nifty])</f>
        <v>-0.16634886379794939</v>
      </c>
      <c r="O58">
        <v>3109.72</v>
      </c>
      <c r="P58">
        <v>3057.2857805481299</v>
      </c>
      <c r="Q58">
        <v>2831.30074183548</v>
      </c>
      <c r="R58">
        <v>38.151693728371797</v>
      </c>
      <c r="S58" s="2">
        <f>(Table2[[#This Row],[Close Price]]-Table2[[#This Row],[20D EMA]])/Table2[[#This Row],[20D EMA]]</f>
        <v>1.6699252665834961E-2</v>
      </c>
      <c r="T58" s="2">
        <f>(Table2[[#This Row],[Close Price]]-Table2[[#This Row],[50D EMA]])/Table2[[#This Row],[50D EMA]]</f>
        <v>3.4136232901707711E-2</v>
      </c>
      <c r="U58" s="2">
        <f>(Table2[[#This Row],[Close Price]]-Table2[[#This Row],[200D EMA]])/Table2[[#This Row],[200D EMA]]</f>
        <v>0.11667755858049919</v>
      </c>
      <c r="V58">
        <v>0.85011155787288295</v>
      </c>
      <c r="W58">
        <v>3121.4</v>
      </c>
      <c r="X58">
        <v>3201.85</v>
      </c>
      <c r="Y58">
        <v>3056</v>
      </c>
      <c r="Z58">
        <v>3201.85</v>
      </c>
      <c r="AA58">
        <v>3056</v>
      </c>
      <c r="AB58">
        <v>3201.85</v>
      </c>
      <c r="AC58" s="2">
        <f>(Table2[[#This Row],[Close Price]]/Table2[[#This Row],[Day Low]])-1</f>
        <v>1.2894854872813388E-2</v>
      </c>
      <c r="AD58" s="2">
        <f>(Table2[[#This Row],[Day High]]/Table2[[#This Row],[Close Price]])-1</f>
        <v>1.2714879888665598E-2</v>
      </c>
      <c r="AE58" s="2">
        <f>(Table2[[#This Row],[Close Price]]/Table2[[#This Row],[Current Week Low]])-1</f>
        <v>3.457133507853416E-2</v>
      </c>
      <c r="AF58" s="2">
        <f>(Table2[[#This Row],[Current Week High]]/Table2[[#This Row],[Close Price]])-1</f>
        <v>1.2714879888665598E-2</v>
      </c>
      <c r="AG58" s="2">
        <f>(Table2[[#This Row],[Close Price]]/Table2[[#This Row],[Current Month Low]])-1</f>
        <v>3.457133507853416E-2</v>
      </c>
      <c r="AH58" s="2">
        <f>(Table2[[#This Row],[Current Month High]]/Table2[[#This Row],[Close Price]])-1</f>
        <v>1.2714879888665598E-2</v>
      </c>
      <c r="AI58">
        <v>2.1934749260670698</v>
      </c>
      <c r="AJ58">
        <v>37.909751150465603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</v>
      </c>
      <c r="AM58" t="s">
        <v>10201</v>
      </c>
      <c r="AN58">
        <v>1.76</v>
      </c>
      <c r="AO58" t="s">
        <v>10200</v>
      </c>
      <c r="AP58">
        <v>-9.084565473299E-3</v>
      </c>
      <c r="AQ58">
        <f>(Table2[[#This Row],[Sharpe Ratio]]-AVERAGE(Table2[Sharpe Ratio]))/_xlfn.STDEV.P(Table2[Sharpe Ratio])</f>
        <v>-0.71662228845009046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-2.488823434855159</v>
      </c>
      <c r="AS58">
        <f>_xlfn.RANK.AVG(Table2[[#This Row],[1Y Return vs Nifty Z-Score]],Table2[1Y Return vs Nifty Z-Score])</f>
        <v>539</v>
      </c>
      <c r="AT58">
        <f>_xlfn.RANK.AVG(Table2[[#This Row],[6M Return vs Nifty Z-Score]],Table2[6M Return vs Nifty Z-Score])</f>
        <v>373</v>
      </c>
      <c r="AU58">
        <f>_xlfn.RANK.AVG(Table2[[#This Row],[Sharpe Ratio Z-Score]],Table2[Sharpe Ratio Z-Score])</f>
        <v>563</v>
      </c>
      <c r="AV58">
        <f>(Table2[[#This Row],[Rank 1Y]]+Table2[[#This Row],[Rank 6M]]+Table2[[#This Row],[Rank Sharpe]])/3</f>
        <v>491.66666666666669</v>
      </c>
    </row>
    <row r="59" spans="1:48" x14ac:dyDescent="0.3">
      <c r="A59" t="s">
        <v>169</v>
      </c>
      <c r="B59" t="s">
        <v>170</v>
      </c>
      <c r="C59" t="s">
        <v>10163</v>
      </c>
      <c r="D59" t="s">
        <v>171</v>
      </c>
      <c r="E59">
        <v>155959.43156135999</v>
      </c>
      <c r="F59">
        <v>693.3</v>
      </c>
      <c r="G59">
        <v>36.143434326439902</v>
      </c>
      <c r="H59">
        <f>(Table2[[#This Row],[1Y Return vs Nifty]]-AVERAGE(Table2[1Y Return vs Nifty]))/_xlfn.STDEV.P(Table2[1Y Return vs Nifty])</f>
        <v>-0.12618913012255653</v>
      </c>
      <c r="I59">
        <v>0.24368352382831199</v>
      </c>
      <c r="J59">
        <f>(Table2[[#This Row],[1M Return vs Nifty]]-AVERAGE(Table2[1M Return vs Nifty]))/_xlfn.STDEV.P(Table2[1M Return vs Nifty])</f>
        <v>-0.34462720130393465</v>
      </c>
      <c r="K59">
        <v>7.06413278635263</v>
      </c>
      <c r="L59">
        <f>(Table2[[#This Row],[6M Return vs Nifty]]-AVERAGE(Table2[6M Return vs Nifty]))/_xlfn.STDEV.P(Table2[6M Return vs Nifty])</f>
        <v>-9.4093620156073962E-2</v>
      </c>
      <c r="M59">
        <v>0.89665093446007205</v>
      </c>
      <c r="N59">
        <f>(Table2[[#This Row],[1W Return vs Nifty]]-AVERAGE(Table2[1W Return vs Nifty]))/_xlfn.STDEV.P(Table2[1W Return vs Nifty])</f>
        <v>-9.393702554946301E-2</v>
      </c>
      <c r="O59">
        <v>688.4</v>
      </c>
      <c r="P59">
        <v>667.25882949904701</v>
      </c>
      <c r="Q59">
        <v>584.24084930905099</v>
      </c>
      <c r="R59">
        <v>61.219173106107199</v>
      </c>
      <c r="S59" s="2">
        <f>(Table2[[#This Row],[Close Price]]-Table2[[#This Row],[20D EMA]])/Table2[[#This Row],[20D EMA]]</f>
        <v>7.1179546775130406E-3</v>
      </c>
      <c r="T59" s="2">
        <f>(Table2[[#This Row],[Close Price]]-Table2[[#This Row],[50D EMA]])/Table2[[#This Row],[50D EMA]]</f>
        <v>3.902709016305364E-2</v>
      </c>
      <c r="U59" s="2">
        <f>(Table2[[#This Row],[Close Price]]-Table2[[#This Row],[200D EMA]])/Table2[[#This Row],[200D EMA]]</f>
        <v>0.18666813664249449</v>
      </c>
      <c r="V59">
        <v>0.59503738415848895</v>
      </c>
      <c r="W59">
        <v>685.3</v>
      </c>
      <c r="X59">
        <v>712.1</v>
      </c>
      <c r="Y59">
        <v>685.3</v>
      </c>
      <c r="Z59">
        <v>712.1</v>
      </c>
      <c r="AA59">
        <v>683.4</v>
      </c>
      <c r="AB59">
        <v>712.1</v>
      </c>
      <c r="AC59" s="2">
        <f>(Table2[[#This Row],[Close Price]]/Table2[[#This Row],[Day Low]])-1</f>
        <v>1.1673719538888072E-2</v>
      </c>
      <c r="AD59" s="2">
        <f>(Table2[[#This Row],[Day High]]/Table2[[#This Row],[Close Price]])-1</f>
        <v>2.7116688302322389E-2</v>
      </c>
      <c r="AE59" s="2">
        <f>(Table2[[#This Row],[Close Price]]/Table2[[#This Row],[Current Week Low]])-1</f>
        <v>1.1673719538888072E-2</v>
      </c>
      <c r="AF59" s="2">
        <f>(Table2[[#This Row],[Current Week High]]/Table2[[#This Row],[Close Price]])-1</f>
        <v>2.7116688302322389E-2</v>
      </c>
      <c r="AG59" s="2">
        <f>(Table2[[#This Row],[Close Price]]/Table2[[#This Row],[Current Month Low]])-1</f>
        <v>1.4486391571554069E-2</v>
      </c>
      <c r="AH59" s="2">
        <f>(Table2[[#This Row],[Current Month High]]/Table2[[#This Row],[Close Price]])-1</f>
        <v>2.7116688302322389E-2</v>
      </c>
      <c r="AI59">
        <v>3.1660175969998501</v>
      </c>
      <c r="AJ59">
        <v>64.1918294849023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0.03</v>
      </c>
      <c r="AM59" t="s">
        <v>10200</v>
      </c>
      <c r="AN59">
        <v>1.17</v>
      </c>
      <c r="AO59" t="s">
        <v>10200</v>
      </c>
      <c r="AP59">
        <v>4.2912418525463E-2</v>
      </c>
      <c r="AQ59">
        <f>(Table2[[#This Row],[Sharpe Ratio]]-AVERAGE(Table2[Sharpe Ratio]))/_xlfn.STDEV.P(Table2[Sharpe Ratio])</f>
        <v>-0.13039300361261139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-0.78923998074463952</v>
      </c>
      <c r="AS59">
        <f>_xlfn.RANK.AVG(Table2[[#This Row],[1Y Return vs Nifty Z-Score]],Table2[1Y Return vs Nifty Z-Score])</f>
        <v>317</v>
      </c>
      <c r="AT59">
        <f>_xlfn.RANK.AVG(Table2[[#This Row],[6M Return vs Nifty Z-Score]],Table2[6M Return vs Nifty Z-Score])</f>
        <v>344</v>
      </c>
      <c r="AU59">
        <f>_xlfn.RANK.AVG(Table2[[#This Row],[Sharpe Ratio Z-Score]],Table2[Sharpe Ratio Z-Score])</f>
        <v>372</v>
      </c>
      <c r="AV59">
        <f>(Table2[[#This Row],[Rank 1Y]]+Table2[[#This Row],[Rank 6M]]+Table2[[#This Row],[Rank Sharpe]])/3</f>
        <v>344.33333333333331</v>
      </c>
    </row>
    <row r="60" spans="1:48" x14ac:dyDescent="0.3">
      <c r="A60" t="s">
        <v>172</v>
      </c>
      <c r="B60" t="s">
        <v>173</v>
      </c>
      <c r="C60" t="s">
        <v>10168</v>
      </c>
      <c r="D60" t="s">
        <v>140</v>
      </c>
      <c r="E60">
        <v>153186.62039666899</v>
      </c>
      <c r="F60">
        <v>1525.15</v>
      </c>
      <c r="G60">
        <v>99.601847800689001</v>
      </c>
      <c r="H60">
        <f>(Table2[[#This Row],[1Y Return vs Nifty]]-AVERAGE(Table2[1Y Return vs Nifty]))/_xlfn.STDEV.P(Table2[1Y Return vs Nifty])</f>
        <v>0.61519363588712583</v>
      </c>
      <c r="I60">
        <v>3.1239053579184199</v>
      </c>
      <c r="J60">
        <f>(Table2[[#This Row],[1M Return vs Nifty]]-AVERAGE(Table2[1M Return vs Nifty]))/_xlfn.STDEV.P(Table2[1M Return vs Nifty])</f>
        <v>-0.10567382934465631</v>
      </c>
      <c r="K60">
        <v>21.683935541702098</v>
      </c>
      <c r="L60">
        <f>(Table2[[#This Row],[6M Return vs Nifty]]-AVERAGE(Table2[6M Return vs Nifty]))/_xlfn.STDEV.P(Table2[6M Return vs Nifty])</f>
        <v>0.35076694744249154</v>
      </c>
      <c r="M60">
        <v>3.1505326875871602</v>
      </c>
      <c r="N60">
        <f>(Table2[[#This Row],[1W Return vs Nifty]]-AVERAGE(Table2[1W Return vs Nifty]))/_xlfn.STDEV.P(Table2[1W Return vs Nifty])</f>
        <v>0.34328226156168834</v>
      </c>
      <c r="O60">
        <v>1500.85</v>
      </c>
      <c r="P60">
        <v>1405.88666916394</v>
      </c>
      <c r="Q60">
        <v>1129.41600403814</v>
      </c>
      <c r="R60">
        <v>58.221705818886001</v>
      </c>
      <c r="S60" s="2">
        <f>(Table2[[#This Row],[Close Price]]-Table2[[#This Row],[20D EMA]])/Table2[[#This Row],[20D EMA]]</f>
        <v>1.6190825199053991E-2</v>
      </c>
      <c r="T60" s="2">
        <f>(Table2[[#This Row],[Close Price]]-Table2[[#This Row],[50D EMA]])/Table2[[#This Row],[50D EMA]]</f>
        <v>8.483139747458035E-2</v>
      </c>
      <c r="U60" s="2">
        <f>(Table2[[#This Row],[Close Price]]-Table2[[#This Row],[200D EMA]])/Table2[[#This Row],[200D EMA]]</f>
        <v>0.35038816038283821</v>
      </c>
      <c r="V60">
        <v>0.66920961254529199</v>
      </c>
      <c r="W60">
        <v>1501</v>
      </c>
      <c r="X60">
        <v>1595</v>
      </c>
      <c r="Y60">
        <v>1501</v>
      </c>
      <c r="Z60">
        <v>1595</v>
      </c>
      <c r="AA60">
        <v>1468</v>
      </c>
      <c r="AB60">
        <v>1595</v>
      </c>
      <c r="AC60" s="2">
        <f>(Table2[[#This Row],[Close Price]]/Table2[[#This Row],[Day Low]])-1</f>
        <v>1.6089273817455174E-2</v>
      </c>
      <c r="AD60" s="2">
        <f>(Table2[[#This Row],[Day High]]/Table2[[#This Row],[Close Price]])-1</f>
        <v>4.5798773891092548E-2</v>
      </c>
      <c r="AE60" s="2">
        <f>(Table2[[#This Row],[Close Price]]/Table2[[#This Row],[Current Week Low]])-1</f>
        <v>1.6089273817455174E-2</v>
      </c>
      <c r="AF60" s="2">
        <f>(Table2[[#This Row],[Current Week High]]/Table2[[#This Row],[Close Price]])-1</f>
        <v>4.5798773891092548E-2</v>
      </c>
      <c r="AG60" s="2">
        <f>(Table2[[#This Row],[Close Price]]/Table2[[#This Row],[Current Month Low]])-1</f>
        <v>3.8930517711171619E-2</v>
      </c>
      <c r="AH60" s="2">
        <f>(Table2[[#This Row],[Current Month High]]/Table2[[#This Row],[Close Price]])-1</f>
        <v>4.5798773891092548E-2</v>
      </c>
      <c r="AI60">
        <v>8.18280169163687</v>
      </c>
      <c r="AJ60">
        <v>137.914359254348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0.06</v>
      </c>
      <c r="AM60" t="s">
        <v>10200</v>
      </c>
      <c r="AN60">
        <v>-1.54</v>
      </c>
      <c r="AO60" t="s">
        <v>10199</v>
      </c>
      <c r="AP60">
        <v>0.11822172521655901</v>
      </c>
      <c r="AQ60">
        <f>(Table2[[#This Row],[Sharpe Ratio]]-AVERAGE(Table2[Sharpe Ratio]))/_xlfn.STDEV.P(Table2[Sharpe Ratio])</f>
        <v>0.7186662611358734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1.9222352766825228</v>
      </c>
      <c r="AS60">
        <f>_xlfn.RANK.AVG(Table2[[#This Row],[1Y Return vs Nifty Z-Score]],Table2[1Y Return vs Nifty Z-Score])</f>
        <v>132</v>
      </c>
      <c r="AT60">
        <f>_xlfn.RANK.AVG(Table2[[#This Row],[6M Return vs Nifty Z-Score]],Table2[6M Return vs Nifty Z-Score])</f>
        <v>204</v>
      </c>
      <c r="AU60">
        <f>_xlfn.RANK.AVG(Table2[[#This Row],[Sharpe Ratio Z-Score]],Table2[Sharpe Ratio Z-Score])</f>
        <v>170</v>
      </c>
      <c r="AV60">
        <f>(Table2[[#This Row],[Rank 1Y]]+Table2[[#This Row],[Rank 6M]]+Table2[[#This Row],[Rank Sharpe]])/3</f>
        <v>168.66666666666666</v>
      </c>
    </row>
    <row r="61" spans="1:48" x14ac:dyDescent="0.3">
      <c r="A61" t="s">
        <v>68</v>
      </c>
      <c r="B61" t="s">
        <v>174</v>
      </c>
      <c r="C61" t="s">
        <v>10159</v>
      </c>
      <c r="D61" t="s">
        <v>56</v>
      </c>
      <c r="E61">
        <v>151860.11489632499</v>
      </c>
      <c r="F61">
        <v>682.55</v>
      </c>
      <c r="G61">
        <v>83.700842838975106</v>
      </c>
      <c r="H61">
        <f>(Table2[[#This Row],[1Y Return vs Nifty]]-AVERAGE(Table2[1Y Return vs Nifty]))/_xlfn.STDEV.P(Table2[1Y Return vs Nifty])</f>
        <v>0.42942266564954024</v>
      </c>
      <c r="I61">
        <v>0.92672178117824</v>
      </c>
      <c r="J61">
        <f>(Table2[[#This Row],[1M Return vs Nifty]]-AVERAGE(Table2[1M Return vs Nifty]))/_xlfn.STDEV.P(Table2[1M Return vs Nifty])</f>
        <v>-0.2879599360123653</v>
      </c>
      <c r="K61">
        <v>14.160860987732301</v>
      </c>
      <c r="L61">
        <f>(Table2[[#This Row],[6M Return vs Nifty]]-AVERAGE(Table2[6M Return vs Nifty]))/_xlfn.STDEV.P(Table2[6M Return vs Nifty])</f>
        <v>0.12185009595208784</v>
      </c>
      <c r="M61">
        <v>4.4500095497845003</v>
      </c>
      <c r="N61">
        <f>(Table2[[#This Row],[1W Return vs Nifty]]-AVERAGE(Table2[1W Return vs Nifty]))/_xlfn.STDEV.P(Table2[1W Return vs Nifty])</f>
        <v>0.59536130098737405</v>
      </c>
      <c r="O61">
        <v>665.32</v>
      </c>
      <c r="P61">
        <v>655.59370036331597</v>
      </c>
      <c r="Q61">
        <v>571.36506642182599</v>
      </c>
      <c r="R61">
        <v>39.2687657472623</v>
      </c>
      <c r="S61" s="2">
        <f>(Table2[[#This Row],[Close Price]]-Table2[[#This Row],[20D EMA]])/Table2[[#This Row],[20D EMA]]</f>
        <v>2.589731257139407E-2</v>
      </c>
      <c r="T61" s="2">
        <f>(Table2[[#This Row],[Close Price]]-Table2[[#This Row],[50D EMA]])/Table2[[#This Row],[50D EMA]]</f>
        <v>4.1117386609641579E-2</v>
      </c>
      <c r="U61" s="2">
        <f>(Table2[[#This Row],[Close Price]]-Table2[[#This Row],[200D EMA]])/Table2[[#This Row],[200D EMA]]</f>
        <v>0.19459525986506257</v>
      </c>
      <c r="V61">
        <v>0.73461871136395995</v>
      </c>
      <c r="W61">
        <v>670.8</v>
      </c>
      <c r="X61">
        <v>695</v>
      </c>
      <c r="Y61">
        <v>670.8</v>
      </c>
      <c r="Z61">
        <v>695</v>
      </c>
      <c r="AA61">
        <v>655</v>
      </c>
      <c r="AB61">
        <v>695</v>
      </c>
      <c r="AC61" s="2">
        <f>(Table2[[#This Row],[Close Price]]/Table2[[#This Row],[Day Low]])-1</f>
        <v>1.7516398330351901E-2</v>
      </c>
      <c r="AD61" s="2">
        <f>(Table2[[#This Row],[Day High]]/Table2[[#This Row],[Close Price]])-1</f>
        <v>1.8240421947110175E-2</v>
      </c>
      <c r="AE61" s="2">
        <f>(Table2[[#This Row],[Close Price]]/Table2[[#This Row],[Current Week Low]])-1</f>
        <v>1.7516398330351901E-2</v>
      </c>
      <c r="AF61" s="2">
        <f>(Table2[[#This Row],[Current Week High]]/Table2[[#This Row],[Close Price]])-1</f>
        <v>1.8240421947110175E-2</v>
      </c>
      <c r="AG61" s="2">
        <f>(Table2[[#This Row],[Close Price]]/Table2[[#This Row],[Current Month Low]])-1</f>
        <v>4.2061068702289983E-2</v>
      </c>
      <c r="AH61" s="2">
        <f>(Table2[[#This Row],[Current Month High]]/Table2[[#This Row],[Close Price]])-1</f>
        <v>1.8240421947110175E-2</v>
      </c>
      <c r="AI61">
        <v>4.4026078675555</v>
      </c>
      <c r="AJ61">
        <v>110.89139502549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-0.09</v>
      </c>
      <c r="AM61" t="s">
        <v>10199</v>
      </c>
      <c r="AN61">
        <v>6.39</v>
      </c>
      <c r="AO61" t="s">
        <v>10200</v>
      </c>
      <c r="AP61">
        <v>0.108572439416318</v>
      </c>
      <c r="AQ61">
        <f>(Table2[[#This Row],[Sharpe Ratio]]-AVERAGE(Table2[Sharpe Ratio]))/_xlfn.STDEV.P(Table2[Sharpe Ratio])</f>
        <v>0.6098773761112648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1.4685515026879017</v>
      </c>
      <c r="AS61">
        <f>_xlfn.RANK.AVG(Table2[[#This Row],[1Y Return vs Nifty Z-Score]],Table2[1Y Return vs Nifty Z-Score])</f>
        <v>158</v>
      </c>
      <c r="AT61">
        <f>_xlfn.RANK.AVG(Table2[[#This Row],[6M Return vs Nifty Z-Score]],Table2[6M Return vs Nifty Z-Score])</f>
        <v>272</v>
      </c>
      <c r="AU61">
        <f>_xlfn.RANK.AVG(Table2[[#This Row],[Sharpe Ratio Z-Score]],Table2[Sharpe Ratio Z-Score])</f>
        <v>193</v>
      </c>
      <c r="AV61">
        <f>(Table2[[#This Row],[Rank 1Y]]+Table2[[#This Row],[Rank 6M]]+Table2[[#This Row],[Rank Sharpe]])/3</f>
        <v>207.66666666666666</v>
      </c>
    </row>
    <row r="62" spans="1:48" x14ac:dyDescent="0.3">
      <c r="A62" t="s">
        <v>175</v>
      </c>
      <c r="B62" t="s">
        <v>176</v>
      </c>
      <c r="C62" t="s">
        <v>10155</v>
      </c>
      <c r="D62" t="s">
        <v>37</v>
      </c>
      <c r="E62">
        <v>151733.885648225</v>
      </c>
      <c r="F62">
        <v>1558.8</v>
      </c>
      <c r="G62">
        <v>-5.29480002130963</v>
      </c>
      <c r="H62">
        <f>(Table2[[#This Row],[1Y Return vs Nifty]]-AVERAGE(Table2[1Y Return vs Nifty]))/_xlfn.STDEV.P(Table2[1Y Return vs Nifty])</f>
        <v>-0.61031079527825005</v>
      </c>
      <c r="I62">
        <v>2.05305405170362</v>
      </c>
      <c r="J62">
        <f>(Table2[[#This Row],[1M Return vs Nifty]]-AVERAGE(Table2[1M Return vs Nifty]))/_xlfn.STDEV.P(Table2[1M Return vs Nifty])</f>
        <v>-0.19451543434132854</v>
      </c>
      <c r="K62">
        <v>-5.0639939400994498</v>
      </c>
      <c r="L62">
        <f>(Table2[[#This Row],[6M Return vs Nifty]]-AVERAGE(Table2[6M Return vs Nifty]))/_xlfn.STDEV.P(Table2[6M Return vs Nifty])</f>
        <v>-0.46313589998181404</v>
      </c>
      <c r="M62">
        <v>1.2974728169912799</v>
      </c>
      <c r="N62">
        <f>(Table2[[#This Row],[1W Return vs Nifty]]-AVERAGE(Table2[1W Return vs Nifty]))/_xlfn.STDEV.P(Table2[1W Return vs Nifty])</f>
        <v>-1.6183586401334452E-2</v>
      </c>
      <c r="O62">
        <v>1488.6</v>
      </c>
      <c r="P62">
        <v>1465.7479069348001</v>
      </c>
      <c r="Q62">
        <v>1420.8298869678499</v>
      </c>
      <c r="R62">
        <v>66.026830867428203</v>
      </c>
      <c r="S62" s="2">
        <f>(Table2[[#This Row],[Close Price]]-Table2[[#This Row],[20D EMA]])/Table2[[#This Row],[20D EMA]]</f>
        <v>4.7158403869407534E-2</v>
      </c>
      <c r="T62" s="2">
        <f>(Table2[[#This Row],[Close Price]]-Table2[[#This Row],[50D EMA]])/Table2[[#This Row],[50D EMA]]</f>
        <v>6.3484377241781076E-2</v>
      </c>
      <c r="U62" s="2">
        <f>(Table2[[#This Row],[Close Price]]-Table2[[#This Row],[200D EMA]])/Table2[[#This Row],[200D EMA]]</f>
        <v>9.7105300428743005E-2</v>
      </c>
      <c r="V62">
        <v>0.80676128893224996</v>
      </c>
      <c r="W62">
        <v>1518.6</v>
      </c>
      <c r="X62">
        <v>1562.5</v>
      </c>
      <c r="Y62">
        <v>1508.25</v>
      </c>
      <c r="Z62">
        <v>1562.5</v>
      </c>
      <c r="AA62">
        <v>1468.1</v>
      </c>
      <c r="AB62">
        <v>1562.5</v>
      </c>
      <c r="AC62" s="2">
        <f>(Table2[[#This Row],[Close Price]]/Table2[[#This Row],[Day Low]])-1</f>
        <v>2.6471750296325647E-2</v>
      </c>
      <c r="AD62" s="2">
        <f>(Table2[[#This Row],[Day High]]/Table2[[#This Row],[Close Price]])-1</f>
        <v>2.3736207338977966E-3</v>
      </c>
      <c r="AE62" s="2">
        <f>(Table2[[#This Row],[Close Price]]/Table2[[#This Row],[Current Week Low]])-1</f>
        <v>3.3515663848831423E-2</v>
      </c>
      <c r="AF62" s="2">
        <f>(Table2[[#This Row],[Current Week High]]/Table2[[#This Row],[Close Price]])-1</f>
        <v>2.3736207338977966E-3</v>
      </c>
      <c r="AG62" s="2">
        <f>(Table2[[#This Row],[Close Price]]/Table2[[#This Row],[Current Month Low]])-1</f>
        <v>6.1780532661262821E-2</v>
      </c>
      <c r="AH62" s="2">
        <f>(Table2[[#This Row],[Current Month High]]/Table2[[#This Row],[Close Price]])-1</f>
        <v>2.3736207338977966E-3</v>
      </c>
      <c r="AI62">
        <v>0.68001026430588496</v>
      </c>
      <c r="AJ62">
        <v>24.539607717812402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-0.05</v>
      </c>
      <c r="AM62" t="s">
        <v>10199</v>
      </c>
      <c r="AN62">
        <v>7.3</v>
      </c>
      <c r="AO62" t="s">
        <v>10200</v>
      </c>
      <c r="AP62">
        <v>1.5881511082100001E-3</v>
      </c>
      <c r="AQ62">
        <f>(Table2[[#This Row],[Sharpe Ratio]]-AVERAGE(Table2[Sharpe Ratio]))/_xlfn.STDEV.P(Table2[Sharpe Ratio])</f>
        <v>-0.5962949439064128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-1.8804406599091399</v>
      </c>
      <c r="AS62">
        <f>_xlfn.RANK.AVG(Table2[[#This Row],[1Y Return vs Nifty Z-Score]],Table2[1Y Return vs Nifty Z-Score])</f>
        <v>546</v>
      </c>
      <c r="AT62">
        <f>_xlfn.RANK.AVG(Table2[[#This Row],[6M Return vs Nifty Z-Score]],Table2[6M Return vs Nifty Z-Score])</f>
        <v>480</v>
      </c>
      <c r="AU62">
        <f>_xlfn.RANK.AVG(Table2[[#This Row],[Sharpe Ratio Z-Score]],Table2[Sharpe Ratio Z-Score])</f>
        <v>497</v>
      </c>
      <c r="AV62">
        <f>(Table2[[#This Row],[Rank 1Y]]+Table2[[#This Row],[Rank 6M]]+Table2[[#This Row],[Rank Sharpe]])/3</f>
        <v>507.66666666666669</v>
      </c>
    </row>
    <row r="63" spans="1:48" x14ac:dyDescent="0.3">
      <c r="A63" t="s">
        <v>177</v>
      </c>
      <c r="B63" t="s">
        <v>178</v>
      </c>
      <c r="C63" t="s">
        <v>10153</v>
      </c>
      <c r="D63" t="s">
        <v>179</v>
      </c>
      <c r="E63">
        <v>151549.01069150699</v>
      </c>
      <c r="F63">
        <v>229.23</v>
      </c>
      <c r="G63">
        <v>84.5350878886575</v>
      </c>
      <c r="H63">
        <f>(Table2[[#This Row],[1Y Return vs Nifty]]-AVERAGE(Table2[1Y Return vs Nifty]))/_xlfn.STDEV.P(Table2[1Y Return vs Nifty])</f>
        <v>0.43916912586815882</v>
      </c>
      <c r="I63">
        <v>2.7733230456782199</v>
      </c>
      <c r="J63">
        <f>(Table2[[#This Row],[1M Return vs Nifty]]-AVERAGE(Table2[1M Return vs Nifty]))/_xlfn.STDEV.P(Table2[1M Return vs Nifty])</f>
        <v>-0.13475937569651955</v>
      </c>
      <c r="K63">
        <v>30.808703836262101</v>
      </c>
      <c r="L63">
        <f>(Table2[[#This Row],[6M Return vs Nifty]]-AVERAGE(Table2[6M Return vs Nifty]))/_xlfn.STDEV.P(Table2[6M Return vs Nifty])</f>
        <v>0.62842114501626212</v>
      </c>
      <c r="M63">
        <v>2.9374287355422699</v>
      </c>
      <c r="N63">
        <f>(Table2[[#This Row],[1W Return vs Nifty]]-AVERAGE(Table2[1W Return vs Nifty]))/_xlfn.STDEV.P(Table2[1W Return vs Nifty])</f>
        <v>0.3019432880931977</v>
      </c>
      <c r="O63">
        <v>219.81</v>
      </c>
      <c r="P63">
        <v>211.009668380226</v>
      </c>
      <c r="Q63">
        <v>176.92145573916</v>
      </c>
      <c r="R63">
        <v>74.315133297888707</v>
      </c>
      <c r="S63" s="2">
        <f>(Table2[[#This Row],[Close Price]]-Table2[[#This Row],[20D EMA]])/Table2[[#This Row],[20D EMA]]</f>
        <v>4.2855193121332E-2</v>
      </c>
      <c r="T63" s="2">
        <f>(Table2[[#This Row],[Close Price]]-Table2[[#This Row],[50D EMA]])/Table2[[#This Row],[50D EMA]]</f>
        <v>8.6348325930459768E-2</v>
      </c>
      <c r="U63" s="2">
        <f>(Table2[[#This Row],[Close Price]]-Table2[[#This Row],[200D EMA]])/Table2[[#This Row],[200D EMA]]</f>
        <v>0.29565969849332391</v>
      </c>
      <c r="V63">
        <v>0.76190169666557195</v>
      </c>
      <c r="W63">
        <v>219.86</v>
      </c>
      <c r="X63">
        <v>231.75</v>
      </c>
      <c r="Y63">
        <v>219.86</v>
      </c>
      <c r="Z63">
        <v>234.1</v>
      </c>
      <c r="AA63">
        <v>217.28</v>
      </c>
      <c r="AB63">
        <v>234.1</v>
      </c>
      <c r="AC63" s="2">
        <f>(Table2[[#This Row],[Close Price]]/Table2[[#This Row],[Day Low]])-1</f>
        <v>4.2618029655234979E-2</v>
      </c>
      <c r="AD63" s="2">
        <f>(Table2[[#This Row],[Day High]]/Table2[[#This Row],[Close Price]])-1</f>
        <v>1.0993325480957994E-2</v>
      </c>
      <c r="AE63" s="2">
        <f>(Table2[[#This Row],[Close Price]]/Table2[[#This Row],[Current Week Low]])-1</f>
        <v>4.2618029655234979E-2</v>
      </c>
      <c r="AF63" s="2">
        <f>(Table2[[#This Row],[Current Week High]]/Table2[[#This Row],[Close Price]])-1</f>
        <v>2.1245037735025951E-2</v>
      </c>
      <c r="AG63" s="2">
        <f>(Table2[[#This Row],[Close Price]]/Table2[[#This Row],[Current Month Low]])-1</f>
        <v>5.4998159057437324E-2</v>
      </c>
      <c r="AH63" s="2">
        <f>(Table2[[#This Row],[Current Month High]]/Table2[[#This Row],[Close Price]])-1</f>
        <v>2.1245037735025951E-2</v>
      </c>
      <c r="AI63">
        <v>2.1245037735025898</v>
      </c>
      <c r="AJ63">
        <v>113.237209302325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7.0000000000000007E-2</v>
      </c>
      <c r="AM63" t="s">
        <v>10200</v>
      </c>
      <c r="AN63">
        <v>7.8</v>
      </c>
      <c r="AO63" t="s">
        <v>10200</v>
      </c>
      <c r="AP63">
        <v>8.9511270463986006E-2</v>
      </c>
      <c r="AQ63">
        <f>(Table2[[#This Row],[Sharpe Ratio]]-AVERAGE(Table2[Sharpe Ratio]))/_xlfn.STDEV.P(Table2[Sharpe Ratio])</f>
        <v>0.39497615331422736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1.6297503365953268</v>
      </c>
      <c r="AS63">
        <f>_xlfn.RANK.AVG(Table2[[#This Row],[1Y Return vs Nifty Z-Score]],Table2[1Y Return vs Nifty Z-Score])</f>
        <v>154</v>
      </c>
      <c r="AT63">
        <f>_xlfn.RANK.AVG(Table2[[#This Row],[6M Return vs Nifty Z-Score]],Table2[6M Return vs Nifty Z-Score])</f>
        <v>149</v>
      </c>
      <c r="AU63">
        <f>_xlfn.RANK.AVG(Table2[[#This Row],[Sharpe Ratio Z-Score]],Table2[Sharpe Ratio Z-Score])</f>
        <v>234</v>
      </c>
      <c r="AV63">
        <f>(Table2[[#This Row],[Rank 1Y]]+Table2[[#This Row],[Rank 6M]]+Table2[[#This Row],[Rank Sharpe]])/3</f>
        <v>179</v>
      </c>
    </row>
    <row r="64" spans="1:48" x14ac:dyDescent="0.3">
      <c r="A64" t="s">
        <v>180</v>
      </c>
      <c r="B64" t="s">
        <v>181</v>
      </c>
      <c r="C64" t="s">
        <v>10157</v>
      </c>
      <c r="D64" t="s">
        <v>182</v>
      </c>
      <c r="E64">
        <v>145854.1789154</v>
      </c>
      <c r="F64">
        <v>1444.1</v>
      </c>
      <c r="G64">
        <v>11.246401871538099</v>
      </c>
      <c r="H64">
        <f>(Table2[[#This Row],[1Y Return vs Nifty]]-AVERAGE(Table2[1Y Return vs Nifty]))/_xlfn.STDEV.P(Table2[1Y Return vs Nifty])</f>
        <v>-0.41706042324648773</v>
      </c>
      <c r="I64">
        <v>-6.81498141708928</v>
      </c>
      <c r="J64">
        <f>(Table2[[#This Row],[1M Return vs Nifty]]-AVERAGE(Table2[1M Return vs Nifty]))/_xlfn.STDEV.P(Table2[1M Return vs Nifty])</f>
        <v>-0.93023896536996276</v>
      </c>
      <c r="K64">
        <v>14.0711025263523</v>
      </c>
      <c r="L64">
        <f>(Table2[[#This Row],[6M Return vs Nifty]]-AVERAGE(Table2[6M Return vs Nifty]))/_xlfn.STDEV.P(Table2[6M Return vs Nifty])</f>
        <v>0.119118868948244</v>
      </c>
      <c r="M64">
        <v>2.6726841979785099</v>
      </c>
      <c r="N64">
        <f>(Table2[[#This Row],[1W Return vs Nifty]]-AVERAGE(Table2[1W Return vs Nifty]))/_xlfn.STDEV.P(Table2[1W Return vs Nifty])</f>
        <v>0.25058681483562667</v>
      </c>
      <c r="O64">
        <v>1387.25</v>
      </c>
      <c r="P64">
        <v>1347.4122324812299</v>
      </c>
      <c r="Q64">
        <v>1208.6936671142701</v>
      </c>
      <c r="R64">
        <v>65.261354334725894</v>
      </c>
      <c r="S64" s="2">
        <f>(Table2[[#This Row],[Close Price]]-Table2[[#This Row],[20D EMA]])/Table2[[#This Row],[20D EMA]]</f>
        <v>4.0980356821048773E-2</v>
      </c>
      <c r="T64" s="2">
        <f>(Table2[[#This Row],[Close Price]]-Table2[[#This Row],[50D EMA]])/Table2[[#This Row],[50D EMA]]</f>
        <v>7.1758119147190463E-2</v>
      </c>
      <c r="U64" s="2">
        <f>(Table2[[#This Row],[Close Price]]-Table2[[#This Row],[200D EMA]])/Table2[[#This Row],[200D EMA]]</f>
        <v>0.19476095498022866</v>
      </c>
      <c r="V64">
        <v>1.2593959994509201</v>
      </c>
      <c r="W64">
        <v>1399.95</v>
      </c>
      <c r="X64">
        <v>1454.95</v>
      </c>
      <c r="Y64">
        <v>1372.3</v>
      </c>
      <c r="Z64">
        <v>1454.95</v>
      </c>
      <c r="AA64">
        <v>1359.2</v>
      </c>
      <c r="AB64">
        <v>1454.95</v>
      </c>
      <c r="AC64" s="2">
        <f>(Table2[[#This Row],[Close Price]]/Table2[[#This Row],[Day Low]])-1</f>
        <v>3.1536840601450011E-2</v>
      </c>
      <c r="AD64" s="2">
        <f>(Table2[[#This Row],[Day High]]/Table2[[#This Row],[Close Price]])-1</f>
        <v>7.5133301017935583E-3</v>
      </c>
      <c r="AE64" s="2">
        <f>(Table2[[#This Row],[Close Price]]/Table2[[#This Row],[Current Week Low]])-1</f>
        <v>5.2320921081396188E-2</v>
      </c>
      <c r="AF64" s="2">
        <f>(Table2[[#This Row],[Current Week High]]/Table2[[#This Row],[Close Price]])-1</f>
        <v>7.5133301017935583E-3</v>
      </c>
      <c r="AG64" s="2">
        <f>(Table2[[#This Row],[Close Price]]/Table2[[#This Row],[Current Month Low]])-1</f>
        <v>6.246321365509111E-2</v>
      </c>
      <c r="AH64" s="2">
        <f>(Table2[[#This Row],[Current Month High]]/Table2[[#This Row],[Close Price]])-1</f>
        <v>7.5133301017935583E-3</v>
      </c>
      <c r="AI64">
        <v>1.5926874870161301</v>
      </c>
      <c r="AJ64">
        <v>50.458428839341501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</v>
      </c>
      <c r="AM64" t="s">
        <v>10200</v>
      </c>
      <c r="AN64">
        <v>4.58</v>
      </c>
      <c r="AO64" t="s">
        <v>10200</v>
      </c>
      <c r="AP64">
        <v>6.3526057380279997E-3</v>
      </c>
      <c r="AQ64">
        <f>(Table2[[#This Row],[Sharpe Ratio]]-AVERAGE(Table2[Sharpe Ratio]))/_xlfn.STDEV.P(Table2[Sharpe Ratio])</f>
        <v>-0.54257908164899193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-1.5201727864815717</v>
      </c>
      <c r="AS64">
        <f>_xlfn.RANK.AVG(Table2[[#This Row],[1Y Return vs Nifty Z-Score]],Table2[1Y Return vs Nifty Z-Score])</f>
        <v>446</v>
      </c>
      <c r="AT64">
        <f>_xlfn.RANK.AVG(Table2[[#This Row],[6M Return vs Nifty Z-Score]],Table2[6M Return vs Nifty Z-Score])</f>
        <v>273</v>
      </c>
      <c r="AU64">
        <f>_xlfn.RANK.AVG(Table2[[#This Row],[Sharpe Ratio Z-Score]],Table2[Sharpe Ratio Z-Score])</f>
        <v>481</v>
      </c>
      <c r="AV64">
        <f>(Table2[[#This Row],[Rank 1Y]]+Table2[[#This Row],[Rank 6M]]+Table2[[#This Row],[Rank Sharpe]])/3</f>
        <v>400</v>
      </c>
    </row>
    <row r="65" spans="1:48" x14ac:dyDescent="0.3">
      <c r="A65" t="s">
        <v>183</v>
      </c>
      <c r="B65" t="s">
        <v>184</v>
      </c>
      <c r="C65" t="s">
        <v>10154</v>
      </c>
      <c r="D65" t="s">
        <v>21</v>
      </c>
      <c r="E65">
        <v>143514.01530036001</v>
      </c>
      <c r="F65">
        <v>1463.35</v>
      </c>
      <c r="G65">
        <v>1.8783283558792201</v>
      </c>
      <c r="H65">
        <f>(Table2[[#This Row],[1Y Return vs Nifty]]-AVERAGE(Table2[1Y Return vs Nifty]))/_xlfn.STDEV.P(Table2[1Y Return vs Nifty])</f>
        <v>-0.52650734879938677</v>
      </c>
      <c r="I65">
        <v>2.1417195374423499</v>
      </c>
      <c r="J65">
        <f>(Table2[[#This Row],[1M Return vs Nifty]]-AVERAGE(Table2[1M Return vs Nifty]))/_xlfn.STDEV.P(Table2[1M Return vs Nifty])</f>
        <v>-0.18715943261156248</v>
      </c>
      <c r="K65">
        <v>5.4664587923423698</v>
      </c>
      <c r="L65">
        <f>(Table2[[#This Row],[6M Return vs Nifty]]-AVERAGE(Table2[6M Return vs Nifty]))/_xlfn.STDEV.P(Table2[6M Return vs Nifty])</f>
        <v>-0.14270865085837306</v>
      </c>
      <c r="M65">
        <v>-0.72614588826177995</v>
      </c>
      <c r="N65">
        <f>(Table2[[#This Row],[1W Return vs Nifty]]-AVERAGE(Table2[1W Return vs Nifty]))/_xlfn.STDEV.P(Table2[1W Return vs Nifty])</f>
        <v>-0.40873529257136315</v>
      </c>
      <c r="O65">
        <v>1424.95</v>
      </c>
      <c r="P65">
        <v>1366.55135260153</v>
      </c>
      <c r="Q65">
        <v>1280.1592960702999</v>
      </c>
      <c r="R65">
        <v>69.950801938477895</v>
      </c>
      <c r="S65" s="2">
        <f>(Table2[[#This Row],[Close Price]]-Table2[[#This Row],[20D EMA]])/Table2[[#This Row],[20D EMA]]</f>
        <v>2.6948313975928884E-2</v>
      </c>
      <c r="T65" s="2">
        <f>(Table2[[#This Row],[Close Price]]-Table2[[#This Row],[50D EMA]])/Table2[[#This Row],[50D EMA]]</f>
        <v>7.0834255305658664E-2</v>
      </c>
      <c r="U65" s="2">
        <f>(Table2[[#This Row],[Close Price]]-Table2[[#This Row],[200D EMA]])/Table2[[#This Row],[200D EMA]]</f>
        <v>0.14309992865109822</v>
      </c>
      <c r="V65">
        <v>0.76026055518494495</v>
      </c>
      <c r="W65">
        <v>1441.5</v>
      </c>
      <c r="X65">
        <v>1472.8</v>
      </c>
      <c r="Y65">
        <v>1441.5</v>
      </c>
      <c r="Z65">
        <v>1478.95</v>
      </c>
      <c r="AA65">
        <v>1424.15</v>
      </c>
      <c r="AB65">
        <v>1498</v>
      </c>
      <c r="AC65" s="2">
        <f>(Table2[[#This Row],[Close Price]]/Table2[[#This Row],[Day Low]])-1</f>
        <v>1.5157821713492892E-2</v>
      </c>
      <c r="AD65" s="2">
        <f>(Table2[[#This Row],[Day High]]/Table2[[#This Row],[Close Price]])-1</f>
        <v>6.4577852188472118E-3</v>
      </c>
      <c r="AE65" s="2">
        <f>(Table2[[#This Row],[Close Price]]/Table2[[#This Row],[Current Week Low]])-1</f>
        <v>1.5157821713492892E-2</v>
      </c>
      <c r="AF65" s="2">
        <f>(Table2[[#This Row],[Current Week High]]/Table2[[#This Row],[Close Price]])-1</f>
        <v>1.0660470837462022E-2</v>
      </c>
      <c r="AG65" s="2">
        <f>(Table2[[#This Row],[Close Price]]/Table2[[#This Row],[Current Month Low]])-1</f>
        <v>2.7525190464487537E-2</v>
      </c>
      <c r="AH65" s="2">
        <f>(Table2[[#This Row],[Current Month High]]/Table2[[#This Row],[Close Price]])-1</f>
        <v>2.3678545802439777E-2</v>
      </c>
      <c r="AI65">
        <v>2.3678545802439701</v>
      </c>
      <c r="AJ65">
        <v>35.207428624226097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0.09</v>
      </c>
      <c r="AM65" t="s">
        <v>10200</v>
      </c>
      <c r="AN65">
        <v>4.4000000000000004</v>
      </c>
      <c r="AO65" t="s">
        <v>10200</v>
      </c>
      <c r="AP65">
        <v>5.5589142552430002E-3</v>
      </c>
      <c r="AQ65">
        <f>(Table2[[#This Row],[Sharpe Ratio]]-AVERAGE(Table2[Sharpe Ratio]))/_xlfn.STDEV.P(Table2[Sharpe Ratio])</f>
        <v>-0.55152739277307028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-1.8166381176137556</v>
      </c>
      <c r="AS65">
        <f>_xlfn.RANK.AVG(Table2[[#This Row],[1Y Return vs Nifty Z-Score]],Table2[1Y Return vs Nifty Z-Score])</f>
        <v>507</v>
      </c>
      <c r="AT65">
        <f>_xlfn.RANK.AVG(Table2[[#This Row],[6M Return vs Nifty Z-Score]],Table2[6M Return vs Nifty Z-Score])</f>
        <v>358</v>
      </c>
      <c r="AU65">
        <f>_xlfn.RANK.AVG(Table2[[#This Row],[Sharpe Ratio Z-Score]],Table2[Sharpe Ratio Z-Score])</f>
        <v>484</v>
      </c>
      <c r="AV65">
        <f>(Table2[[#This Row],[Rank 1Y]]+Table2[[#This Row],[Rank 6M]]+Table2[[#This Row],[Rank Sharpe]])/3</f>
        <v>449.66666666666669</v>
      </c>
    </row>
    <row r="66" spans="1:48" x14ac:dyDescent="0.3">
      <c r="A66" t="s">
        <v>185</v>
      </c>
      <c r="B66" t="s">
        <v>186</v>
      </c>
      <c r="C66" t="s">
        <v>10162</v>
      </c>
      <c r="D66" t="s">
        <v>89</v>
      </c>
      <c r="E66">
        <v>138501.99266471399</v>
      </c>
      <c r="F66">
        <v>437.35</v>
      </c>
      <c r="G66">
        <v>68.770598571437603</v>
      </c>
      <c r="H66">
        <f>(Table2[[#This Row],[1Y Return vs Nifty]]-AVERAGE(Table2[1Y Return vs Nifty]))/_xlfn.STDEV.P(Table2[1Y Return vs Nifty])</f>
        <v>0.25499306386381521</v>
      </c>
      <c r="I66">
        <v>-6.0536194970954504</v>
      </c>
      <c r="J66">
        <f>(Table2[[#This Row],[1M Return vs Nifty]]-AVERAGE(Table2[1M Return vs Nifty]))/_xlfn.STDEV.P(Table2[1M Return vs Nifty])</f>
        <v>-0.86707369250430877</v>
      </c>
      <c r="K66">
        <v>13.7775061526137</v>
      </c>
      <c r="L66">
        <f>(Table2[[#This Row],[6M Return vs Nifty]]-AVERAGE(Table2[6M Return vs Nifty]))/_xlfn.STDEV.P(Table2[6M Return vs Nifty])</f>
        <v>0.11018513354484101</v>
      </c>
      <c r="M66">
        <v>0.92361915477332102</v>
      </c>
      <c r="N66">
        <f>(Table2[[#This Row],[1W Return vs Nifty]]-AVERAGE(Table2[1W Return vs Nifty]))/_xlfn.STDEV.P(Table2[1W Return vs Nifty])</f>
        <v>-8.8705594910452754E-2</v>
      </c>
      <c r="O66">
        <v>437.59</v>
      </c>
      <c r="P66">
        <v>433.32965930991202</v>
      </c>
      <c r="Q66">
        <v>372.16891856441498</v>
      </c>
      <c r="R66">
        <v>43.480374029418201</v>
      </c>
      <c r="S66" s="2">
        <f>(Table2[[#This Row],[Close Price]]-Table2[[#This Row],[20D EMA]])/Table2[[#This Row],[20D EMA]]</f>
        <v>-5.4845860280160023E-4</v>
      </c>
      <c r="T66" s="2">
        <f>(Table2[[#This Row],[Close Price]]-Table2[[#This Row],[50D EMA]])/Table2[[#This Row],[50D EMA]]</f>
        <v>9.2777879466881992E-3</v>
      </c>
      <c r="U66" s="2">
        <f>(Table2[[#This Row],[Close Price]]-Table2[[#This Row],[200D EMA]])/Table2[[#This Row],[200D EMA]]</f>
        <v>0.17513843360969303</v>
      </c>
      <c r="V66">
        <v>0.68654850008563695</v>
      </c>
      <c r="W66">
        <v>426.85</v>
      </c>
      <c r="X66">
        <v>442</v>
      </c>
      <c r="Y66">
        <v>426.85</v>
      </c>
      <c r="Z66">
        <v>443.45</v>
      </c>
      <c r="AA66">
        <v>426.85</v>
      </c>
      <c r="AB66">
        <v>443.45</v>
      </c>
      <c r="AC66" s="2">
        <f>(Table2[[#This Row],[Close Price]]/Table2[[#This Row],[Day Low]])-1</f>
        <v>2.4598805200890306E-2</v>
      </c>
      <c r="AD66" s="2">
        <f>(Table2[[#This Row],[Day High]]/Table2[[#This Row],[Close Price]])-1</f>
        <v>1.0632216760031898E-2</v>
      </c>
      <c r="AE66" s="2">
        <f>(Table2[[#This Row],[Close Price]]/Table2[[#This Row],[Current Week Low]])-1</f>
        <v>2.4598805200890306E-2</v>
      </c>
      <c r="AF66" s="2">
        <f>(Table2[[#This Row],[Current Week High]]/Table2[[#This Row],[Close Price]])-1</f>
        <v>1.3947639190579508E-2</v>
      </c>
      <c r="AG66" s="2">
        <f>(Table2[[#This Row],[Close Price]]/Table2[[#This Row],[Current Month Low]])-1</f>
        <v>2.4598805200890306E-2</v>
      </c>
      <c r="AH66" s="2">
        <f>(Table2[[#This Row],[Current Month High]]/Table2[[#This Row],[Close Price]])-1</f>
        <v>1.3947639190579508E-2</v>
      </c>
      <c r="AI66">
        <v>6.1392477420829801</v>
      </c>
      <c r="AJ66">
        <v>101.776239907727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-0.05</v>
      </c>
      <c r="AM66" t="s">
        <v>10199</v>
      </c>
      <c r="AN66">
        <v>0.4</v>
      </c>
      <c r="AO66" t="s">
        <v>10200</v>
      </c>
      <c r="AP66">
        <v>0.15245694137207899</v>
      </c>
      <c r="AQ66">
        <f>(Table2[[#This Row],[Sharpe Ratio]]-AVERAGE(Table2[Sharpe Ratio]))/_xlfn.STDEV.P(Table2[Sharpe Ratio])</f>
        <v>1.1046441533071736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0.5140430633010683</v>
      </c>
      <c r="AS66">
        <f>_xlfn.RANK.AVG(Table2[[#This Row],[1Y Return vs Nifty Z-Score]],Table2[1Y Return vs Nifty Z-Score])</f>
        <v>200</v>
      </c>
      <c r="AT66">
        <f>_xlfn.RANK.AVG(Table2[[#This Row],[6M Return vs Nifty Z-Score]],Table2[6M Return vs Nifty Z-Score])</f>
        <v>282</v>
      </c>
      <c r="AU66">
        <f>_xlfn.RANK.AVG(Table2[[#This Row],[Sharpe Ratio Z-Score]],Table2[Sharpe Ratio Z-Score])</f>
        <v>96</v>
      </c>
      <c r="AV66">
        <f>(Table2[[#This Row],[Rank 1Y]]+Table2[[#This Row],[Rank 6M]]+Table2[[#This Row],[Rank Sharpe]])/3</f>
        <v>192.66666666666666</v>
      </c>
    </row>
    <row r="67" spans="1:48" x14ac:dyDescent="0.3">
      <c r="A67" t="s">
        <v>187</v>
      </c>
      <c r="B67" t="s">
        <v>188</v>
      </c>
      <c r="C67" t="s">
        <v>10159</v>
      </c>
      <c r="D67" t="s">
        <v>189</v>
      </c>
      <c r="E67">
        <v>136504.23199670401</v>
      </c>
      <c r="F67">
        <v>200.5</v>
      </c>
      <c r="G67">
        <v>94.657137974276495</v>
      </c>
      <c r="H67">
        <f>(Table2[[#This Row],[1Y Return vs Nifty]]-AVERAGE(Table2[1Y Return vs Nifty]))/_xlfn.STDEV.P(Table2[1Y Return vs Nifty])</f>
        <v>0.55742473736733289</v>
      </c>
      <c r="I67">
        <v>23.647404341968201</v>
      </c>
      <c r="J67">
        <f>(Table2[[#This Row],[1M Return vs Nifty]]-AVERAGE(Table2[1M Return vs Nifty]))/_xlfn.STDEV.P(Table2[1M Return vs Nifty])</f>
        <v>1.5970281044426049</v>
      </c>
      <c r="K67">
        <v>71.232120579276298</v>
      </c>
      <c r="L67">
        <f>(Table2[[#This Row],[6M Return vs Nifty]]-AVERAGE(Table2[6M Return vs Nifty]))/_xlfn.STDEV.P(Table2[6M Return vs Nifty])</f>
        <v>1.858450333336922</v>
      </c>
      <c r="M67">
        <v>-0.61804900646468197</v>
      </c>
      <c r="N67">
        <f>(Table2[[#This Row],[1W Return vs Nifty]]-AVERAGE(Table2[1W Return vs Nifty]))/_xlfn.STDEV.P(Table2[1W Return vs Nifty])</f>
        <v>-0.38776611726627314</v>
      </c>
      <c r="O67">
        <v>190.19</v>
      </c>
      <c r="P67">
        <v>167.612698024981</v>
      </c>
      <c r="Q67">
        <v>128.147132177092</v>
      </c>
      <c r="R67">
        <v>66.232459382661006</v>
      </c>
      <c r="S67" s="2">
        <f>(Table2[[#This Row],[Close Price]]-Table2[[#This Row],[20D EMA]])/Table2[[#This Row],[20D EMA]]</f>
        <v>5.4208948945791063E-2</v>
      </c>
      <c r="T67" s="2">
        <f>(Table2[[#This Row],[Close Price]]-Table2[[#This Row],[50D EMA]])/Table2[[#This Row],[50D EMA]]</f>
        <v>0.19621008648233487</v>
      </c>
      <c r="U67" s="2">
        <f>(Table2[[#This Row],[Close Price]]-Table2[[#This Row],[200D EMA]])/Table2[[#This Row],[200D EMA]]</f>
        <v>0.56460778008610035</v>
      </c>
      <c r="V67">
        <v>1.08349609353911</v>
      </c>
      <c r="W67">
        <v>196.75</v>
      </c>
      <c r="X67">
        <v>204.3</v>
      </c>
      <c r="Y67">
        <v>196.75</v>
      </c>
      <c r="Z67">
        <v>206.36</v>
      </c>
      <c r="AA67">
        <v>192.09</v>
      </c>
      <c r="AB67">
        <v>208.88</v>
      </c>
      <c r="AC67" s="2">
        <f>(Table2[[#This Row],[Close Price]]/Table2[[#This Row],[Day Low]])-1</f>
        <v>1.9059720457433205E-2</v>
      </c>
      <c r="AD67" s="2">
        <f>(Table2[[#This Row],[Day High]]/Table2[[#This Row],[Close Price]])-1</f>
        <v>1.8952618453865311E-2</v>
      </c>
      <c r="AE67" s="2">
        <f>(Table2[[#This Row],[Close Price]]/Table2[[#This Row],[Current Week Low]])-1</f>
        <v>1.9059720457433205E-2</v>
      </c>
      <c r="AF67" s="2">
        <f>(Table2[[#This Row],[Current Week High]]/Table2[[#This Row],[Close Price]])-1</f>
        <v>2.9226932668329209E-2</v>
      </c>
      <c r="AG67" s="2">
        <f>(Table2[[#This Row],[Close Price]]/Table2[[#This Row],[Current Month Low]])-1</f>
        <v>4.3781560726742663E-2</v>
      </c>
      <c r="AH67" s="2">
        <f>(Table2[[#This Row],[Current Month High]]/Table2[[#This Row],[Close Price]])-1</f>
        <v>4.1795511221945025E-2</v>
      </c>
      <c r="AI67">
        <v>4.1795511221944999</v>
      </c>
      <c r="AJ67">
        <v>130.99078341013799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0.35</v>
      </c>
      <c r="AM67" t="s">
        <v>10200</v>
      </c>
      <c r="AN67">
        <v>6.49</v>
      </c>
      <c r="AO67" t="s">
        <v>10200</v>
      </c>
      <c r="AP67">
        <v>2.4147840703366001E-2</v>
      </c>
      <c r="AQ67">
        <f>(Table2[[#This Row],[Sharpe Ratio]]-AVERAGE(Table2[Sharpe Ratio]))/_xlfn.STDEV.P(Table2[Sharpe Ratio])</f>
        <v>-0.34195037080889051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3.2831866870716961</v>
      </c>
      <c r="AS67">
        <f>_xlfn.RANK.AVG(Table2[[#This Row],[1Y Return vs Nifty Z-Score]],Table2[1Y Return vs Nifty Z-Score])</f>
        <v>139</v>
      </c>
      <c r="AT67">
        <f>_xlfn.RANK.AVG(Table2[[#This Row],[6M Return vs Nifty Z-Score]],Table2[6M Return vs Nifty Z-Score])</f>
        <v>37</v>
      </c>
      <c r="AU67">
        <f>_xlfn.RANK.AVG(Table2[[#This Row],[Sharpe Ratio Z-Score]],Table2[Sharpe Ratio Z-Score])</f>
        <v>432</v>
      </c>
      <c r="AV67">
        <f>(Table2[[#This Row],[Rank 1Y]]+Table2[[#This Row],[Rank 6M]]+Table2[[#This Row],[Rank Sharpe]])/3</f>
        <v>202.66666666666666</v>
      </c>
    </row>
    <row r="68" spans="1:48" x14ac:dyDescent="0.3">
      <c r="A68" t="s">
        <v>190</v>
      </c>
      <c r="B68" t="s">
        <v>191</v>
      </c>
      <c r="C68" t="s">
        <v>10155</v>
      </c>
      <c r="D68" t="s">
        <v>32</v>
      </c>
      <c r="E68">
        <v>135670.68676606499</v>
      </c>
      <c r="F68">
        <v>256.55</v>
      </c>
      <c r="G68">
        <v>0.72025442197838796</v>
      </c>
      <c r="H68">
        <f>(Table2[[#This Row],[1Y Return vs Nifty]]-AVERAGE(Table2[1Y Return vs Nifty]))/_xlfn.STDEV.P(Table2[1Y Return vs Nifty])</f>
        <v>-0.54003709228576491</v>
      </c>
      <c r="I68">
        <v>-9.3298467980239206</v>
      </c>
      <c r="J68">
        <f>(Table2[[#This Row],[1M Return vs Nifty]]-AVERAGE(Table2[1M Return vs Nifty]))/_xlfn.STDEV.P(Table2[1M Return vs Nifty])</f>
        <v>-1.1388810760870456</v>
      </c>
      <c r="K68">
        <v>2.1479502624403701</v>
      </c>
      <c r="L68">
        <f>(Table2[[#This Row],[6M Return vs Nifty]]-AVERAGE(Table2[6M Return vs Nifty]))/_xlfn.STDEV.P(Table2[6M Return vs Nifty])</f>
        <v>-0.24368631881307296</v>
      </c>
      <c r="M68">
        <v>-1.5016179779082499</v>
      </c>
      <c r="N68">
        <f>(Table2[[#This Row],[1W Return vs Nifty]]-AVERAGE(Table2[1W Return vs Nifty]))/_xlfn.STDEV.P(Table2[1W Return vs Nifty])</f>
        <v>-0.55916525800296435</v>
      </c>
      <c r="O68">
        <v>270.66000000000003</v>
      </c>
      <c r="P68">
        <v>269.96941364189701</v>
      </c>
      <c r="Q68">
        <v>245.66255305737499</v>
      </c>
      <c r="R68">
        <v>32.8151039421871</v>
      </c>
      <c r="S68" s="2">
        <f>(Table2[[#This Row],[Close Price]]-Table2[[#This Row],[20D EMA]])/Table2[[#This Row],[20D EMA]]</f>
        <v>-5.2131825907042094E-2</v>
      </c>
      <c r="T68" s="2">
        <f>(Table2[[#This Row],[Close Price]]-Table2[[#This Row],[50D EMA]])/Table2[[#This Row],[50D EMA]]</f>
        <v>-4.9707162974014819E-2</v>
      </c>
      <c r="U68" s="2">
        <f>(Table2[[#This Row],[Close Price]]-Table2[[#This Row],[200D EMA]])/Table2[[#This Row],[200D EMA]]</f>
        <v>4.4318707947654655E-2</v>
      </c>
      <c r="V68">
        <v>0.76348555722682598</v>
      </c>
      <c r="W68">
        <v>254.55</v>
      </c>
      <c r="X68">
        <v>263.5</v>
      </c>
      <c r="Y68">
        <v>254.55</v>
      </c>
      <c r="Z68">
        <v>268</v>
      </c>
      <c r="AA68">
        <v>254.55</v>
      </c>
      <c r="AB68">
        <v>276.3</v>
      </c>
      <c r="AC68" s="2">
        <f>(Table2[[#This Row],[Close Price]]/Table2[[#This Row],[Day Low]])-1</f>
        <v>7.8570025535258381E-3</v>
      </c>
      <c r="AD68" s="2">
        <f>(Table2[[#This Row],[Day High]]/Table2[[#This Row],[Close Price]])-1</f>
        <v>2.7090235821477293E-2</v>
      </c>
      <c r="AE68" s="2">
        <f>(Table2[[#This Row],[Close Price]]/Table2[[#This Row],[Current Week Low]])-1</f>
        <v>7.8570025535258381E-3</v>
      </c>
      <c r="AF68" s="2">
        <f>(Table2[[#This Row],[Current Week High]]/Table2[[#This Row],[Close Price]])-1</f>
        <v>4.4630676281426584E-2</v>
      </c>
      <c r="AG68" s="2">
        <f>(Table2[[#This Row],[Close Price]]/Table2[[#This Row],[Current Month Low]])-1</f>
        <v>7.8570025535258381E-3</v>
      </c>
      <c r="AH68" s="2">
        <f>(Table2[[#This Row],[Current Month High]]/Table2[[#This Row],[Close Price]])-1</f>
        <v>7.6983044240888754E-2</v>
      </c>
      <c r="AI68">
        <v>16.819333463262499</v>
      </c>
      <c r="AJ68">
        <v>38.115746971736201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-0.1</v>
      </c>
      <c r="AM68" t="s">
        <v>10199</v>
      </c>
      <c r="AN68">
        <v>-8.57</v>
      </c>
      <c r="AO68" t="s">
        <v>10199</v>
      </c>
      <c r="AP68">
        <v>0.14848633131286701</v>
      </c>
      <c r="AQ68">
        <f>(Table2[[#This Row],[Sharpe Ratio]]-AVERAGE(Table2[Sharpe Ratio]))/_xlfn.STDEV.P(Table2[Sharpe Ratio])</f>
        <v>1.0598783281309334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-1.4218914170579144</v>
      </c>
      <c r="AS68">
        <f>_xlfn.RANK.AVG(Table2[[#This Row],[1Y Return vs Nifty Z-Score]],Table2[1Y Return vs Nifty Z-Score])</f>
        <v>514</v>
      </c>
      <c r="AT68">
        <f>_xlfn.RANK.AVG(Table2[[#This Row],[6M Return vs Nifty Z-Score]],Table2[6M Return vs Nifty Z-Score])</f>
        <v>398</v>
      </c>
      <c r="AU68">
        <f>_xlfn.RANK.AVG(Table2[[#This Row],[Sharpe Ratio Z-Score]],Table2[Sharpe Ratio Z-Score])</f>
        <v>107</v>
      </c>
      <c r="AV68">
        <f>(Table2[[#This Row],[Rank 1Y]]+Table2[[#This Row],[Rank 6M]]+Table2[[#This Row],[Rank Sharpe]])/3</f>
        <v>339.66666666666669</v>
      </c>
    </row>
    <row r="69" spans="1:48" x14ac:dyDescent="0.3">
      <c r="A69" t="s">
        <v>192</v>
      </c>
      <c r="B69" t="s">
        <v>193</v>
      </c>
      <c r="C69" t="s">
        <v>10157</v>
      </c>
      <c r="D69" t="s">
        <v>120</v>
      </c>
      <c r="E69">
        <v>134128.71496908</v>
      </c>
      <c r="F69">
        <v>5755.55</v>
      </c>
      <c r="G69">
        <v>-11.165174774570501</v>
      </c>
      <c r="H69">
        <f>(Table2[[#This Row],[1Y Return vs Nifty]]-AVERAGE(Table2[1Y Return vs Nifty]))/_xlfn.STDEV.P(Table2[1Y Return vs Nifty])</f>
        <v>-0.6788942097352163</v>
      </c>
      <c r="I69">
        <v>-0.66210952153096803</v>
      </c>
      <c r="J69">
        <f>(Table2[[#This Row],[1M Return vs Nifty]]-AVERAGE(Table2[1M Return vs Nifty]))/_xlfn.STDEV.P(Table2[1M Return vs Nifty])</f>
        <v>-0.41977499024299042</v>
      </c>
      <c r="K69">
        <v>0.69006245391815701</v>
      </c>
      <c r="L69">
        <f>(Table2[[#This Row],[6M Return vs Nifty]]-AVERAGE(Table2[6M Return vs Nifty]))/_xlfn.STDEV.P(Table2[6M Return vs Nifty])</f>
        <v>-0.28804784740872447</v>
      </c>
      <c r="M69">
        <v>4.5024058582427102</v>
      </c>
      <c r="N69">
        <f>(Table2[[#This Row],[1W Return vs Nifty]]-AVERAGE(Table2[1W Return vs Nifty]))/_xlfn.STDEV.P(Table2[1W Return vs Nifty])</f>
        <v>0.60552539970265518</v>
      </c>
      <c r="O69">
        <v>5470.66</v>
      </c>
      <c r="P69">
        <v>5313.1194271975901</v>
      </c>
      <c r="Q69">
        <v>5002.6402083762896</v>
      </c>
      <c r="R69">
        <v>70.497064971536503</v>
      </c>
      <c r="S69" s="2">
        <f>(Table2[[#This Row],[Close Price]]-Table2[[#This Row],[20D EMA]])/Table2[[#This Row],[20D EMA]]</f>
        <v>5.2075983519356044E-2</v>
      </c>
      <c r="T69" s="2">
        <f>(Table2[[#This Row],[Close Price]]-Table2[[#This Row],[50D EMA]])/Table2[[#This Row],[50D EMA]]</f>
        <v>8.3271339721375418E-2</v>
      </c>
      <c r="U69" s="2">
        <f>(Table2[[#This Row],[Close Price]]-Table2[[#This Row],[200D EMA]])/Table2[[#This Row],[200D EMA]]</f>
        <v>0.15050248673951369</v>
      </c>
      <c r="V69">
        <v>0.62830500476944595</v>
      </c>
      <c r="W69">
        <v>5670.05</v>
      </c>
      <c r="X69">
        <v>5800</v>
      </c>
      <c r="Y69">
        <v>5534.05</v>
      </c>
      <c r="Z69">
        <v>5800</v>
      </c>
      <c r="AA69">
        <v>5384.3</v>
      </c>
      <c r="AB69">
        <v>5800</v>
      </c>
      <c r="AC69" s="2">
        <f>(Table2[[#This Row],[Close Price]]/Table2[[#This Row],[Day Low]])-1</f>
        <v>1.5079232105537077E-2</v>
      </c>
      <c r="AD69" s="2">
        <f>(Table2[[#This Row],[Day High]]/Table2[[#This Row],[Close Price]])-1</f>
        <v>7.7229804275873448E-3</v>
      </c>
      <c r="AE69" s="2">
        <f>(Table2[[#This Row],[Close Price]]/Table2[[#This Row],[Current Week Low]])-1</f>
        <v>4.0024936529304833E-2</v>
      </c>
      <c r="AF69" s="2">
        <f>(Table2[[#This Row],[Current Week High]]/Table2[[#This Row],[Close Price]])-1</f>
        <v>7.7229804275873448E-3</v>
      </c>
      <c r="AG69" s="2">
        <f>(Table2[[#This Row],[Close Price]]/Table2[[#This Row],[Current Month Low]])-1</f>
        <v>6.8950467098787271E-2</v>
      </c>
      <c r="AH69" s="2">
        <f>(Table2[[#This Row],[Current Month High]]/Table2[[#This Row],[Close Price]])-1</f>
        <v>7.7229804275873448E-3</v>
      </c>
      <c r="AI69">
        <v>0.77229804275873404</v>
      </c>
      <c r="AJ69">
        <v>32.381489063182798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0.09</v>
      </c>
      <c r="AM69" t="s">
        <v>10200</v>
      </c>
      <c r="AN69">
        <v>8.64</v>
      </c>
      <c r="AO69" t="s">
        <v>10200</v>
      </c>
      <c r="AP69">
        <v>2.4248537632589998E-2</v>
      </c>
      <c r="AQ69">
        <f>(Table2[[#This Row],[Sharpe Ratio]]-AVERAGE(Table2[Sharpe Ratio]))/_xlfn.STDEV.P(Table2[Sharpe Ratio])</f>
        <v>-0.34081508402368543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-1.1220067317079616</v>
      </c>
      <c r="AS69">
        <f>_xlfn.RANK.AVG(Table2[[#This Row],[1Y Return vs Nifty Z-Score]],Table2[1Y Return vs Nifty Z-Score])</f>
        <v>573</v>
      </c>
      <c r="AT69">
        <f>_xlfn.RANK.AVG(Table2[[#This Row],[6M Return vs Nifty Z-Score]],Table2[6M Return vs Nifty Z-Score])</f>
        <v>419</v>
      </c>
      <c r="AU69">
        <f>_xlfn.RANK.AVG(Table2[[#This Row],[Sharpe Ratio Z-Score]],Table2[Sharpe Ratio Z-Score])</f>
        <v>429</v>
      </c>
      <c r="AV69">
        <f>(Table2[[#This Row],[Rank 1Y]]+Table2[[#This Row],[Rank 6M]]+Table2[[#This Row],[Rank Sharpe]])/3</f>
        <v>473.66666666666669</v>
      </c>
    </row>
    <row r="70" spans="1:48" x14ac:dyDescent="0.3">
      <c r="A70" t="s">
        <v>194</v>
      </c>
      <c r="B70" t="s">
        <v>195</v>
      </c>
      <c r="C70" t="s">
        <v>10155</v>
      </c>
      <c r="D70" t="s">
        <v>32</v>
      </c>
      <c r="E70">
        <v>133629.684811888</v>
      </c>
      <c r="F70">
        <v>119.22</v>
      </c>
      <c r="G70">
        <v>71.224503961976595</v>
      </c>
      <c r="H70">
        <f>(Table2[[#This Row],[1Y Return vs Nifty]]-AVERAGE(Table2[1Y Return vs Nifty]))/_xlfn.STDEV.P(Table2[1Y Return vs Nifty])</f>
        <v>0.283661967896566</v>
      </c>
      <c r="I70">
        <v>-7.7541622251020303</v>
      </c>
      <c r="J70">
        <f>(Table2[[#This Row],[1M Return vs Nifty]]-AVERAGE(Table2[1M Return vs Nifty]))/_xlfn.STDEV.P(Table2[1M Return vs Nifty])</f>
        <v>-1.0081567209740143</v>
      </c>
      <c r="K70">
        <v>13.832326717618001</v>
      </c>
      <c r="L70">
        <f>(Table2[[#This Row],[6M Return vs Nifty]]-AVERAGE(Table2[6M Return vs Nifty]))/_xlfn.STDEV.P(Table2[6M Return vs Nifty])</f>
        <v>0.11185324822955955</v>
      </c>
      <c r="M70">
        <v>0.85128363052558598</v>
      </c>
      <c r="N70">
        <f>(Table2[[#This Row],[1W Return vs Nifty]]-AVERAGE(Table2[1W Return vs Nifty]))/_xlfn.STDEV.P(Table2[1W Return vs Nifty])</f>
        <v>-0.10273760271233801</v>
      </c>
      <c r="O70">
        <v>123.22</v>
      </c>
      <c r="P70">
        <v>124.74754239599901</v>
      </c>
      <c r="Q70">
        <v>108.66631418036501</v>
      </c>
      <c r="R70">
        <v>41.505088474621701</v>
      </c>
      <c r="S70" s="2">
        <f>(Table2[[#This Row],[Close Price]]-Table2[[#This Row],[20D EMA]])/Table2[[#This Row],[20D EMA]]</f>
        <v>-3.2462262619704592E-2</v>
      </c>
      <c r="T70" s="2">
        <f>(Table2[[#This Row],[Close Price]]-Table2[[#This Row],[50D EMA]])/Table2[[#This Row],[50D EMA]]</f>
        <v>-4.4309829996108122E-2</v>
      </c>
      <c r="U70" s="2">
        <f>(Table2[[#This Row],[Close Price]]-Table2[[#This Row],[200D EMA]])/Table2[[#This Row],[200D EMA]]</f>
        <v>9.7120123188478819E-2</v>
      </c>
      <c r="V70">
        <v>1.0697395087692501</v>
      </c>
      <c r="W70">
        <v>118.54</v>
      </c>
      <c r="X70">
        <v>122.95</v>
      </c>
      <c r="Y70">
        <v>118.54</v>
      </c>
      <c r="Z70">
        <v>124.14</v>
      </c>
      <c r="AA70">
        <v>118.54</v>
      </c>
      <c r="AB70">
        <v>124.14</v>
      </c>
      <c r="AC70" s="2">
        <f>(Table2[[#This Row],[Close Price]]/Table2[[#This Row],[Day Low]])-1</f>
        <v>5.7364602665765929E-3</v>
      </c>
      <c r="AD70" s="2">
        <f>(Table2[[#This Row],[Day High]]/Table2[[#This Row],[Close Price]])-1</f>
        <v>3.1286696862942387E-2</v>
      </c>
      <c r="AE70" s="2">
        <f>(Table2[[#This Row],[Close Price]]/Table2[[#This Row],[Current Week Low]])-1</f>
        <v>5.7364602665765929E-3</v>
      </c>
      <c r="AF70" s="2">
        <f>(Table2[[#This Row],[Current Week High]]/Table2[[#This Row],[Close Price]])-1</f>
        <v>4.1268243583291397E-2</v>
      </c>
      <c r="AG70" s="2">
        <f>(Table2[[#This Row],[Close Price]]/Table2[[#This Row],[Current Month Low]])-1</f>
        <v>5.7364602665765929E-3</v>
      </c>
      <c r="AH70" s="2">
        <f>(Table2[[#This Row],[Current Month High]]/Table2[[#This Row],[Close Price]])-1</f>
        <v>4.1268243583291397E-2</v>
      </c>
      <c r="AI70">
        <v>19.862439188055699</v>
      </c>
      <c r="AJ70">
        <v>105.02149613069599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-0.18</v>
      </c>
      <c r="AM70" t="s">
        <v>10199</v>
      </c>
      <c r="AN70">
        <v>-4.68</v>
      </c>
      <c r="AO70" t="s">
        <v>10199</v>
      </c>
      <c r="AP70">
        <v>0.121846260236895</v>
      </c>
      <c r="AQ70">
        <f>(Table2[[#This Row],[Sharpe Ratio]]-AVERAGE(Table2[Sharpe Ratio]))/_xlfn.STDEV.P(Table2[Sharpe Ratio])</f>
        <v>0.7595303345769514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190</v>
      </c>
      <c r="AT70">
        <f>_xlfn.RANK.AVG(Table2[[#This Row],[6M Return vs Nifty Z-Score]],Table2[6M Return vs Nifty Z-Score])</f>
        <v>279</v>
      </c>
      <c r="AU70">
        <f>_xlfn.RANK.AVG(Table2[[#This Row],[Sharpe Ratio Z-Score]],Table2[Sharpe Ratio Z-Score])</f>
        <v>163</v>
      </c>
      <c r="AV70">
        <f>(Table2[[#This Row],[Rank 1Y]]+Table2[[#This Row],[Rank 6M]]+Table2[[#This Row],[Rank Sharpe]])/3</f>
        <v>210.66666666666666</v>
      </c>
    </row>
    <row r="71" spans="1:48" x14ac:dyDescent="0.3">
      <c r="A71" t="s">
        <v>196</v>
      </c>
      <c r="B71" t="s">
        <v>197</v>
      </c>
      <c r="C71" t="s">
        <v>10155</v>
      </c>
      <c r="D71" t="s">
        <v>37</v>
      </c>
      <c r="E71">
        <v>133554.30765522999</v>
      </c>
      <c r="F71">
        <v>632.75</v>
      </c>
      <c r="G71">
        <v>-31.0317957420678</v>
      </c>
      <c r="H71">
        <f>(Table2[[#This Row],[1Y Return vs Nifty]]-AVERAGE(Table2[1Y Return vs Nifty]))/_xlfn.STDEV.P(Table2[1Y Return vs Nifty])</f>
        <v>-0.91099535437107948</v>
      </c>
      <c r="I71">
        <v>5.8524302649144797</v>
      </c>
      <c r="J71">
        <f>(Table2[[#This Row],[1M Return vs Nifty]]-AVERAGE(Table2[1M Return vs Nifty]))/_xlfn.STDEV.P(Table2[1M Return vs Nifty])</f>
        <v>0.12069422997795325</v>
      </c>
      <c r="K71">
        <v>-14.351665669125801</v>
      </c>
      <c r="L71">
        <f>(Table2[[#This Row],[6M Return vs Nifty]]-AVERAGE(Table2[6M Return vs Nifty]))/_xlfn.STDEV.P(Table2[6M Return vs Nifty])</f>
        <v>-0.74574702587624464</v>
      </c>
      <c r="M71">
        <v>5.2306755197707</v>
      </c>
      <c r="N71">
        <f>(Table2[[#This Row],[1W Return vs Nifty]]-AVERAGE(Table2[1W Return vs Nifty]))/_xlfn.STDEV.P(Table2[1W Return vs Nifty])</f>
        <v>0.74679880137786403</v>
      </c>
      <c r="O71">
        <v>598.69000000000005</v>
      </c>
      <c r="P71">
        <v>589.08740181948394</v>
      </c>
      <c r="Q71">
        <v>600.04181330932602</v>
      </c>
      <c r="R71">
        <v>76.505896649209305</v>
      </c>
      <c r="S71" s="2">
        <f>(Table2[[#This Row],[Close Price]]-Table2[[#This Row],[20D EMA]])/Table2[[#This Row],[20D EMA]]</f>
        <v>5.6890878417878939E-2</v>
      </c>
      <c r="T71" s="2">
        <f>(Table2[[#This Row],[Close Price]]-Table2[[#This Row],[50D EMA]])/Table2[[#This Row],[50D EMA]]</f>
        <v>7.4119049305175488E-2</v>
      </c>
      <c r="U71" s="2">
        <f>(Table2[[#This Row],[Close Price]]-Table2[[#This Row],[200D EMA]])/Table2[[#This Row],[200D EMA]]</f>
        <v>5.450984575605345E-2</v>
      </c>
      <c r="V71">
        <v>0.756390392701634</v>
      </c>
      <c r="W71">
        <v>615.6</v>
      </c>
      <c r="X71">
        <v>640.75</v>
      </c>
      <c r="Y71">
        <v>608.6</v>
      </c>
      <c r="Z71">
        <v>640.75</v>
      </c>
      <c r="AA71">
        <v>586.5</v>
      </c>
      <c r="AB71">
        <v>640.75</v>
      </c>
      <c r="AC71" s="2">
        <f>(Table2[[#This Row],[Close Price]]/Table2[[#This Row],[Day Low]])-1</f>
        <v>2.7858999350227398E-2</v>
      </c>
      <c r="AD71" s="2">
        <f>(Table2[[#This Row],[Day High]]/Table2[[#This Row],[Close Price]])-1</f>
        <v>1.2643224022125699E-2</v>
      </c>
      <c r="AE71" s="2">
        <f>(Table2[[#This Row],[Close Price]]/Table2[[#This Row],[Current Week Low]])-1</f>
        <v>3.9681235622740729E-2</v>
      </c>
      <c r="AF71" s="2">
        <f>(Table2[[#This Row],[Current Week High]]/Table2[[#This Row],[Close Price]])-1</f>
        <v>1.2643224022125699E-2</v>
      </c>
      <c r="AG71" s="2">
        <f>(Table2[[#This Row],[Close Price]]/Table2[[#This Row],[Current Month Low]])-1</f>
        <v>7.8857630008525081E-2</v>
      </c>
      <c r="AH71" s="2">
        <f>(Table2[[#This Row],[Current Month High]]/Table2[[#This Row],[Close Price]])-1</f>
        <v>1.2643224022125699E-2</v>
      </c>
      <c r="AI71">
        <v>12.303437376531001</v>
      </c>
      <c r="AJ71">
        <v>23.728979272585001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-0.06</v>
      </c>
      <c r="AM71" t="s">
        <v>10199</v>
      </c>
      <c r="AN71">
        <v>9.19</v>
      </c>
      <c r="AO71" t="s">
        <v>10200</v>
      </c>
      <c r="AP71">
        <v>-9.8657106628463997E-2</v>
      </c>
      <c r="AQ71">
        <f>(Table2[[#This Row],[Sharpe Ratio]]-AVERAGE(Table2[Sharpe Ratio]))/_xlfn.STDEV.P(Table2[Sharpe Ratio])</f>
        <v>-1.7264894519709255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666</v>
      </c>
      <c r="AT71">
        <f>_xlfn.RANK.AVG(Table2[[#This Row],[6M Return vs Nifty Z-Score]],Table2[6M Return vs Nifty Z-Score])</f>
        <v>576</v>
      </c>
      <c r="AU71">
        <f>_xlfn.RANK.AVG(Table2[[#This Row],[Sharpe Ratio Z-Score]],Table2[Sharpe Ratio Z-Score])</f>
        <v>702</v>
      </c>
      <c r="AV71">
        <f>(Table2[[#This Row],[Rank 1Y]]+Table2[[#This Row],[Rank 6M]]+Table2[[#This Row],[Rank Sharpe]])/3</f>
        <v>648</v>
      </c>
    </row>
    <row r="72" spans="1:48" x14ac:dyDescent="0.3">
      <c r="A72" t="s">
        <v>198</v>
      </c>
      <c r="B72" t="s">
        <v>199</v>
      </c>
      <c r="C72" t="s">
        <v>10159</v>
      </c>
      <c r="D72" t="s">
        <v>200</v>
      </c>
      <c r="E72">
        <v>130276.92930417501</v>
      </c>
      <c r="F72">
        <v>4849.1499999999996</v>
      </c>
      <c r="G72">
        <v>26.774748390622499</v>
      </c>
      <c r="H72">
        <f>(Table2[[#This Row],[1Y Return vs Nifty]]-AVERAGE(Table2[1Y Return vs Nifty]))/_xlfn.STDEV.P(Table2[1Y Return vs Nifty])</f>
        <v>-0.23564321056203771</v>
      </c>
      <c r="I72">
        <v>-3.44583150192181</v>
      </c>
      <c r="J72">
        <f>(Table2[[#This Row],[1M Return vs Nifty]]-AVERAGE(Table2[1M Return vs Nifty]))/_xlfn.STDEV.P(Table2[1M Return vs Nifty])</f>
        <v>-0.65072239364731499</v>
      </c>
      <c r="K72">
        <v>13.736099624866</v>
      </c>
      <c r="L72">
        <f>(Table2[[#This Row],[6M Return vs Nifty]]-AVERAGE(Table2[6M Return vs Nifty]))/_xlfn.STDEV.P(Table2[6M Return vs Nifty])</f>
        <v>0.10892518963558494</v>
      </c>
      <c r="M72">
        <v>3.83007197859606</v>
      </c>
      <c r="N72">
        <f>(Table2[[#This Row],[1W Return vs Nifty]]-AVERAGE(Table2[1W Return vs Nifty]))/_xlfn.STDEV.P(Table2[1W Return vs Nifty])</f>
        <v>0.4751027015500392</v>
      </c>
      <c r="O72">
        <v>4755.0600000000004</v>
      </c>
      <c r="P72">
        <v>4660.7494139198698</v>
      </c>
      <c r="Q72">
        <v>4155.7592120571198</v>
      </c>
      <c r="R72">
        <v>54.5110467871841</v>
      </c>
      <c r="S72" s="2">
        <f>(Table2[[#This Row],[Close Price]]-Table2[[#This Row],[20D EMA]])/Table2[[#This Row],[20D EMA]]</f>
        <v>1.9787342325859027E-2</v>
      </c>
      <c r="T72" s="2">
        <f>(Table2[[#This Row],[Close Price]]-Table2[[#This Row],[50D EMA]])/Table2[[#This Row],[50D EMA]]</f>
        <v>4.0422809584537978E-2</v>
      </c>
      <c r="U72" s="2">
        <f>(Table2[[#This Row],[Close Price]]-Table2[[#This Row],[200D EMA]])/Table2[[#This Row],[200D EMA]]</f>
        <v>0.16685056870743195</v>
      </c>
      <c r="V72">
        <v>0.980221708372637</v>
      </c>
      <c r="W72">
        <v>4795</v>
      </c>
      <c r="X72">
        <v>4955</v>
      </c>
      <c r="Y72">
        <v>4716</v>
      </c>
      <c r="Z72">
        <v>4955</v>
      </c>
      <c r="AA72">
        <v>4592.8999999999996</v>
      </c>
      <c r="AB72">
        <v>4955</v>
      </c>
      <c r="AC72" s="2">
        <f>(Table2[[#This Row],[Close Price]]/Table2[[#This Row],[Day Low]])-1</f>
        <v>1.1293013555787157E-2</v>
      </c>
      <c r="AD72" s="2">
        <f>(Table2[[#This Row],[Day High]]/Table2[[#This Row],[Close Price]])-1</f>
        <v>2.182856789334231E-2</v>
      </c>
      <c r="AE72" s="2">
        <f>(Table2[[#This Row],[Close Price]]/Table2[[#This Row],[Current Week Low]])-1</f>
        <v>2.8233672603901638E-2</v>
      </c>
      <c r="AF72" s="2">
        <f>(Table2[[#This Row],[Current Week High]]/Table2[[#This Row],[Close Price]])-1</f>
        <v>2.182856789334231E-2</v>
      </c>
      <c r="AG72" s="2">
        <f>(Table2[[#This Row],[Close Price]]/Table2[[#This Row],[Current Month Low]])-1</f>
        <v>5.5792636460624045E-2</v>
      </c>
      <c r="AH72" s="2">
        <f>(Table2[[#This Row],[Current Month High]]/Table2[[#This Row],[Close Price]])-1</f>
        <v>2.182856789334231E-2</v>
      </c>
      <c r="AI72">
        <v>2.6159223781487602</v>
      </c>
      <c r="AJ72">
        <v>53.454113924050603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-0.06</v>
      </c>
      <c r="AM72" t="s">
        <v>10199</v>
      </c>
      <c r="AN72">
        <v>-0.45</v>
      </c>
      <c r="AO72" t="s">
        <v>10199</v>
      </c>
      <c r="AP72">
        <v>5.2851732657300997E-2</v>
      </c>
      <c r="AQ72">
        <f>(Table2[[#This Row],[Sharpe Ratio]]-AVERAGE(Table2[Sharpe Ratio]))/_xlfn.STDEV.P(Table2[Sharpe Ratio])</f>
        <v>-1.8334253908567653E-2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-0.32067196693229627</v>
      </c>
      <c r="AS72">
        <f>_xlfn.RANK.AVG(Table2[[#This Row],[1Y Return vs Nifty Z-Score]],Table2[1Y Return vs Nifty Z-Score])</f>
        <v>355</v>
      </c>
      <c r="AT72">
        <f>_xlfn.RANK.AVG(Table2[[#This Row],[6M Return vs Nifty Z-Score]],Table2[6M Return vs Nifty Z-Score])</f>
        <v>283</v>
      </c>
      <c r="AU72">
        <f>_xlfn.RANK.AVG(Table2[[#This Row],[Sharpe Ratio Z-Score]],Table2[Sharpe Ratio Z-Score])</f>
        <v>345</v>
      </c>
      <c r="AV72">
        <f>(Table2[[#This Row],[Rank 1Y]]+Table2[[#This Row],[Rank 6M]]+Table2[[#This Row],[Rank Sharpe]])/3</f>
        <v>327.66666666666669</v>
      </c>
    </row>
    <row r="73" spans="1:48" x14ac:dyDescent="0.3">
      <c r="A73" t="s">
        <v>201</v>
      </c>
      <c r="B73" t="s">
        <v>202</v>
      </c>
      <c r="C73" t="s">
        <v>10153</v>
      </c>
      <c r="D73" t="s">
        <v>18</v>
      </c>
      <c r="E73">
        <v>129938.23936560001</v>
      </c>
      <c r="F73">
        <v>300.35000000000002</v>
      </c>
      <c r="G73">
        <v>30.451857562173501</v>
      </c>
      <c r="H73">
        <f>(Table2[[#This Row],[1Y Return vs Nifty]]-AVERAGE(Table2[1Y Return vs Nifty]))/_xlfn.STDEV.P(Table2[1Y Return vs Nifty])</f>
        <v>-0.19268365296719961</v>
      </c>
      <c r="I73">
        <v>-5.0582531273572497</v>
      </c>
      <c r="J73">
        <f>(Table2[[#This Row],[1M Return vs Nifty]]-AVERAGE(Table2[1M Return vs Nifty]))/_xlfn.STDEV.P(Table2[1M Return vs Nifty])</f>
        <v>-0.78449458433677877</v>
      </c>
      <c r="K73">
        <v>20.659067409669301</v>
      </c>
      <c r="L73">
        <f>(Table2[[#This Row],[6M Return vs Nifty]]-AVERAGE(Table2[6M Return vs Nifty]))/_xlfn.STDEV.P(Table2[6M Return vs Nifty])</f>
        <v>0.3195816143323737</v>
      </c>
      <c r="M73">
        <v>-1.8237834388384799</v>
      </c>
      <c r="N73">
        <f>(Table2[[#This Row],[1W Return vs Nifty]]-AVERAGE(Table2[1W Return vs Nifty]))/_xlfn.STDEV.P(Table2[1W Return vs Nifty])</f>
        <v>-0.62166052997733579</v>
      </c>
      <c r="O73">
        <v>304.32</v>
      </c>
      <c r="P73">
        <v>304.88668865079899</v>
      </c>
      <c r="Q73">
        <v>269.52288816744101</v>
      </c>
      <c r="R73">
        <v>40.283620891625098</v>
      </c>
      <c r="S73" s="2">
        <f>(Table2[[#This Row],[Close Price]]-Table2[[#This Row],[20D EMA]])/Table2[[#This Row],[20D EMA]]</f>
        <v>-1.3045478443743331E-2</v>
      </c>
      <c r="T73" s="2">
        <f>(Table2[[#This Row],[Close Price]]-Table2[[#This Row],[50D EMA]])/Table2[[#This Row],[50D EMA]]</f>
        <v>-1.4879917096003647E-2</v>
      </c>
      <c r="U73" s="2">
        <f>(Table2[[#This Row],[Close Price]]-Table2[[#This Row],[200D EMA]])/Table2[[#This Row],[200D EMA]]</f>
        <v>0.1143766009712974</v>
      </c>
      <c r="V73">
        <v>0.53975457995579101</v>
      </c>
      <c r="W73">
        <v>293.39999999999998</v>
      </c>
      <c r="X73">
        <v>301.8</v>
      </c>
      <c r="Y73">
        <v>293.39999999999998</v>
      </c>
      <c r="Z73">
        <v>307.95</v>
      </c>
      <c r="AA73">
        <v>293.39999999999998</v>
      </c>
      <c r="AB73">
        <v>308.5</v>
      </c>
      <c r="AC73" s="2">
        <f>(Table2[[#This Row],[Close Price]]/Table2[[#This Row],[Day Low]])-1</f>
        <v>2.3687798227675749E-2</v>
      </c>
      <c r="AD73" s="2">
        <f>(Table2[[#This Row],[Day High]]/Table2[[#This Row],[Close Price]])-1</f>
        <v>4.8277010154818001E-3</v>
      </c>
      <c r="AE73" s="2">
        <f>(Table2[[#This Row],[Close Price]]/Table2[[#This Row],[Current Week Low]])-1</f>
        <v>2.3687798227675749E-2</v>
      </c>
      <c r="AF73" s="2">
        <f>(Table2[[#This Row],[Current Week High]]/Table2[[#This Row],[Close Price]])-1</f>
        <v>2.5303812219077626E-2</v>
      </c>
      <c r="AG73" s="2">
        <f>(Table2[[#This Row],[Close Price]]/Table2[[#This Row],[Current Month Low]])-1</f>
        <v>2.3687798227675749E-2</v>
      </c>
      <c r="AH73" s="2">
        <f>(Table2[[#This Row],[Current Month High]]/Table2[[#This Row],[Close Price]])-1</f>
        <v>2.7135009155984546E-2</v>
      </c>
      <c r="AI73">
        <v>14.5247211586482</v>
      </c>
      <c r="AJ73">
        <v>81.233971941469306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-0.08</v>
      </c>
      <c r="AM73" t="s">
        <v>10199</v>
      </c>
      <c r="AN73">
        <v>-1.61</v>
      </c>
      <c r="AO73" t="s">
        <v>10199</v>
      </c>
      <c r="AP73">
        <v>1.2007690380859E-2</v>
      </c>
      <c r="AQ73">
        <f>(Table2[[#This Row],[Sharpe Ratio]]-AVERAGE(Table2[Sharpe Ratio]))/_xlfn.STDEV.P(Table2[Sharpe Ratio])</f>
        <v>-0.47882199477754644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340</v>
      </c>
      <c r="AT73">
        <f>_xlfn.RANK.AVG(Table2[[#This Row],[6M Return vs Nifty Z-Score]],Table2[6M Return vs Nifty Z-Score])</f>
        <v>210</v>
      </c>
      <c r="AU73">
        <f>_xlfn.RANK.AVG(Table2[[#This Row],[Sharpe Ratio Z-Score]],Table2[Sharpe Ratio Z-Score])</f>
        <v>464</v>
      </c>
      <c r="AV73">
        <f>(Table2[[#This Row],[Rank 1Y]]+Table2[[#This Row],[Rank 6M]]+Table2[[#This Row],[Rank Sharpe]])/3</f>
        <v>338</v>
      </c>
    </row>
    <row r="74" spans="1:48" x14ac:dyDescent="0.3">
      <c r="A74" t="s">
        <v>203</v>
      </c>
      <c r="B74" t="s">
        <v>204</v>
      </c>
      <c r="C74" t="s">
        <v>10162</v>
      </c>
      <c r="D74" t="s">
        <v>72</v>
      </c>
      <c r="E74">
        <v>129462.276279</v>
      </c>
      <c r="F74">
        <v>724.4</v>
      </c>
      <c r="G74">
        <v>111.956439247115</v>
      </c>
      <c r="H74">
        <f>(Table2[[#This Row],[1Y Return vs Nifty]]-AVERAGE(Table2[1Y Return vs Nifty]))/_xlfn.STDEV.P(Table2[1Y Return vs Nifty])</f>
        <v>0.75953196201290762</v>
      </c>
      <c r="I74">
        <v>10.4436731644058</v>
      </c>
      <c r="J74">
        <f>(Table2[[#This Row],[1M Return vs Nifty]]-AVERAGE(Table2[1M Return vs Nifty]))/_xlfn.STDEV.P(Table2[1M Return vs Nifty])</f>
        <v>0.5015999502708931</v>
      </c>
      <c r="K74">
        <v>43.391933182217301</v>
      </c>
      <c r="L74">
        <f>(Table2[[#This Row],[6M Return vs Nifty]]-AVERAGE(Table2[6M Return vs Nifty]))/_xlfn.STDEV.P(Table2[6M Return vs Nifty])</f>
        <v>1.011311574028124</v>
      </c>
      <c r="M74">
        <v>-1.98185966067953</v>
      </c>
      <c r="N74">
        <f>(Table2[[#This Row],[1W Return vs Nifty]]-AVERAGE(Table2[1W Return vs Nifty]))/_xlfn.STDEV.P(Table2[1W Return vs Nifty])</f>
        <v>-0.65232494834208721</v>
      </c>
      <c r="O74">
        <v>710.31</v>
      </c>
      <c r="P74">
        <v>662.68200639212296</v>
      </c>
      <c r="Q74">
        <v>531.35775479912797</v>
      </c>
      <c r="R74">
        <v>63.593556299937198</v>
      </c>
      <c r="S74" s="2">
        <f>(Table2[[#This Row],[Close Price]]-Table2[[#This Row],[20D EMA]])/Table2[[#This Row],[20D EMA]]</f>
        <v>1.9836409455026724E-2</v>
      </c>
      <c r="T74" s="2">
        <f>(Table2[[#This Row],[Close Price]]-Table2[[#This Row],[50D EMA]])/Table2[[#This Row],[50D EMA]]</f>
        <v>9.3133649340943744E-2</v>
      </c>
      <c r="U74" s="2">
        <f>(Table2[[#This Row],[Close Price]]-Table2[[#This Row],[200D EMA]])/Table2[[#This Row],[200D EMA]]</f>
        <v>0.363299948965361</v>
      </c>
      <c r="V74">
        <v>0.47890403987920799</v>
      </c>
      <c r="W74">
        <v>695.85</v>
      </c>
      <c r="X74">
        <v>728.8</v>
      </c>
      <c r="Y74">
        <v>695.85</v>
      </c>
      <c r="Z74">
        <v>746.85</v>
      </c>
      <c r="AA74">
        <v>695.85</v>
      </c>
      <c r="AB74">
        <v>752</v>
      </c>
      <c r="AC74" s="2">
        <f>(Table2[[#This Row],[Close Price]]/Table2[[#This Row],[Day Low]])-1</f>
        <v>4.1028957390242038E-2</v>
      </c>
      <c r="AD74" s="2">
        <f>(Table2[[#This Row],[Day High]]/Table2[[#This Row],[Close Price]])-1</f>
        <v>6.0739922694643678E-3</v>
      </c>
      <c r="AE74" s="2">
        <f>(Table2[[#This Row],[Close Price]]/Table2[[#This Row],[Current Week Low]])-1</f>
        <v>4.1028957390242038E-2</v>
      </c>
      <c r="AF74" s="2">
        <f>(Table2[[#This Row],[Current Week High]]/Table2[[#This Row],[Close Price]])-1</f>
        <v>3.0991165102153495E-2</v>
      </c>
      <c r="AG74" s="2">
        <f>(Table2[[#This Row],[Close Price]]/Table2[[#This Row],[Current Month Low]])-1</f>
        <v>4.1028957390242038E-2</v>
      </c>
      <c r="AH74" s="2">
        <f>(Table2[[#This Row],[Current Month High]]/Table2[[#This Row],[Close Price]])-1</f>
        <v>3.8100496963003883E-2</v>
      </c>
      <c r="AI74">
        <v>3.8100496963003798</v>
      </c>
      <c r="AJ74">
        <v>155.745807590467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</v>
      </c>
      <c r="AM74" t="s">
        <v>10200</v>
      </c>
      <c r="AN74">
        <v>-3.04</v>
      </c>
      <c r="AO74" t="s">
        <v>10199</v>
      </c>
      <c r="AP74">
        <v>0.124311972827907</v>
      </c>
      <c r="AQ74">
        <f>(Table2[[#This Row],[Sharpe Ratio]]-AVERAGE(Table2[Sharpe Ratio]))/_xlfn.STDEV.P(Table2[Sharpe Ratio])</f>
        <v>0.7873295032533143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2.407448041223152</v>
      </c>
      <c r="AS74">
        <f>_xlfn.RANK.AVG(Table2[[#This Row],[1Y Return vs Nifty Z-Score]],Table2[1Y Return vs Nifty Z-Score])</f>
        <v>110</v>
      </c>
      <c r="AT74">
        <f>_xlfn.RANK.AVG(Table2[[#This Row],[6M Return vs Nifty Z-Score]],Table2[6M Return vs Nifty Z-Score])</f>
        <v>90</v>
      </c>
      <c r="AU74">
        <f>_xlfn.RANK.AVG(Table2[[#This Row],[Sharpe Ratio Z-Score]],Table2[Sharpe Ratio Z-Score])</f>
        <v>156</v>
      </c>
      <c r="AV74">
        <f>(Table2[[#This Row],[Rank 1Y]]+Table2[[#This Row],[Rank 6M]]+Table2[[#This Row],[Rank Sharpe]])/3</f>
        <v>118.66666666666667</v>
      </c>
    </row>
    <row r="75" spans="1:48" x14ac:dyDescent="0.3">
      <c r="A75" t="s">
        <v>205</v>
      </c>
      <c r="B75" t="s">
        <v>206</v>
      </c>
      <c r="C75" t="s">
        <v>10161</v>
      </c>
      <c r="D75" t="s">
        <v>65</v>
      </c>
      <c r="E75">
        <v>120081.964041295</v>
      </c>
      <c r="F75">
        <v>1513.2</v>
      </c>
      <c r="G75">
        <v>23.1879422650869</v>
      </c>
      <c r="H75">
        <f>(Table2[[#This Row],[1Y Return vs Nifty]]-AVERAGE(Table2[1Y Return vs Nifty]))/_xlfn.STDEV.P(Table2[1Y Return vs Nifty])</f>
        <v>-0.27754776034359085</v>
      </c>
      <c r="I75">
        <v>-4.1330406195653202</v>
      </c>
      <c r="J75">
        <f>(Table2[[#This Row],[1M Return vs Nifty]]-AVERAGE(Table2[1M Return vs Nifty]))/_xlfn.STDEV.P(Table2[1M Return vs Nifty])</f>
        <v>-0.70773568823403321</v>
      </c>
      <c r="K75">
        <v>1.38286686665634</v>
      </c>
      <c r="L75">
        <f>(Table2[[#This Row],[6M Return vs Nifty]]-AVERAGE(Table2[6M Return vs Nifty]))/_xlfn.STDEV.P(Table2[6M Return vs Nifty])</f>
        <v>-0.26696675832407685</v>
      </c>
      <c r="M75">
        <v>1.38753796641758</v>
      </c>
      <c r="N75">
        <f>(Table2[[#This Row],[1W Return vs Nifty]]-AVERAGE(Table2[1W Return vs Nifty]))/_xlfn.STDEV.P(Table2[1W Return vs Nifty])</f>
        <v>1.287703017949402E-3</v>
      </c>
      <c r="O75">
        <v>1499.37</v>
      </c>
      <c r="P75">
        <v>1479.7737687828001</v>
      </c>
      <c r="Q75">
        <v>1365.49617093335</v>
      </c>
      <c r="R75">
        <v>44.387099326590501</v>
      </c>
      <c r="S75" s="2">
        <f>(Table2[[#This Row],[Close Price]]-Table2[[#This Row],[20D EMA]])/Table2[[#This Row],[20D EMA]]</f>
        <v>9.2238740270914818E-3</v>
      </c>
      <c r="T75" s="2">
        <f>(Table2[[#This Row],[Close Price]]-Table2[[#This Row],[50D EMA]])/Table2[[#This Row],[50D EMA]]</f>
        <v>2.2588744254261921E-2</v>
      </c>
      <c r="U75" s="2">
        <f>(Table2[[#This Row],[Close Price]]-Table2[[#This Row],[200D EMA]])/Table2[[#This Row],[200D EMA]]</f>
        <v>0.10816861461112037</v>
      </c>
      <c r="V75">
        <v>0.78876514359137795</v>
      </c>
      <c r="W75">
        <v>1492.25</v>
      </c>
      <c r="X75">
        <v>1517.25</v>
      </c>
      <c r="Y75">
        <v>1483.2</v>
      </c>
      <c r="Z75">
        <v>1524.65</v>
      </c>
      <c r="AA75">
        <v>1467</v>
      </c>
      <c r="AB75">
        <v>1524.65</v>
      </c>
      <c r="AC75" s="2">
        <f>(Table2[[#This Row],[Close Price]]/Table2[[#This Row],[Day Low]])-1</f>
        <v>1.4039202546490159E-2</v>
      </c>
      <c r="AD75" s="2">
        <f>(Table2[[#This Row],[Day High]]/Table2[[#This Row],[Close Price]])-1</f>
        <v>2.6764472640761205E-3</v>
      </c>
      <c r="AE75" s="2">
        <f>(Table2[[#This Row],[Close Price]]/Table2[[#This Row],[Current Week Low]])-1</f>
        <v>2.0226537216828433E-2</v>
      </c>
      <c r="AF75" s="2">
        <f>(Table2[[#This Row],[Current Week High]]/Table2[[#This Row],[Close Price]])-1</f>
        <v>7.5667459688077976E-3</v>
      </c>
      <c r="AG75" s="2">
        <f>(Table2[[#This Row],[Close Price]]/Table2[[#This Row],[Current Month Low]])-1</f>
        <v>3.1492842535787435E-2</v>
      </c>
      <c r="AH75" s="2">
        <f>(Table2[[#This Row],[Current Month High]]/Table2[[#This Row],[Close Price]])-1</f>
        <v>7.5667459688077976E-3</v>
      </c>
      <c r="AI75">
        <v>4.5466560930478499</v>
      </c>
      <c r="AJ75">
        <v>49.378084896347403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</v>
      </c>
      <c r="AM75" t="s">
        <v>10201</v>
      </c>
      <c r="AN75">
        <v>0.57999999999999996</v>
      </c>
      <c r="AO75" t="s">
        <v>10200</v>
      </c>
      <c r="AP75">
        <v>1.4423935839404999E-2</v>
      </c>
      <c r="AQ75">
        <f>(Table2[[#This Row],[Sharpe Ratio]]-AVERAGE(Table2[Sharpe Ratio]))/_xlfn.STDEV.P(Table2[Sharpe Ratio])</f>
        <v>-0.45158053309605828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-1.7025430369798098</v>
      </c>
      <c r="AS75">
        <f>_xlfn.RANK.AVG(Table2[[#This Row],[1Y Return vs Nifty Z-Score]],Table2[1Y Return vs Nifty Z-Score])</f>
        <v>375</v>
      </c>
      <c r="AT75">
        <f>_xlfn.RANK.AVG(Table2[[#This Row],[6M Return vs Nifty Z-Score]],Table2[6M Return vs Nifty Z-Score])</f>
        <v>410</v>
      </c>
      <c r="AU75">
        <f>_xlfn.RANK.AVG(Table2[[#This Row],[Sharpe Ratio Z-Score]],Table2[Sharpe Ratio Z-Score])</f>
        <v>455</v>
      </c>
      <c r="AV75">
        <f>(Table2[[#This Row],[Rank 1Y]]+Table2[[#This Row],[Rank 6M]]+Table2[[#This Row],[Rank Sharpe]])/3</f>
        <v>413.33333333333331</v>
      </c>
    </row>
    <row r="76" spans="1:48" x14ac:dyDescent="0.3">
      <c r="A76" t="s">
        <v>207</v>
      </c>
      <c r="B76" t="s">
        <v>208</v>
      </c>
      <c r="C76" t="s">
        <v>10155</v>
      </c>
      <c r="D76" t="s">
        <v>49</v>
      </c>
      <c r="E76">
        <v>118654.65992828</v>
      </c>
      <c r="F76">
        <v>1421.05</v>
      </c>
      <c r="G76">
        <v>-2.5168938891038799</v>
      </c>
      <c r="H76">
        <f>(Table2[[#This Row],[1Y Return vs Nifty]]-AVERAGE(Table2[1Y Return vs Nifty]))/_xlfn.STDEV.P(Table2[1Y Return vs Nifty])</f>
        <v>-0.57785660017225871</v>
      </c>
      <c r="I76">
        <v>0.16382827848390399</v>
      </c>
      <c r="J76">
        <f>(Table2[[#This Row],[1M Return vs Nifty]]-AVERAGE(Table2[1M Return vs Nifty]))/_xlfn.STDEV.P(Table2[1M Return vs Nifty])</f>
        <v>-0.3512522743860953</v>
      </c>
      <c r="K76">
        <v>4.37859720727959</v>
      </c>
      <c r="L76">
        <f>(Table2[[#This Row],[6M Return vs Nifty]]-AVERAGE(Table2[6M Return vs Nifty]))/_xlfn.STDEV.P(Table2[6M Return vs Nifty])</f>
        <v>-0.17581078843834996</v>
      </c>
      <c r="M76">
        <v>1.44974371129248E-2</v>
      </c>
      <c r="N76">
        <f>(Table2[[#This Row],[1W Return vs Nifty]]-AVERAGE(Table2[1W Return vs Nifty]))/_xlfn.STDEV.P(Table2[1W Return vs Nifty])</f>
        <v>-0.2650615855214345</v>
      </c>
      <c r="O76">
        <v>1404.12</v>
      </c>
      <c r="P76">
        <v>1341.5381649168901</v>
      </c>
      <c r="Q76">
        <v>1206.169221332</v>
      </c>
      <c r="R76">
        <v>48.757637400815803</v>
      </c>
      <c r="S76" s="2">
        <f>(Table2[[#This Row],[Close Price]]-Table2[[#This Row],[20D EMA]])/Table2[[#This Row],[20D EMA]]</f>
        <v>1.2057374013617115E-2</v>
      </c>
      <c r="T76" s="2">
        <f>(Table2[[#This Row],[Close Price]]-Table2[[#This Row],[50D EMA]])/Table2[[#This Row],[50D EMA]]</f>
        <v>5.9269156228615921E-2</v>
      </c>
      <c r="U76" s="2">
        <f>(Table2[[#This Row],[Close Price]]-Table2[[#This Row],[200D EMA]])/Table2[[#This Row],[200D EMA]]</f>
        <v>0.17815143585798204</v>
      </c>
      <c r="V76">
        <v>0.568645340696881</v>
      </c>
      <c r="W76">
        <v>1390</v>
      </c>
      <c r="X76">
        <v>1423.6</v>
      </c>
      <c r="Y76">
        <v>1390</v>
      </c>
      <c r="Z76">
        <v>1433.05</v>
      </c>
      <c r="AA76">
        <v>1390</v>
      </c>
      <c r="AB76">
        <v>1450</v>
      </c>
      <c r="AC76" s="2">
        <f>(Table2[[#This Row],[Close Price]]/Table2[[#This Row],[Day Low]])-1</f>
        <v>2.2338129496402903E-2</v>
      </c>
      <c r="AD76" s="2">
        <f>(Table2[[#This Row],[Day High]]/Table2[[#This Row],[Close Price]])-1</f>
        <v>1.7944477674958215E-3</v>
      </c>
      <c r="AE76" s="2">
        <f>(Table2[[#This Row],[Close Price]]/Table2[[#This Row],[Current Week Low]])-1</f>
        <v>2.2338129496402903E-2</v>
      </c>
      <c r="AF76" s="2">
        <f>(Table2[[#This Row],[Current Week High]]/Table2[[#This Row],[Close Price]])-1</f>
        <v>8.4444600823334603E-3</v>
      </c>
      <c r="AG76" s="2">
        <f>(Table2[[#This Row],[Close Price]]/Table2[[#This Row],[Current Month Low]])-1</f>
        <v>2.2338129496402903E-2</v>
      </c>
      <c r="AH76" s="2">
        <f>(Table2[[#This Row],[Current Month High]]/Table2[[#This Row],[Close Price]])-1</f>
        <v>2.0372259948629567E-2</v>
      </c>
      <c r="AI76">
        <v>3.8809331128391</v>
      </c>
      <c r="AJ76">
        <v>42.496866382552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0.13</v>
      </c>
      <c r="AM76" t="s">
        <v>10200</v>
      </c>
      <c r="AN76">
        <v>-0.95</v>
      </c>
      <c r="AO76" t="s">
        <v>10199</v>
      </c>
      <c r="AP76">
        <v>0.12095854668104999</v>
      </c>
      <c r="AQ76">
        <f>(Table2[[#This Row],[Sharpe Ratio]]-AVERAGE(Table2[Sharpe Ratio]))/_xlfn.STDEV.P(Table2[Sharpe Ratio])</f>
        <v>0.74952199095848393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-0.62045925755965459</v>
      </c>
      <c r="AS76">
        <f>_xlfn.RANK.AVG(Table2[[#This Row],[1Y Return vs Nifty Z-Score]],Table2[1Y Return vs Nifty Z-Score])</f>
        <v>534</v>
      </c>
      <c r="AT76">
        <f>_xlfn.RANK.AVG(Table2[[#This Row],[6M Return vs Nifty Z-Score]],Table2[6M Return vs Nifty Z-Score])</f>
        <v>371</v>
      </c>
      <c r="AU76">
        <f>_xlfn.RANK.AVG(Table2[[#This Row],[Sharpe Ratio Z-Score]],Table2[Sharpe Ratio Z-Score])</f>
        <v>165</v>
      </c>
      <c r="AV76">
        <f>(Table2[[#This Row],[Rank 1Y]]+Table2[[#This Row],[Rank 6M]]+Table2[[#This Row],[Rank Sharpe]])/3</f>
        <v>356.66666666666669</v>
      </c>
    </row>
    <row r="77" spans="1:48" x14ac:dyDescent="0.3">
      <c r="A77" t="s">
        <v>209</v>
      </c>
      <c r="B77" t="s">
        <v>210</v>
      </c>
      <c r="C77" t="s">
        <v>10161</v>
      </c>
      <c r="D77" t="s">
        <v>211</v>
      </c>
      <c r="E77">
        <v>118510.48348359999</v>
      </c>
      <c r="F77">
        <v>4636.95</v>
      </c>
      <c r="G77">
        <v>1.4838522638723199</v>
      </c>
      <c r="H77">
        <f>(Table2[[#This Row],[1Y Return vs Nifty]]-AVERAGE(Table2[1Y Return vs Nifty]))/_xlfn.STDEV.P(Table2[1Y Return vs Nifty])</f>
        <v>-0.53111600130431336</v>
      </c>
      <c r="I77">
        <v>-4.52919912681452</v>
      </c>
      <c r="J77">
        <f>(Table2[[#This Row],[1M Return vs Nifty]]-AVERAGE(Table2[1M Return vs Nifty]))/_xlfn.STDEV.P(Table2[1M Return vs Nifty])</f>
        <v>-0.74060239663028282</v>
      </c>
      <c r="K77">
        <v>6.3553741276026097</v>
      </c>
      <c r="L77">
        <f>(Table2[[#This Row],[6M Return vs Nifty]]-AVERAGE(Table2[6M Return vs Nifty]))/_xlfn.STDEV.P(Table2[6M Return vs Nifty])</f>
        <v>-0.11566017508832586</v>
      </c>
      <c r="M77">
        <v>0.95325280566889403</v>
      </c>
      <c r="N77">
        <f>(Table2[[#This Row],[1W Return vs Nifty]]-AVERAGE(Table2[1W Return vs Nifty]))/_xlfn.STDEV.P(Table2[1W Return vs Nifty])</f>
        <v>-8.2957110678266596E-2</v>
      </c>
      <c r="O77">
        <v>4521.8</v>
      </c>
      <c r="P77">
        <v>4328.2260412890801</v>
      </c>
      <c r="Q77">
        <v>3911.27428045744</v>
      </c>
      <c r="R77">
        <v>39.847979198478697</v>
      </c>
      <c r="S77" s="2">
        <f>(Table2[[#This Row],[Close Price]]-Table2[[#This Row],[20D EMA]])/Table2[[#This Row],[20D EMA]]</f>
        <v>2.5465522579503654E-2</v>
      </c>
      <c r="T77" s="2">
        <f>(Table2[[#This Row],[Close Price]]-Table2[[#This Row],[50D EMA]])/Table2[[#This Row],[50D EMA]]</f>
        <v>7.1328058138796321E-2</v>
      </c>
      <c r="U77" s="2">
        <f>(Table2[[#This Row],[Close Price]]-Table2[[#This Row],[200D EMA]])/Table2[[#This Row],[200D EMA]]</f>
        <v>0.185534346994885</v>
      </c>
      <c r="V77">
        <v>0.94026344711441601</v>
      </c>
      <c r="W77">
        <v>4536.8</v>
      </c>
      <c r="X77">
        <v>4651.8500000000004</v>
      </c>
      <c r="Y77">
        <v>4445</v>
      </c>
      <c r="Z77">
        <v>4651.8500000000004</v>
      </c>
      <c r="AA77">
        <v>4445</v>
      </c>
      <c r="AB77">
        <v>4670</v>
      </c>
      <c r="AC77" s="2">
        <f>(Table2[[#This Row],[Close Price]]/Table2[[#This Row],[Day Low]])-1</f>
        <v>2.2075030858754952E-2</v>
      </c>
      <c r="AD77" s="2">
        <f>(Table2[[#This Row],[Day High]]/Table2[[#This Row],[Close Price]])-1</f>
        <v>3.2133190998393513E-3</v>
      </c>
      <c r="AE77" s="2">
        <f>(Table2[[#This Row],[Close Price]]/Table2[[#This Row],[Current Week Low]])-1</f>
        <v>4.318335208098989E-2</v>
      </c>
      <c r="AF77" s="2">
        <f>(Table2[[#This Row],[Current Week High]]/Table2[[#This Row],[Close Price]])-1</f>
        <v>3.2133190998393513E-3</v>
      </c>
      <c r="AG77" s="2">
        <f>(Table2[[#This Row],[Close Price]]/Table2[[#This Row],[Current Month Low]])-1</f>
        <v>4.318335208098989E-2</v>
      </c>
      <c r="AH77" s="2">
        <f>(Table2[[#This Row],[Current Month High]]/Table2[[#This Row],[Close Price]])-1</f>
        <v>7.1275299496436073E-3</v>
      </c>
      <c r="AI77">
        <v>0.71275299496435995</v>
      </c>
      <c r="AJ77">
        <v>40.714047279458597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0.12</v>
      </c>
      <c r="AM77" t="s">
        <v>10200</v>
      </c>
      <c r="AN77">
        <v>2.6</v>
      </c>
      <c r="AO77" t="s">
        <v>10200</v>
      </c>
      <c r="AP77">
        <v>-5.2783891209402002E-2</v>
      </c>
      <c r="AQ77">
        <f>(Table2[[#This Row],[Sharpe Ratio]]-AVERAGE(Table2[Sharpe Ratio]))/_xlfn.STDEV.P(Table2[Sharpe Ratio])</f>
        <v>-1.2093013345033314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-2.6796370182045197</v>
      </c>
      <c r="AS77">
        <f>_xlfn.RANK.AVG(Table2[[#This Row],[1Y Return vs Nifty Z-Score]],Table2[1Y Return vs Nifty Z-Score])</f>
        <v>509</v>
      </c>
      <c r="AT77">
        <f>_xlfn.RANK.AVG(Table2[[#This Row],[6M Return vs Nifty Z-Score]],Table2[6M Return vs Nifty Z-Score])</f>
        <v>351</v>
      </c>
      <c r="AU77">
        <f>_xlfn.RANK.AVG(Table2[[#This Row],[Sharpe Ratio Z-Score]],Table2[Sharpe Ratio Z-Score])</f>
        <v>637</v>
      </c>
      <c r="AV77">
        <f>(Table2[[#This Row],[Rank 1Y]]+Table2[[#This Row],[Rank 6M]]+Table2[[#This Row],[Rank Sharpe]])/3</f>
        <v>499</v>
      </c>
    </row>
    <row r="78" spans="1:48" x14ac:dyDescent="0.3">
      <c r="A78" t="s">
        <v>212</v>
      </c>
      <c r="B78" t="s">
        <v>213</v>
      </c>
      <c r="C78" t="s">
        <v>10167</v>
      </c>
      <c r="D78" t="s">
        <v>214</v>
      </c>
      <c r="E78">
        <v>118249.4749834</v>
      </c>
      <c r="F78">
        <v>1929.45</v>
      </c>
      <c r="G78">
        <v>23.639616286050298</v>
      </c>
      <c r="H78">
        <f>(Table2[[#This Row],[1Y Return vs Nifty]]-AVERAGE(Table2[1Y Return vs Nifty]))/_xlfn.STDEV.P(Table2[1Y Return vs Nifty])</f>
        <v>-0.27227086612794132</v>
      </c>
      <c r="I78">
        <v>-1.1096193755982899</v>
      </c>
      <c r="J78">
        <f>(Table2[[#This Row],[1M Return vs Nifty]]-AVERAGE(Table2[1M Return vs Nifty]))/_xlfn.STDEV.P(Table2[1M Return vs Nifty])</f>
        <v>-0.45690198766684431</v>
      </c>
      <c r="K78">
        <v>26.279437549499999</v>
      </c>
      <c r="L78">
        <f>(Table2[[#This Row],[6M Return vs Nifty]]-AVERAGE(Table2[6M Return vs Nifty]))/_xlfn.STDEV.P(Table2[6M Return vs Nifty])</f>
        <v>0.49060177735093741</v>
      </c>
      <c r="M78">
        <v>5.6404591010305598</v>
      </c>
      <c r="N78">
        <f>(Table2[[#This Row],[1W Return vs Nifty]]-AVERAGE(Table2[1W Return vs Nifty]))/_xlfn.STDEV.P(Table2[1W Return vs Nifty])</f>
        <v>0.82629067579395188</v>
      </c>
      <c r="O78">
        <v>1869.58</v>
      </c>
      <c r="P78">
        <v>1798.8071867020101</v>
      </c>
      <c r="Q78">
        <v>1561.43282985515</v>
      </c>
      <c r="R78">
        <v>58.432327780054699</v>
      </c>
      <c r="S78" s="2">
        <f>(Table2[[#This Row],[Close Price]]-Table2[[#This Row],[20D EMA]])/Table2[[#This Row],[20D EMA]]</f>
        <v>3.2023235165117361E-2</v>
      </c>
      <c r="T78" s="2">
        <f>(Table2[[#This Row],[Close Price]]-Table2[[#This Row],[50D EMA]])/Table2[[#This Row],[50D EMA]]</f>
        <v>7.2627469060491487E-2</v>
      </c>
      <c r="U78" s="2">
        <f>(Table2[[#This Row],[Close Price]]-Table2[[#This Row],[200D EMA]])/Table2[[#This Row],[200D EMA]]</f>
        <v>0.23569196388613786</v>
      </c>
      <c r="V78">
        <v>0.79448891938626898</v>
      </c>
      <c r="W78">
        <v>1898.4</v>
      </c>
      <c r="X78">
        <v>1945</v>
      </c>
      <c r="Y78">
        <v>1866</v>
      </c>
      <c r="Z78">
        <v>1945</v>
      </c>
      <c r="AA78">
        <v>1806.75</v>
      </c>
      <c r="AB78">
        <v>1945</v>
      </c>
      <c r="AC78" s="2">
        <f>(Table2[[#This Row],[Close Price]]/Table2[[#This Row],[Day Low]])-1</f>
        <v>1.6355878634639609E-2</v>
      </c>
      <c r="AD78" s="2">
        <f>(Table2[[#This Row],[Day High]]/Table2[[#This Row],[Close Price]])-1</f>
        <v>8.0592915079427119E-3</v>
      </c>
      <c r="AE78" s="2">
        <f>(Table2[[#This Row],[Close Price]]/Table2[[#This Row],[Current Week Low]])-1</f>
        <v>3.4003215434083689E-2</v>
      </c>
      <c r="AF78" s="2">
        <f>(Table2[[#This Row],[Current Week High]]/Table2[[#This Row],[Close Price]])-1</f>
        <v>8.0592915079427119E-3</v>
      </c>
      <c r="AG78" s="2">
        <f>(Table2[[#This Row],[Close Price]]/Table2[[#This Row],[Current Month Low]])-1</f>
        <v>6.7911996679119957E-2</v>
      </c>
      <c r="AH78" s="2">
        <f>(Table2[[#This Row],[Current Month High]]/Table2[[#This Row],[Close Price]])-1</f>
        <v>8.0592915079427119E-3</v>
      </c>
      <c r="AI78">
        <v>2.8997900956231102</v>
      </c>
      <c r="AJ78">
        <v>56.503224236525099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0.13</v>
      </c>
      <c r="AM78" t="s">
        <v>10200</v>
      </c>
      <c r="AN78">
        <v>0.92</v>
      </c>
      <c r="AO78" t="s">
        <v>10200</v>
      </c>
      <c r="AP78">
        <v>4.5318312164745002E-2</v>
      </c>
      <c r="AQ78">
        <f>(Table2[[#This Row],[Sharpe Ratio]]-AVERAGE(Table2[Sharpe Ratio]))/_xlfn.STDEV.P(Table2[Sharpe Ratio])</f>
        <v>-0.1032682513849647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0.48445134796513895</v>
      </c>
      <c r="AS78">
        <f>_xlfn.RANK.AVG(Table2[[#This Row],[1Y Return vs Nifty Z-Score]],Table2[1Y Return vs Nifty Z-Score])</f>
        <v>371</v>
      </c>
      <c r="AT78">
        <f>_xlfn.RANK.AVG(Table2[[#This Row],[6M Return vs Nifty Z-Score]],Table2[6M Return vs Nifty Z-Score])</f>
        <v>172</v>
      </c>
      <c r="AU78">
        <f>_xlfn.RANK.AVG(Table2[[#This Row],[Sharpe Ratio Z-Score]],Table2[Sharpe Ratio Z-Score])</f>
        <v>363</v>
      </c>
      <c r="AV78">
        <f>(Table2[[#This Row],[Rank 1Y]]+Table2[[#This Row],[Rank 6M]]+Table2[[#This Row],[Rank Sharpe]])/3</f>
        <v>302</v>
      </c>
    </row>
    <row r="79" spans="1:48" x14ac:dyDescent="0.3">
      <c r="A79" t="s">
        <v>215</v>
      </c>
      <c r="B79" t="s">
        <v>216</v>
      </c>
      <c r="C79" t="s">
        <v>10158</v>
      </c>
      <c r="D79" t="s">
        <v>117</v>
      </c>
      <c r="E79">
        <v>117991.287459</v>
      </c>
      <c r="F79">
        <v>609.95000000000005</v>
      </c>
      <c r="G79">
        <v>378.52370013926298</v>
      </c>
      <c r="H79">
        <f>(Table2[[#This Row],[1Y Return vs Nifty]]-AVERAGE(Table2[1Y Return vs Nifty]))/_xlfn.STDEV.P(Table2[1Y Return vs Nifty])</f>
        <v>3.8738293796128813</v>
      </c>
      <c r="I79">
        <v>36.831451316466399</v>
      </c>
      <c r="J79">
        <f>(Table2[[#This Row],[1M Return vs Nifty]]-AVERAGE(Table2[1M Return vs Nifty]))/_xlfn.STDEV.P(Table2[1M Return vs Nifty])</f>
        <v>2.6908231876331681</v>
      </c>
      <c r="K79">
        <v>196.53184846645399</v>
      </c>
      <c r="L79">
        <f>(Table2[[#This Row],[6M Return vs Nifty]]-AVERAGE(Table2[6M Return vs Nifty]))/_xlfn.STDEV.P(Table2[6M Return vs Nifty])</f>
        <v>5.6711493827437112</v>
      </c>
      <c r="M79">
        <v>30.223202294898499</v>
      </c>
      <c r="N79">
        <f>(Table2[[#This Row],[1W Return vs Nifty]]-AVERAGE(Table2[1W Return vs Nifty]))/_xlfn.STDEV.P(Table2[1W Return vs Nifty])</f>
        <v>5.5949744985132908</v>
      </c>
      <c r="O79">
        <v>450.36</v>
      </c>
      <c r="P79">
        <v>387.81299493075102</v>
      </c>
      <c r="Q79">
        <v>272.35561481199301</v>
      </c>
      <c r="R79">
        <v>94.312272571934699</v>
      </c>
      <c r="S79" s="2">
        <f>(Table2[[#This Row],[Close Price]]-Table2[[#This Row],[20D EMA]])/Table2[[#This Row],[20D EMA]]</f>
        <v>0.35436095567990056</v>
      </c>
      <c r="T79" s="2">
        <f>(Table2[[#This Row],[Close Price]]-Table2[[#This Row],[50D EMA]])/Table2[[#This Row],[50D EMA]]</f>
        <v>0.57279412493362791</v>
      </c>
      <c r="U79" s="2">
        <f>(Table2[[#This Row],[Close Price]]-Table2[[#This Row],[200D EMA]])/Table2[[#This Row],[200D EMA]]</f>
        <v>1.2395352503419044</v>
      </c>
      <c r="V79">
        <v>2.0162496692815099</v>
      </c>
      <c r="W79">
        <v>557.75</v>
      </c>
      <c r="X79">
        <v>618.4</v>
      </c>
      <c r="Y79">
        <v>508</v>
      </c>
      <c r="Z79">
        <v>619</v>
      </c>
      <c r="AA79">
        <v>404.3</v>
      </c>
      <c r="AB79">
        <v>619</v>
      </c>
      <c r="AC79" s="2">
        <f>(Table2[[#This Row],[Close Price]]/Table2[[#This Row],[Day Low]])-1</f>
        <v>9.3590318242940507E-2</v>
      </c>
      <c r="AD79" s="2">
        <f>(Table2[[#This Row],[Day High]]/Table2[[#This Row],[Close Price]])-1</f>
        <v>1.3853594556930693E-2</v>
      </c>
      <c r="AE79" s="2">
        <f>(Table2[[#This Row],[Close Price]]/Table2[[#This Row],[Current Week Low]])-1</f>
        <v>0.20068897637795291</v>
      </c>
      <c r="AF79" s="2">
        <f>(Table2[[#This Row],[Current Week High]]/Table2[[#This Row],[Close Price]])-1</f>
        <v>1.4837281744405129E-2</v>
      </c>
      <c r="AG79" s="2">
        <f>(Table2[[#This Row],[Close Price]]/Table2[[#This Row],[Current Month Low]])-1</f>
        <v>0.5086569379173882</v>
      </c>
      <c r="AH79" s="2">
        <f>(Table2[[#This Row],[Current Month High]]/Table2[[#This Row],[Close Price]])-1</f>
        <v>1.4837281744405129E-2</v>
      </c>
      <c r="AI79">
        <v>1.48372817444051</v>
      </c>
      <c r="AJ79">
        <v>421.10209312259701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1.1000000000000001</v>
      </c>
      <c r="AM79" t="s">
        <v>10200</v>
      </c>
      <c r="AN79">
        <v>46.41</v>
      </c>
      <c r="AO79" t="s">
        <v>10200</v>
      </c>
      <c r="AP79">
        <v>0.209826313645289</v>
      </c>
      <c r="AQ79">
        <f>(Table2[[#This Row],[Sharpe Ratio]]-AVERAGE(Table2[Sharpe Ratio]))/_xlfn.STDEV.P(Table2[Sharpe Ratio])</f>
        <v>1.7514433230455519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19.582219771548605</v>
      </c>
      <c r="AS79">
        <f>_xlfn.RANK.AVG(Table2[[#This Row],[1Y Return vs Nifty Z-Score]],Table2[1Y Return vs Nifty Z-Score])</f>
        <v>5</v>
      </c>
      <c r="AT79">
        <f>_xlfn.RANK.AVG(Table2[[#This Row],[6M Return vs Nifty Z-Score]],Table2[6M Return vs Nifty Z-Score])</f>
        <v>2</v>
      </c>
      <c r="AU79">
        <f>_xlfn.RANK.AVG(Table2[[#This Row],[Sharpe Ratio Z-Score]],Table2[Sharpe Ratio Z-Score])</f>
        <v>32</v>
      </c>
      <c r="AV79">
        <f>(Table2[[#This Row],[Rank 1Y]]+Table2[[#This Row],[Rank 6M]]+Table2[[#This Row],[Rank Sharpe]])/3</f>
        <v>13</v>
      </c>
    </row>
    <row r="80" spans="1:48" x14ac:dyDescent="0.3">
      <c r="A80" t="s">
        <v>217</v>
      </c>
      <c r="B80" t="s">
        <v>218</v>
      </c>
      <c r="C80" t="s">
        <v>10160</v>
      </c>
      <c r="D80" t="s">
        <v>150</v>
      </c>
      <c r="E80">
        <v>117417.72816490001</v>
      </c>
      <c r="F80">
        <v>742.05</v>
      </c>
      <c r="G80">
        <v>65.541669372072207</v>
      </c>
      <c r="H80">
        <f>(Table2[[#This Row],[1Y Return vs Nifty]]-AVERAGE(Table2[1Y Return vs Nifty]))/_xlfn.STDEV.P(Table2[1Y Return vs Nifty])</f>
        <v>0.21726957961619278</v>
      </c>
      <c r="I80">
        <v>9.3668418029232807</v>
      </c>
      <c r="J80">
        <f>(Table2[[#This Row],[1M Return vs Nifty]]-AVERAGE(Table2[1M Return vs Nifty]))/_xlfn.STDEV.P(Table2[1M Return vs Nifty])</f>
        <v>0.41226221877666741</v>
      </c>
      <c r="K80">
        <v>45.945333279105498</v>
      </c>
      <c r="L80">
        <f>(Table2[[#This Row],[6M Return vs Nifty]]-AVERAGE(Table2[6M Return vs Nifty]))/_xlfn.STDEV.P(Table2[6M Return vs Nifty])</f>
        <v>1.0890080406232208</v>
      </c>
      <c r="M80">
        <v>4.1763498720361696</v>
      </c>
      <c r="N80">
        <f>(Table2[[#This Row],[1W Return vs Nifty]]-AVERAGE(Table2[1W Return vs Nifty]))/_xlfn.STDEV.P(Table2[1W Return vs Nifty])</f>
        <v>0.54227542412174512</v>
      </c>
      <c r="O80">
        <v>712.03</v>
      </c>
      <c r="P80">
        <v>659.32346203799705</v>
      </c>
      <c r="Q80">
        <v>527.94710129709904</v>
      </c>
      <c r="R80">
        <v>83.257132847946494</v>
      </c>
      <c r="S80" s="2">
        <f>(Table2[[#This Row],[Close Price]]-Table2[[#This Row],[20D EMA]])/Table2[[#This Row],[20D EMA]]</f>
        <v>4.2161144895580219E-2</v>
      </c>
      <c r="T80" s="2">
        <f>(Table2[[#This Row],[Close Price]]-Table2[[#This Row],[50D EMA]])/Table2[[#This Row],[50D EMA]]</f>
        <v>0.12547185520486656</v>
      </c>
      <c r="U80" s="2">
        <f>(Table2[[#This Row],[Close Price]]-Table2[[#This Row],[200D EMA]])/Table2[[#This Row],[200D EMA]]</f>
        <v>0.40553854387471255</v>
      </c>
      <c r="V80">
        <v>0.711502611365739</v>
      </c>
      <c r="W80">
        <v>723</v>
      </c>
      <c r="X80">
        <v>760</v>
      </c>
      <c r="Y80">
        <v>723</v>
      </c>
      <c r="Z80">
        <v>783.75</v>
      </c>
      <c r="AA80">
        <v>696.3</v>
      </c>
      <c r="AB80">
        <v>783.75</v>
      </c>
      <c r="AC80" s="2">
        <f>(Table2[[#This Row],[Close Price]]/Table2[[#This Row],[Day Low]])-1</f>
        <v>2.634854771784223E-2</v>
      </c>
      <c r="AD80" s="2">
        <f>(Table2[[#This Row],[Day High]]/Table2[[#This Row],[Close Price]])-1</f>
        <v>2.4189744626373022E-2</v>
      </c>
      <c r="AE80" s="2">
        <f>(Table2[[#This Row],[Close Price]]/Table2[[#This Row],[Current Week Low]])-1</f>
        <v>2.634854771784223E-2</v>
      </c>
      <c r="AF80" s="2">
        <f>(Table2[[#This Row],[Current Week High]]/Table2[[#This Row],[Close Price]])-1</f>
        <v>5.6195674145947061E-2</v>
      </c>
      <c r="AG80" s="2">
        <f>(Table2[[#This Row],[Close Price]]/Table2[[#This Row],[Current Month Low]])-1</f>
        <v>6.5704437742352351E-2</v>
      </c>
      <c r="AH80" s="2">
        <f>(Table2[[#This Row],[Current Month High]]/Table2[[#This Row],[Close Price]])-1</f>
        <v>5.6195674145947061E-2</v>
      </c>
      <c r="AI80">
        <v>5.6195674145946999</v>
      </c>
      <c r="AJ80">
        <v>106.58407572383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0.27</v>
      </c>
      <c r="AM80" t="s">
        <v>10200</v>
      </c>
      <c r="AN80">
        <v>5.74</v>
      </c>
      <c r="AO80" t="s">
        <v>10200</v>
      </c>
      <c r="AP80">
        <v>0.25960971864448401</v>
      </c>
      <c r="AQ80">
        <f>(Table2[[#This Row],[Sharpe Ratio]]-AVERAGE(Table2[Sharpe Ratio]))/_xlfn.STDEV.P(Table2[Sharpe Ratio])</f>
        <v>2.3127160674444869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4.5735313305823126</v>
      </c>
      <c r="AS80">
        <f>_xlfn.RANK.AVG(Table2[[#This Row],[1Y Return vs Nifty Z-Score]],Table2[1Y Return vs Nifty Z-Score])</f>
        <v>212</v>
      </c>
      <c r="AT80">
        <f>_xlfn.RANK.AVG(Table2[[#This Row],[6M Return vs Nifty Z-Score]],Table2[6M Return vs Nifty Z-Score])</f>
        <v>79</v>
      </c>
      <c r="AU80">
        <f>_xlfn.RANK.AVG(Table2[[#This Row],[Sharpe Ratio Z-Score]],Table2[Sharpe Ratio Z-Score])</f>
        <v>8</v>
      </c>
      <c r="AV80">
        <f>(Table2[[#This Row],[Rank 1Y]]+Table2[[#This Row],[Rank 6M]]+Table2[[#This Row],[Rank Sharpe]])/3</f>
        <v>99.666666666666671</v>
      </c>
    </row>
    <row r="81" spans="1:48" x14ac:dyDescent="0.3">
      <c r="A81" t="s">
        <v>219</v>
      </c>
      <c r="B81" t="s">
        <v>220</v>
      </c>
      <c r="C81" t="s">
        <v>10155</v>
      </c>
      <c r="D81" t="s">
        <v>32</v>
      </c>
      <c r="E81">
        <v>117251.663223967</v>
      </c>
      <c r="F81">
        <v>64.66</v>
      </c>
      <c r="G81">
        <v>119.072066076678</v>
      </c>
      <c r="H81">
        <f>(Table2[[#This Row],[1Y Return vs Nifty]]-AVERAGE(Table2[1Y Return vs Nifty]))/_xlfn.STDEV.P(Table2[1Y Return vs Nifty])</f>
        <v>0.84266361961312231</v>
      </c>
      <c r="I81">
        <v>-9.1957521117864598</v>
      </c>
      <c r="J81">
        <f>(Table2[[#This Row],[1M Return vs Nifty]]-AVERAGE(Table2[1M Return vs Nifty]))/_xlfn.STDEV.P(Table2[1M Return vs Nifty])</f>
        <v>-1.1277561074964282</v>
      </c>
      <c r="K81">
        <v>38.968525264833502</v>
      </c>
      <c r="L81">
        <f>(Table2[[#This Row],[6M Return vs Nifty]]-AVERAGE(Table2[6M Return vs Nifty]))/_xlfn.STDEV.P(Table2[6M Return vs Nifty])</f>
        <v>0.8767133315089275</v>
      </c>
      <c r="M81">
        <v>1.38906486634223</v>
      </c>
      <c r="N81">
        <f>(Table2[[#This Row],[1W Return vs Nifty]]-AVERAGE(Table2[1W Return vs Nifty]))/_xlfn.STDEV.P(Table2[1W Return vs Nifty])</f>
        <v>1.5838987236998633E-3</v>
      </c>
      <c r="O81">
        <v>64.569999999999993</v>
      </c>
      <c r="P81">
        <v>64.786896492142702</v>
      </c>
      <c r="Q81">
        <v>55.323545777960497</v>
      </c>
      <c r="R81">
        <v>24.689991109429101</v>
      </c>
      <c r="S81" s="2">
        <f>(Table2[[#This Row],[Close Price]]-Table2[[#This Row],[20D EMA]])/Table2[[#This Row],[20D EMA]]</f>
        <v>1.3938361468174604E-3</v>
      </c>
      <c r="T81" s="2">
        <f>(Table2[[#This Row],[Close Price]]-Table2[[#This Row],[50D EMA]])/Table2[[#This Row],[50D EMA]]</f>
        <v>-1.9586752725235957E-3</v>
      </c>
      <c r="U81" s="2">
        <f>(Table2[[#This Row],[Close Price]]-Table2[[#This Row],[200D EMA]])/Table2[[#This Row],[200D EMA]]</f>
        <v>0.16876095143126035</v>
      </c>
      <c r="V81">
        <v>0.62865848092508203</v>
      </c>
      <c r="W81">
        <v>62.92</v>
      </c>
      <c r="X81">
        <v>65.47</v>
      </c>
      <c r="Y81">
        <v>62</v>
      </c>
      <c r="Z81">
        <v>67.900000000000006</v>
      </c>
      <c r="AA81">
        <v>62</v>
      </c>
      <c r="AB81">
        <v>67.900000000000006</v>
      </c>
      <c r="AC81" s="2">
        <f>(Table2[[#This Row],[Close Price]]/Table2[[#This Row],[Day Low]])-1</f>
        <v>2.7654164017800298E-2</v>
      </c>
      <c r="AD81" s="2">
        <f>(Table2[[#This Row],[Day High]]/Table2[[#This Row],[Close Price]])-1</f>
        <v>1.2527064645839747E-2</v>
      </c>
      <c r="AE81" s="2">
        <f>(Table2[[#This Row],[Close Price]]/Table2[[#This Row],[Current Week Low]])-1</f>
        <v>4.290322580645145E-2</v>
      </c>
      <c r="AF81" s="2">
        <f>(Table2[[#This Row],[Current Week High]]/Table2[[#This Row],[Close Price]])-1</f>
        <v>5.0108258583359211E-2</v>
      </c>
      <c r="AG81" s="2">
        <f>(Table2[[#This Row],[Close Price]]/Table2[[#This Row],[Current Month Low]])-1</f>
        <v>4.290322580645145E-2</v>
      </c>
      <c r="AH81" s="2">
        <f>(Table2[[#This Row],[Current Month High]]/Table2[[#This Row],[Close Price]])-1</f>
        <v>5.0108258583359211E-2</v>
      </c>
      <c r="AI81">
        <v>29.523662233219898</v>
      </c>
      <c r="AJ81">
        <v>153.07240704500899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-7.0000000000000007E-2</v>
      </c>
      <c r="AM81" t="s">
        <v>10199</v>
      </c>
      <c r="AN81">
        <v>-1.82</v>
      </c>
      <c r="AO81" t="s">
        <v>10199</v>
      </c>
      <c r="AP81">
        <v>8.0336369838322E-2</v>
      </c>
      <c r="AQ81">
        <f>(Table2[[#This Row],[Sharpe Ratio]]-AVERAGE(Table2[Sharpe Ratio]))/_xlfn.STDEV.P(Table2[Sharpe Ratio])</f>
        <v>0.2915356262181556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100</v>
      </c>
      <c r="AT81">
        <f>_xlfn.RANK.AVG(Table2[[#This Row],[6M Return vs Nifty Z-Score]],Table2[6M Return vs Nifty Z-Score])</f>
        <v>107</v>
      </c>
      <c r="AU81">
        <f>_xlfn.RANK.AVG(Table2[[#This Row],[Sharpe Ratio Z-Score]],Table2[Sharpe Ratio Z-Score])</f>
        <v>249</v>
      </c>
      <c r="AV81">
        <f>(Table2[[#This Row],[Rank 1Y]]+Table2[[#This Row],[Rank 6M]]+Table2[[#This Row],[Rank Sharpe]])/3</f>
        <v>152</v>
      </c>
    </row>
    <row r="82" spans="1:48" x14ac:dyDescent="0.3">
      <c r="A82" t="s">
        <v>221</v>
      </c>
      <c r="B82" t="s">
        <v>222</v>
      </c>
      <c r="C82" t="s">
        <v>10161</v>
      </c>
      <c r="D82" t="s">
        <v>65</v>
      </c>
      <c r="E82">
        <v>116501.7713622</v>
      </c>
      <c r="F82">
        <v>1180.1500000000001</v>
      </c>
      <c r="G82">
        <v>74.779684617593702</v>
      </c>
      <c r="H82">
        <f>(Table2[[#This Row],[1Y Return vs Nifty]]-AVERAGE(Table2[1Y Return vs Nifty]))/_xlfn.STDEV.P(Table2[1Y Return vs Nifty])</f>
        <v>0.32519703824929541</v>
      </c>
      <c r="I82">
        <v>4.8062958391436297</v>
      </c>
      <c r="J82">
        <f>(Table2[[#This Row],[1M Return vs Nifty]]-AVERAGE(Table2[1M Return vs Nifty]))/_xlfn.STDEV.P(Table2[1M Return vs Nifty])</f>
        <v>3.3903224645685688E-2</v>
      </c>
      <c r="K82">
        <v>54.487188239996698</v>
      </c>
      <c r="L82">
        <f>(Table2[[#This Row],[6M Return vs Nifty]]-AVERAGE(Table2[6M Return vs Nifty]))/_xlfn.STDEV.P(Table2[6M Return vs Nifty])</f>
        <v>1.3489249840892512</v>
      </c>
      <c r="M82">
        <v>7.9782108308364501</v>
      </c>
      <c r="N82">
        <f>(Table2[[#This Row],[1W Return vs Nifty]]-AVERAGE(Table2[1W Return vs Nifty]))/_xlfn.STDEV.P(Table2[1W Return vs Nifty])</f>
        <v>1.2797794816421262</v>
      </c>
      <c r="O82">
        <v>1106.57</v>
      </c>
      <c r="P82">
        <v>1057.80722589949</v>
      </c>
      <c r="Q82">
        <v>873.06456086785397</v>
      </c>
      <c r="R82">
        <v>77.371439372987595</v>
      </c>
      <c r="S82" s="2">
        <f>(Table2[[#This Row],[Close Price]]-Table2[[#This Row],[20D EMA]])/Table2[[#This Row],[20D EMA]]</f>
        <v>6.6493759997108326E-2</v>
      </c>
      <c r="T82" s="2">
        <f>(Table2[[#This Row],[Close Price]]-Table2[[#This Row],[50D EMA]])/Table2[[#This Row],[50D EMA]]</f>
        <v>0.11565696575430155</v>
      </c>
      <c r="U82" s="2">
        <f>(Table2[[#This Row],[Close Price]]-Table2[[#This Row],[200D EMA]])/Table2[[#This Row],[200D EMA]]</f>
        <v>0.35173279605679264</v>
      </c>
      <c r="V82">
        <v>1.1730189463582801</v>
      </c>
      <c r="W82">
        <v>1134</v>
      </c>
      <c r="X82">
        <v>1190</v>
      </c>
      <c r="Y82">
        <v>1134</v>
      </c>
      <c r="Z82">
        <v>1190</v>
      </c>
      <c r="AA82">
        <v>1059</v>
      </c>
      <c r="AB82">
        <v>1190</v>
      </c>
      <c r="AC82" s="2">
        <f>(Table2[[#This Row],[Close Price]]/Table2[[#This Row],[Day Low]])-1</f>
        <v>4.069664902998249E-2</v>
      </c>
      <c r="AD82" s="2">
        <f>(Table2[[#This Row],[Day High]]/Table2[[#This Row],[Close Price]])-1</f>
        <v>8.3463966444943249E-3</v>
      </c>
      <c r="AE82" s="2">
        <f>(Table2[[#This Row],[Close Price]]/Table2[[#This Row],[Current Week Low]])-1</f>
        <v>4.069664902998249E-2</v>
      </c>
      <c r="AF82" s="2">
        <f>(Table2[[#This Row],[Current Week High]]/Table2[[#This Row],[Close Price]])-1</f>
        <v>8.3463966444943249E-3</v>
      </c>
      <c r="AG82" s="2">
        <f>(Table2[[#This Row],[Close Price]]/Table2[[#This Row],[Current Month Low]])-1</f>
        <v>0.11440037771482547</v>
      </c>
      <c r="AH82" s="2">
        <f>(Table2[[#This Row],[Current Month High]]/Table2[[#This Row],[Close Price]])-1</f>
        <v>8.3463966444943249E-3</v>
      </c>
      <c r="AI82">
        <v>0.83463966444943205</v>
      </c>
      <c r="AJ82">
        <v>107.864376926464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0.11</v>
      </c>
      <c r="AM82" t="s">
        <v>10200</v>
      </c>
      <c r="AN82">
        <v>9.24</v>
      </c>
      <c r="AO82" t="s">
        <v>10200</v>
      </c>
      <c r="AP82">
        <v>4.7262069936813998E-2</v>
      </c>
      <c r="AQ82">
        <f>(Table2[[#This Row],[Sharpe Ratio]]-AVERAGE(Table2[Sharpe Ratio]))/_xlfn.STDEV.P(Table2[Sharpe Ratio])</f>
        <v>-8.1353754793307975E-2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2.9064509738330506</v>
      </c>
      <c r="AS82">
        <f>_xlfn.RANK.AVG(Table2[[#This Row],[1Y Return vs Nifty Z-Score]],Table2[1Y Return vs Nifty Z-Score])</f>
        <v>181</v>
      </c>
      <c r="AT82">
        <f>_xlfn.RANK.AVG(Table2[[#This Row],[6M Return vs Nifty Z-Score]],Table2[6M Return vs Nifty Z-Score])</f>
        <v>65</v>
      </c>
      <c r="AU82">
        <f>_xlfn.RANK.AVG(Table2[[#This Row],[Sharpe Ratio Z-Score]],Table2[Sharpe Ratio Z-Score])</f>
        <v>357</v>
      </c>
      <c r="AV82">
        <f>(Table2[[#This Row],[Rank 1Y]]+Table2[[#This Row],[Rank 6M]]+Table2[[#This Row],[Rank Sharpe]])/3</f>
        <v>201</v>
      </c>
    </row>
    <row r="83" spans="1:48" x14ac:dyDescent="0.3">
      <c r="A83" t="s">
        <v>223</v>
      </c>
      <c r="B83" t="s">
        <v>224</v>
      </c>
      <c r="C83" t="s">
        <v>10160</v>
      </c>
      <c r="D83" t="s">
        <v>150</v>
      </c>
      <c r="E83">
        <v>114333.550261425</v>
      </c>
      <c r="F83">
        <v>327.95</v>
      </c>
      <c r="G83">
        <v>234.041943600677</v>
      </c>
      <c r="H83">
        <f>(Table2[[#This Row],[1Y Return vs Nifty]]-AVERAGE(Table2[1Y Return vs Nifty]))/_xlfn.STDEV.P(Table2[1Y Return vs Nifty])</f>
        <v>2.1858532951811247</v>
      </c>
      <c r="I83">
        <v>9.3871974764242605</v>
      </c>
      <c r="J83">
        <f>(Table2[[#This Row],[1M Return vs Nifty]]-AVERAGE(Table2[1M Return vs Nifty]))/_xlfn.STDEV.P(Table2[1M Return vs Nifty])</f>
        <v>0.41395099731587248</v>
      </c>
      <c r="K83">
        <v>51.802413140043697</v>
      </c>
      <c r="L83">
        <f>(Table2[[#This Row],[6M Return vs Nifty]]-AVERAGE(Table2[6M Return vs Nifty]))/_xlfn.STDEV.P(Table2[6M Return vs Nifty])</f>
        <v>1.2672309561446835</v>
      </c>
      <c r="M83">
        <v>10.370346637047</v>
      </c>
      <c r="N83">
        <f>(Table2[[#This Row],[1W Return vs Nifty]]-AVERAGE(Table2[1W Return vs Nifty]))/_xlfn.STDEV.P(Table2[1W Return vs Nifty])</f>
        <v>1.7438179834017442</v>
      </c>
      <c r="O83">
        <v>307.35000000000002</v>
      </c>
      <c r="P83">
        <v>293.20226737899702</v>
      </c>
      <c r="Q83">
        <v>229.140525326085</v>
      </c>
      <c r="R83">
        <v>80.182636482996301</v>
      </c>
      <c r="S83" s="2">
        <f>(Table2[[#This Row],[Close Price]]-Table2[[#This Row],[20D EMA]])/Table2[[#This Row],[20D EMA]]</f>
        <v>6.702456482837145E-2</v>
      </c>
      <c r="T83" s="2">
        <f>(Table2[[#This Row],[Close Price]]-Table2[[#This Row],[50D EMA]])/Table2[[#This Row],[50D EMA]]</f>
        <v>0.11851113203052963</v>
      </c>
      <c r="U83" s="2">
        <f>(Table2[[#This Row],[Close Price]]-Table2[[#This Row],[200D EMA]])/Table2[[#This Row],[200D EMA]]</f>
        <v>0.43121780633653228</v>
      </c>
      <c r="V83">
        <v>0.91137246786300596</v>
      </c>
      <c r="W83">
        <v>314.60000000000002</v>
      </c>
      <c r="X83">
        <v>331.2</v>
      </c>
      <c r="Y83">
        <v>314.60000000000002</v>
      </c>
      <c r="Z83">
        <v>335.35</v>
      </c>
      <c r="AA83">
        <v>293.75</v>
      </c>
      <c r="AB83">
        <v>335.35</v>
      </c>
      <c r="AC83" s="2">
        <f>(Table2[[#This Row],[Close Price]]/Table2[[#This Row],[Day Low]])-1</f>
        <v>4.2434837889383292E-2</v>
      </c>
      <c r="AD83" s="2">
        <f>(Table2[[#This Row],[Day High]]/Table2[[#This Row],[Close Price]])-1</f>
        <v>9.9100472633022463E-3</v>
      </c>
      <c r="AE83" s="2">
        <f>(Table2[[#This Row],[Close Price]]/Table2[[#This Row],[Current Week Low]])-1</f>
        <v>4.2434837889383292E-2</v>
      </c>
      <c r="AF83" s="2">
        <f>(Table2[[#This Row],[Current Week High]]/Table2[[#This Row],[Close Price]])-1</f>
        <v>2.2564415307211538E-2</v>
      </c>
      <c r="AG83" s="2">
        <f>(Table2[[#This Row],[Close Price]]/Table2[[#This Row],[Current Month Low]])-1</f>
        <v>0.11642553191489369</v>
      </c>
      <c r="AH83" s="2">
        <f>(Table2[[#This Row],[Current Month High]]/Table2[[#This Row],[Close Price]])-1</f>
        <v>2.2564415307211538E-2</v>
      </c>
      <c r="AI83">
        <v>2.2564415307211498</v>
      </c>
      <c r="AJ83">
        <v>263.98446170921198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0.15</v>
      </c>
      <c r="AM83" t="s">
        <v>10200</v>
      </c>
      <c r="AN83">
        <v>11.28</v>
      </c>
      <c r="AO83" t="s">
        <v>10200</v>
      </c>
      <c r="AP83">
        <v>0.15957282209887899</v>
      </c>
      <c r="AQ83">
        <f>(Table2[[#This Row],[Sharpe Ratio]]-AVERAGE(Table2[Sharpe Ratio]))/_xlfn.STDEV.P(Table2[Sharpe Ratio])</f>
        <v>1.1848706847067656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6.7957239167501902</v>
      </c>
      <c r="AS83">
        <f>_xlfn.RANK.AVG(Table2[[#This Row],[1Y Return vs Nifty Z-Score]],Table2[1Y Return vs Nifty Z-Score])</f>
        <v>19</v>
      </c>
      <c r="AT83">
        <f>_xlfn.RANK.AVG(Table2[[#This Row],[6M Return vs Nifty Z-Score]],Table2[6M Return vs Nifty Z-Score])</f>
        <v>68</v>
      </c>
      <c r="AU83">
        <f>_xlfn.RANK.AVG(Table2[[#This Row],[Sharpe Ratio Z-Score]],Table2[Sharpe Ratio Z-Score])</f>
        <v>89</v>
      </c>
      <c r="AV83">
        <f>(Table2[[#This Row],[Rank 1Y]]+Table2[[#This Row],[Rank 6M]]+Table2[[#This Row],[Rank Sharpe]])/3</f>
        <v>58.666666666666664</v>
      </c>
    </row>
    <row r="84" spans="1:48" x14ac:dyDescent="0.3">
      <c r="A84" t="s">
        <v>225</v>
      </c>
      <c r="B84" t="s">
        <v>226</v>
      </c>
      <c r="C84" t="s">
        <v>10159</v>
      </c>
      <c r="D84" t="s">
        <v>114</v>
      </c>
      <c r="E84">
        <v>113937.76711505</v>
      </c>
      <c r="F84">
        <v>2440.25</v>
      </c>
      <c r="G84">
        <v>60.9996567684545</v>
      </c>
      <c r="H84">
        <f>(Table2[[#This Row],[1Y Return vs Nifty]]-AVERAGE(Table2[1Y Return vs Nifty]))/_xlfn.STDEV.P(Table2[1Y Return vs Nifty])</f>
        <v>0.16420538082894473</v>
      </c>
      <c r="I84">
        <v>-4.14934401854096</v>
      </c>
      <c r="J84">
        <f>(Table2[[#This Row],[1M Return vs Nifty]]-AVERAGE(Table2[1M Return vs Nifty]))/_xlfn.STDEV.P(Table2[1M Return vs Nifty])</f>
        <v>-0.7090882757720891</v>
      </c>
      <c r="K84">
        <v>8.3294600854886998</v>
      </c>
      <c r="L84">
        <f>(Table2[[#This Row],[6M Return vs Nifty]]-AVERAGE(Table2[6M Return vs Nifty]))/_xlfn.STDEV.P(Table2[6M Return vs Nifty])</f>
        <v>-5.5591444038433406E-2</v>
      </c>
      <c r="M84">
        <v>3.89879442367653</v>
      </c>
      <c r="N84">
        <f>(Table2[[#This Row],[1W Return vs Nifty]]-AVERAGE(Table2[1W Return vs Nifty]))/_xlfn.STDEV.P(Table2[1W Return vs Nifty])</f>
        <v>0.48843382613318592</v>
      </c>
      <c r="O84">
        <v>2382.29</v>
      </c>
      <c r="P84">
        <v>2295.3083874847398</v>
      </c>
      <c r="Q84">
        <v>1996.752823927</v>
      </c>
      <c r="R84">
        <v>54.380099779046702</v>
      </c>
      <c r="S84" s="2">
        <f>(Table2[[#This Row],[Close Price]]-Table2[[#This Row],[20D EMA]])/Table2[[#This Row],[20D EMA]]</f>
        <v>2.4329531669108312E-2</v>
      </c>
      <c r="T84" s="2">
        <f>(Table2[[#This Row],[Close Price]]-Table2[[#This Row],[50D EMA]])/Table2[[#This Row],[50D EMA]]</f>
        <v>6.3146901438412423E-2</v>
      </c>
      <c r="U84" s="2">
        <f>(Table2[[#This Row],[Close Price]]-Table2[[#This Row],[200D EMA]])/Table2[[#This Row],[200D EMA]]</f>
        <v>0.22210920187946806</v>
      </c>
      <c r="V84">
        <v>1.0035658265137599</v>
      </c>
      <c r="W84">
        <v>2406.4499999999998</v>
      </c>
      <c r="X84">
        <v>2476.4499999999998</v>
      </c>
      <c r="Y84">
        <v>2381.4</v>
      </c>
      <c r="Z84">
        <v>2476.4499999999998</v>
      </c>
      <c r="AA84">
        <v>2301.1999999999998</v>
      </c>
      <c r="AB84">
        <v>2476.4499999999998</v>
      </c>
      <c r="AC84" s="2">
        <f>(Table2[[#This Row],[Close Price]]/Table2[[#This Row],[Day Low]])-1</f>
        <v>1.4045585821438333E-2</v>
      </c>
      <c r="AD84" s="2">
        <f>(Table2[[#This Row],[Day High]]/Table2[[#This Row],[Close Price]])-1</f>
        <v>1.4834545640815433E-2</v>
      </c>
      <c r="AE84" s="2">
        <f>(Table2[[#This Row],[Close Price]]/Table2[[#This Row],[Current Week Low]])-1</f>
        <v>2.471235407743344E-2</v>
      </c>
      <c r="AF84" s="2">
        <f>(Table2[[#This Row],[Current Week High]]/Table2[[#This Row],[Close Price]])-1</f>
        <v>1.4834545640815433E-2</v>
      </c>
      <c r="AG84" s="2">
        <f>(Table2[[#This Row],[Close Price]]/Table2[[#This Row],[Current Month Low]])-1</f>
        <v>6.0424995654441149E-2</v>
      </c>
      <c r="AH84" s="2">
        <f>(Table2[[#This Row],[Current Month High]]/Table2[[#This Row],[Close Price]])-1</f>
        <v>1.4834545640815433E-2</v>
      </c>
      <c r="AI84">
        <v>3.2271283679950802</v>
      </c>
      <c r="AJ84">
        <v>88.436293436293397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0.08</v>
      </c>
      <c r="AM84" t="s">
        <v>10200</v>
      </c>
      <c r="AN84">
        <v>0.02</v>
      </c>
      <c r="AO84" t="s">
        <v>10200</v>
      </c>
      <c r="AP84">
        <v>0.19760594504397599</v>
      </c>
      <c r="AQ84">
        <f>(Table2[[#This Row],[Sharpe Ratio]]-AVERAGE(Table2[Sharpe Ratio]))/_xlfn.STDEV.P(Table2[Sharpe Ratio])</f>
        <v>1.6136672946172745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1.5016267817688829</v>
      </c>
      <c r="AS84">
        <f>_xlfn.RANK.AVG(Table2[[#This Row],[1Y Return vs Nifty Z-Score]],Table2[1Y Return vs Nifty Z-Score])</f>
        <v>221</v>
      </c>
      <c r="AT84">
        <f>_xlfn.RANK.AVG(Table2[[#This Row],[6M Return vs Nifty Z-Score]],Table2[6M Return vs Nifty Z-Score])</f>
        <v>332</v>
      </c>
      <c r="AU84">
        <f>_xlfn.RANK.AVG(Table2[[#This Row],[Sharpe Ratio Z-Score]],Table2[Sharpe Ratio Z-Score])</f>
        <v>38</v>
      </c>
      <c r="AV84">
        <f>(Table2[[#This Row],[Rank 1Y]]+Table2[[#This Row],[Rank 6M]]+Table2[[#This Row],[Rank Sharpe]])/3</f>
        <v>197</v>
      </c>
    </row>
    <row r="85" spans="1:48" x14ac:dyDescent="0.3">
      <c r="A85" t="s">
        <v>227</v>
      </c>
      <c r="B85" t="s">
        <v>228</v>
      </c>
      <c r="C85" t="s">
        <v>10160</v>
      </c>
      <c r="D85" t="s">
        <v>229</v>
      </c>
      <c r="E85">
        <v>112546.04535</v>
      </c>
      <c r="F85">
        <v>5358.15</v>
      </c>
      <c r="G85">
        <v>244.98329171927199</v>
      </c>
      <c r="H85">
        <f>(Table2[[#This Row],[1Y Return vs Nifty]]-AVERAGE(Table2[1Y Return vs Nifty]))/_xlfn.STDEV.P(Table2[1Y Return vs Nifty])</f>
        <v>2.3136807413452249</v>
      </c>
      <c r="I85">
        <v>69.283787502556905</v>
      </c>
      <c r="J85">
        <f>(Table2[[#This Row],[1M Return vs Nifty]]-AVERAGE(Table2[1M Return vs Nifty]))/_xlfn.STDEV.P(Table2[1M Return vs Nifty])</f>
        <v>5.3831835703785442</v>
      </c>
      <c r="K85">
        <v>120.543519673799</v>
      </c>
      <c r="L85">
        <f>(Table2[[#This Row],[6M Return vs Nifty]]-AVERAGE(Table2[6M Return vs Nifty]))/_xlfn.STDEV.P(Table2[6M Return vs Nifty])</f>
        <v>3.3589286473991273</v>
      </c>
      <c r="M85">
        <v>26.5132956359618</v>
      </c>
      <c r="N85">
        <f>(Table2[[#This Row],[1W Return vs Nifty]]-AVERAGE(Table2[1W Return vs Nifty]))/_xlfn.STDEV.P(Table2[1W Return vs Nifty])</f>
        <v>4.8753081972893</v>
      </c>
      <c r="O85">
        <v>4542.57</v>
      </c>
      <c r="P85">
        <v>3707.6572983863398</v>
      </c>
      <c r="Q85">
        <v>2566.3009597922801</v>
      </c>
      <c r="R85">
        <v>83.149514273007597</v>
      </c>
      <c r="S85" s="2">
        <f>(Table2[[#This Row],[Close Price]]-Table2[[#This Row],[20D EMA]])/Table2[[#This Row],[20D EMA]]</f>
        <v>0.17954153705941789</v>
      </c>
      <c r="T85" s="2">
        <f>(Table2[[#This Row],[Close Price]]-Table2[[#This Row],[50D EMA]])/Table2[[#This Row],[50D EMA]]</f>
        <v>0.44515783654869973</v>
      </c>
      <c r="U85" s="2">
        <f>(Table2[[#This Row],[Close Price]]-Table2[[#This Row],[200D EMA]])/Table2[[#This Row],[200D EMA]]</f>
        <v>1.0878883981065477</v>
      </c>
      <c r="V85">
        <v>1.7304588328300801</v>
      </c>
      <c r="W85">
        <v>5217.3</v>
      </c>
      <c r="X85">
        <v>5565</v>
      </c>
      <c r="Y85">
        <v>5217.3</v>
      </c>
      <c r="Z85">
        <v>5830</v>
      </c>
      <c r="AA85">
        <v>4182.1499999999996</v>
      </c>
      <c r="AB85">
        <v>5860</v>
      </c>
      <c r="AC85" s="2">
        <f>(Table2[[#This Row],[Close Price]]/Table2[[#This Row],[Day Low]])-1</f>
        <v>2.6996722442642618E-2</v>
      </c>
      <c r="AD85" s="2">
        <f>(Table2[[#This Row],[Day High]]/Table2[[#This Row],[Close Price]])-1</f>
        <v>3.8604742308446127E-2</v>
      </c>
      <c r="AE85" s="2">
        <f>(Table2[[#This Row],[Close Price]]/Table2[[#This Row],[Current Week Low]])-1</f>
        <v>2.6996722442642618E-2</v>
      </c>
      <c r="AF85" s="2">
        <f>(Table2[[#This Row],[Current Week High]]/Table2[[#This Row],[Close Price]])-1</f>
        <v>8.8062110989800768E-2</v>
      </c>
      <c r="AG85" s="2">
        <f>(Table2[[#This Row],[Close Price]]/Table2[[#This Row],[Current Month Low]])-1</f>
        <v>0.28119507908611596</v>
      </c>
      <c r="AH85" s="2">
        <f>(Table2[[#This Row],[Current Month High]]/Table2[[#This Row],[Close Price]])-1</f>
        <v>9.3661058387689788E-2</v>
      </c>
      <c r="AI85">
        <v>9.36610583876897</v>
      </c>
      <c r="AJ85">
        <v>311.437456807187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1.24</v>
      </c>
      <c r="AM85" t="s">
        <v>10200</v>
      </c>
      <c r="AN85">
        <v>35.130000000000003</v>
      </c>
      <c r="AO85" t="s">
        <v>10200</v>
      </c>
      <c r="AP85">
        <v>0.27461576991914599</v>
      </c>
      <c r="AQ85">
        <f>(Table2[[#This Row],[Sharpe Ratio]]-AVERAGE(Table2[Sharpe Ratio]))/_xlfn.STDEV.P(Table2[Sharpe Ratio])</f>
        <v>2.4818987013293499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18.412999857741546</v>
      </c>
      <c r="AS85">
        <f>_xlfn.RANK.AVG(Table2[[#This Row],[1Y Return vs Nifty Z-Score]],Table2[1Y Return vs Nifty Z-Score])</f>
        <v>16</v>
      </c>
      <c r="AT85">
        <f>_xlfn.RANK.AVG(Table2[[#This Row],[6M Return vs Nifty Z-Score]],Table2[6M Return vs Nifty Z-Score])</f>
        <v>7</v>
      </c>
      <c r="AU85">
        <f>_xlfn.RANK.AVG(Table2[[#This Row],[Sharpe Ratio Z-Score]],Table2[Sharpe Ratio Z-Score])</f>
        <v>7</v>
      </c>
      <c r="AV85">
        <f>(Table2[[#This Row],[Rank 1Y]]+Table2[[#This Row],[Rank 6M]]+Table2[[#This Row],[Rank Sharpe]])/3</f>
        <v>10</v>
      </c>
    </row>
    <row r="86" spans="1:48" x14ac:dyDescent="0.3">
      <c r="A86" t="s">
        <v>230</v>
      </c>
      <c r="B86" t="s">
        <v>231</v>
      </c>
      <c r="C86" t="s">
        <v>10156</v>
      </c>
      <c r="D86" t="s">
        <v>29</v>
      </c>
      <c r="E86">
        <v>112407.431526432</v>
      </c>
      <c r="F86">
        <v>16.64</v>
      </c>
      <c r="G86">
        <v>99.663091063930096</v>
      </c>
      <c r="H86">
        <f>(Table2[[#This Row],[1Y Return vs Nifty]]-AVERAGE(Table2[1Y Return vs Nifty]))/_xlfn.STDEV.P(Table2[1Y Return vs Nifty])</f>
        <v>0.61590913911853851</v>
      </c>
      <c r="I86">
        <v>0.26045650539352799</v>
      </c>
      <c r="J86">
        <f>(Table2[[#This Row],[1M Return vs Nifty]]-AVERAGE(Table2[1M Return vs Nifty]))/_xlfn.STDEV.P(Table2[1M Return vs Nifty])</f>
        <v>-0.34323565553638952</v>
      </c>
      <c r="K86">
        <v>-9.4259904361836799</v>
      </c>
      <c r="L86">
        <f>(Table2[[#This Row],[6M Return vs Nifty]]-AVERAGE(Table2[6M Return vs Nifty]))/_xlfn.STDEV.P(Table2[6M Return vs Nifty])</f>
        <v>-0.59586547708920368</v>
      </c>
      <c r="M86">
        <v>-0.62020944996468097</v>
      </c>
      <c r="N86">
        <f>(Table2[[#This Row],[1W Return vs Nifty]]-AVERAGE(Table2[1W Return vs Nifty]))/_xlfn.STDEV.P(Table2[1W Return vs Nifty])</f>
        <v>-0.38818521093239072</v>
      </c>
      <c r="O86">
        <v>16.809999999999999</v>
      </c>
      <c r="P86">
        <v>15.786993041259</v>
      </c>
      <c r="Q86">
        <v>13.723776870623199</v>
      </c>
      <c r="R86">
        <v>40.441207895098202</v>
      </c>
      <c r="S86" s="2">
        <f>(Table2[[#This Row],[Close Price]]-Table2[[#This Row],[20D EMA]])/Table2[[#This Row],[20D EMA]]</f>
        <v>-1.0113027959547778E-2</v>
      </c>
      <c r="T86" s="2">
        <f>(Table2[[#This Row],[Close Price]]-Table2[[#This Row],[50D EMA]])/Table2[[#This Row],[50D EMA]]</f>
        <v>5.4032262921234142E-2</v>
      </c>
      <c r="U86" s="2">
        <f>(Table2[[#This Row],[Close Price]]-Table2[[#This Row],[200D EMA]])/Table2[[#This Row],[200D EMA]]</f>
        <v>0.2124942103670602</v>
      </c>
      <c r="V86">
        <v>0.78339859863546302</v>
      </c>
      <c r="W86">
        <v>16.47</v>
      </c>
      <c r="X86">
        <v>17.28</v>
      </c>
      <c r="Y86">
        <v>16.47</v>
      </c>
      <c r="Z86">
        <v>17.28</v>
      </c>
      <c r="AA86">
        <v>16.47</v>
      </c>
      <c r="AB86">
        <v>18.059999999999999</v>
      </c>
      <c r="AC86" s="2">
        <f>(Table2[[#This Row],[Close Price]]/Table2[[#This Row],[Day Low]])-1</f>
        <v>1.0321797207043293E-2</v>
      </c>
      <c r="AD86" s="2">
        <f>(Table2[[#This Row],[Day High]]/Table2[[#This Row],[Close Price]])-1</f>
        <v>3.8461538461538547E-2</v>
      </c>
      <c r="AE86" s="2">
        <f>(Table2[[#This Row],[Close Price]]/Table2[[#This Row],[Current Week Low]])-1</f>
        <v>1.0321797207043293E-2</v>
      </c>
      <c r="AF86" s="2">
        <f>(Table2[[#This Row],[Current Week High]]/Table2[[#This Row],[Close Price]])-1</f>
        <v>3.8461538461538547E-2</v>
      </c>
      <c r="AG86" s="2">
        <f>(Table2[[#This Row],[Close Price]]/Table2[[#This Row],[Current Month Low]])-1</f>
        <v>1.0321797207043293E-2</v>
      </c>
      <c r="AH86" s="2">
        <f>(Table2[[#This Row],[Current Month High]]/Table2[[#This Row],[Close Price]])-1</f>
        <v>8.5336538461538325E-2</v>
      </c>
      <c r="AI86">
        <v>15.264423076923</v>
      </c>
      <c r="AJ86">
        <v>132.72727272727201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0.18</v>
      </c>
      <c r="AM86" t="s">
        <v>10200</v>
      </c>
      <c r="AN86">
        <v>-3.59</v>
      </c>
      <c r="AO86" t="s">
        <v>10199</v>
      </c>
      <c r="AP86">
        <v>5.2546370285724002E-2</v>
      </c>
      <c r="AQ86">
        <f>(Table2[[#This Row],[Sharpe Ratio]]-AVERAGE(Table2[Sharpe Ratio]))/_xlfn.STDEV.P(Table2[Sharpe Ratio])</f>
        <v>-2.177699906298123E-2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-0.73315420350242666</v>
      </c>
      <c r="AS86">
        <f>_xlfn.RANK.AVG(Table2[[#This Row],[1Y Return vs Nifty Z-Score]],Table2[1Y Return vs Nifty Z-Score])</f>
        <v>131</v>
      </c>
      <c r="AT86">
        <f>_xlfn.RANK.AVG(Table2[[#This Row],[6M Return vs Nifty Z-Score]],Table2[6M Return vs Nifty Z-Score])</f>
        <v>520</v>
      </c>
      <c r="AU86">
        <f>_xlfn.RANK.AVG(Table2[[#This Row],[Sharpe Ratio Z-Score]],Table2[Sharpe Ratio Z-Score])</f>
        <v>347</v>
      </c>
      <c r="AV86">
        <f>(Table2[[#This Row],[Rank 1Y]]+Table2[[#This Row],[Rank 6M]]+Table2[[#This Row],[Rank Sharpe]])/3</f>
        <v>332.66666666666669</v>
      </c>
    </row>
    <row r="87" spans="1:48" x14ac:dyDescent="0.3">
      <c r="A87" t="s">
        <v>232</v>
      </c>
      <c r="B87" t="s">
        <v>233</v>
      </c>
      <c r="C87" t="s">
        <v>10155</v>
      </c>
      <c r="D87" t="s">
        <v>24</v>
      </c>
      <c r="E87">
        <v>111984.549344025</v>
      </c>
      <c r="F87">
        <v>1425.95</v>
      </c>
      <c r="G87">
        <v>-21.3350504572545</v>
      </c>
      <c r="H87">
        <f>(Table2[[#This Row],[1Y Return vs Nifty]]-AVERAGE(Table2[1Y Return vs Nifty]))/_xlfn.STDEV.P(Table2[1Y Return vs Nifty])</f>
        <v>-0.79770856626908149</v>
      </c>
      <c r="I87">
        <v>-8.7837749408465804</v>
      </c>
      <c r="J87">
        <f>(Table2[[#This Row],[1M Return vs Nifty]]-AVERAGE(Table2[1M Return vs Nifty]))/_xlfn.STDEV.P(Table2[1M Return vs Nifty])</f>
        <v>-1.0935770269127176</v>
      </c>
      <c r="K87">
        <v>-25.519827281318499</v>
      </c>
      <c r="L87">
        <f>(Table2[[#This Row],[6M Return vs Nifty]]-AVERAGE(Table2[6M Return vs Nifty]))/_xlfn.STDEV.P(Table2[6M Return vs Nifty])</f>
        <v>-1.085578882500619</v>
      </c>
      <c r="M87">
        <v>0.48961881943262903</v>
      </c>
      <c r="N87">
        <f>(Table2[[#This Row],[1W Return vs Nifty]]-AVERAGE(Table2[1W Return vs Nifty]))/_xlfn.STDEV.P(Table2[1W Return vs Nifty])</f>
        <v>-0.17289515674544689</v>
      </c>
      <c r="O87">
        <v>1461.18</v>
      </c>
      <c r="P87">
        <v>1471.17310960391</v>
      </c>
      <c r="Q87">
        <v>1460.15715864249</v>
      </c>
      <c r="R87">
        <v>36.581517260721299</v>
      </c>
      <c r="S87" s="2">
        <f>(Table2[[#This Row],[Close Price]]-Table2[[#This Row],[20D EMA]])/Table2[[#This Row],[20D EMA]]</f>
        <v>-2.4110650296335849E-2</v>
      </c>
      <c r="T87" s="2">
        <f>(Table2[[#This Row],[Close Price]]-Table2[[#This Row],[50D EMA]])/Table2[[#This Row],[50D EMA]]</f>
        <v>-3.0739488989222734E-2</v>
      </c>
      <c r="U87" s="2">
        <f>(Table2[[#This Row],[Close Price]]-Table2[[#This Row],[200D EMA]])/Table2[[#This Row],[200D EMA]]</f>
        <v>-2.3427038959485974E-2</v>
      </c>
      <c r="V87">
        <v>1.10097059463994</v>
      </c>
      <c r="W87">
        <v>1415.05</v>
      </c>
      <c r="X87">
        <v>1433.5</v>
      </c>
      <c r="Y87">
        <v>1415.05</v>
      </c>
      <c r="Z87">
        <v>1449.6</v>
      </c>
      <c r="AA87">
        <v>1415.05</v>
      </c>
      <c r="AB87">
        <v>1469</v>
      </c>
      <c r="AC87" s="2">
        <f>(Table2[[#This Row],[Close Price]]/Table2[[#This Row],[Day Low]])-1</f>
        <v>7.7029080244515047E-3</v>
      </c>
      <c r="AD87" s="2">
        <f>(Table2[[#This Row],[Day High]]/Table2[[#This Row],[Close Price]])-1</f>
        <v>5.2947158034994946E-3</v>
      </c>
      <c r="AE87" s="2">
        <f>(Table2[[#This Row],[Close Price]]/Table2[[#This Row],[Current Week Low]])-1</f>
        <v>7.7029080244515047E-3</v>
      </c>
      <c r="AF87" s="2">
        <f>(Table2[[#This Row],[Current Week High]]/Table2[[#This Row],[Close Price]])-1</f>
        <v>1.6585434271888744E-2</v>
      </c>
      <c r="AG87" s="2">
        <f>(Table2[[#This Row],[Close Price]]/Table2[[#This Row],[Current Month Low]])-1</f>
        <v>7.7029080244515047E-3</v>
      </c>
      <c r="AH87" s="2">
        <f>(Table2[[#This Row],[Current Month High]]/Table2[[#This Row],[Close Price]])-1</f>
        <v>3.0190399382867605E-2</v>
      </c>
      <c r="AI87">
        <v>18.8330586626459</v>
      </c>
      <c r="AJ87">
        <v>6.0067650447905399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-0.11</v>
      </c>
      <c r="AM87" t="s">
        <v>10199</v>
      </c>
      <c r="AN87">
        <v>-4.32</v>
      </c>
      <c r="AO87" t="s">
        <v>10199</v>
      </c>
      <c r="AP87">
        <v>3.516405641658E-3</v>
      </c>
      <c r="AQ87">
        <f>(Table2[[#This Row],[Sharpe Ratio]]-AVERAGE(Table2[Sharpe Ratio]))/_xlfn.STDEV.P(Table2[Sharpe Ratio])</f>
        <v>-0.57455523538495779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633</v>
      </c>
      <c r="AT87">
        <f>_xlfn.RANK.AVG(Table2[[#This Row],[6M Return vs Nifty Z-Score]],Table2[6M Return vs Nifty Z-Score])</f>
        <v>658</v>
      </c>
      <c r="AU87">
        <f>_xlfn.RANK.AVG(Table2[[#This Row],[Sharpe Ratio Z-Score]],Table2[Sharpe Ratio Z-Score])</f>
        <v>493</v>
      </c>
      <c r="AV87">
        <f>(Table2[[#This Row],[Rank 1Y]]+Table2[[#This Row],[Rank 6M]]+Table2[[#This Row],[Rank Sharpe]])/3</f>
        <v>594.66666666666663</v>
      </c>
    </row>
    <row r="88" spans="1:48" x14ac:dyDescent="0.3">
      <c r="A88" t="s">
        <v>234</v>
      </c>
      <c r="B88" t="s">
        <v>235</v>
      </c>
      <c r="C88" t="s">
        <v>10162</v>
      </c>
      <c r="D88" t="s">
        <v>236</v>
      </c>
      <c r="E88">
        <v>111370.789470719</v>
      </c>
      <c r="F88">
        <v>1003.25</v>
      </c>
      <c r="G88">
        <v>8.1529061440632198</v>
      </c>
      <c r="H88">
        <f>(Table2[[#This Row],[1Y Return vs Nifty]]-AVERAGE(Table2[1Y Return vs Nifty]))/_xlfn.STDEV.P(Table2[1Y Return vs Nifty])</f>
        <v>-0.45320164225135812</v>
      </c>
      <c r="I88">
        <v>-9.8630063689141902</v>
      </c>
      <c r="J88">
        <f>(Table2[[#This Row],[1M Return vs Nifty]]-AVERAGE(Table2[1M Return vs Nifty]))/_xlfn.STDEV.P(Table2[1M Return vs Nifty])</f>
        <v>-1.183113876404261</v>
      </c>
      <c r="K88">
        <v>-26.7341639113239</v>
      </c>
      <c r="L88">
        <f>(Table2[[#This Row],[6M Return vs Nifty]]-AVERAGE(Table2[6M Return vs Nifty]))/_xlfn.STDEV.P(Table2[6M Return vs Nifty])</f>
        <v>-1.1225294824177259</v>
      </c>
      <c r="M88">
        <v>-3.4639827379976</v>
      </c>
      <c r="N88">
        <f>(Table2[[#This Row],[1W Return vs Nifty]]-AVERAGE(Table2[1W Return vs Nifty]))/_xlfn.STDEV.P(Table2[1W Return vs Nifty])</f>
        <v>-0.93983461666294044</v>
      </c>
      <c r="O88">
        <v>1016.57</v>
      </c>
      <c r="P88">
        <v>1029.9999295957</v>
      </c>
      <c r="Q88">
        <v>1052.95994786201</v>
      </c>
      <c r="R88">
        <v>39.602528793857303</v>
      </c>
      <c r="S88" s="2">
        <f>(Table2[[#This Row],[Close Price]]-Table2[[#This Row],[20D EMA]])/Table2[[#This Row],[20D EMA]]</f>
        <v>-1.3102885192362601E-2</v>
      </c>
      <c r="T88" s="2">
        <f>(Table2[[#This Row],[Close Price]]-Table2[[#This Row],[50D EMA]])/Table2[[#This Row],[50D EMA]]</f>
        <v>-2.5970807207918931E-2</v>
      </c>
      <c r="U88" s="2">
        <f>(Table2[[#This Row],[Close Price]]-Table2[[#This Row],[200D EMA]])/Table2[[#This Row],[200D EMA]]</f>
        <v>-4.7209723373566062E-2</v>
      </c>
      <c r="V88">
        <v>0.68264560897727999</v>
      </c>
      <c r="W88">
        <v>985.4</v>
      </c>
      <c r="X88">
        <v>1013.95</v>
      </c>
      <c r="Y88">
        <v>985.4</v>
      </c>
      <c r="Z88">
        <v>1033.2</v>
      </c>
      <c r="AA88">
        <v>985.4</v>
      </c>
      <c r="AB88">
        <v>1063.3499999999999</v>
      </c>
      <c r="AC88" s="2">
        <f>(Table2[[#This Row],[Close Price]]/Table2[[#This Row],[Day Low]])-1</f>
        <v>1.8114471280698208E-2</v>
      </c>
      <c r="AD88" s="2">
        <f>(Table2[[#This Row],[Day High]]/Table2[[#This Row],[Close Price]])-1</f>
        <v>1.0665337652628892E-2</v>
      </c>
      <c r="AE88" s="2">
        <f>(Table2[[#This Row],[Close Price]]/Table2[[#This Row],[Current Week Low]])-1</f>
        <v>1.8114471280698208E-2</v>
      </c>
      <c r="AF88" s="2">
        <f>(Table2[[#This Row],[Current Week High]]/Table2[[#This Row],[Close Price]])-1</f>
        <v>2.9852977822078186E-2</v>
      </c>
      <c r="AG88" s="2">
        <f>(Table2[[#This Row],[Close Price]]/Table2[[#This Row],[Current Month Low]])-1</f>
        <v>1.8114471280698208E-2</v>
      </c>
      <c r="AH88" s="2">
        <f>(Table2[[#This Row],[Current Month High]]/Table2[[#This Row],[Close Price]])-1</f>
        <v>5.9905307749813064E-2</v>
      </c>
      <c r="AI88">
        <v>24.5950660353849</v>
      </c>
      <c r="AJ88">
        <v>46.246355685131199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-0.11</v>
      </c>
      <c r="AM88" t="s">
        <v>10199</v>
      </c>
      <c r="AN88">
        <v>-1.38</v>
      </c>
      <c r="AO88" t="s">
        <v>10199</v>
      </c>
      <c r="AP88">
        <v>1.0727458948725999E-2</v>
      </c>
      <c r="AQ88">
        <f>(Table2[[#This Row],[Sharpe Ratio]]-AVERAGE(Table2[Sharpe Ratio]))/_xlfn.STDEV.P(Table2[Sharpe Ratio])</f>
        <v>-0.49325570033446209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467</v>
      </c>
      <c r="AT88">
        <f>_xlfn.RANK.AVG(Table2[[#This Row],[6M Return vs Nifty Z-Score]],Table2[6M Return vs Nifty Z-Score])</f>
        <v>665</v>
      </c>
      <c r="AU88">
        <f>_xlfn.RANK.AVG(Table2[[#This Row],[Sharpe Ratio Z-Score]],Table2[Sharpe Ratio Z-Score])</f>
        <v>469</v>
      </c>
      <c r="AV88">
        <f>(Table2[[#This Row],[Rank 1Y]]+Table2[[#This Row],[Rank 6M]]+Table2[[#This Row],[Rank Sharpe]])/3</f>
        <v>533.66666666666663</v>
      </c>
    </row>
    <row r="89" spans="1:48" x14ac:dyDescent="0.3">
      <c r="A89" t="s">
        <v>237</v>
      </c>
      <c r="B89" t="s">
        <v>238</v>
      </c>
      <c r="C89" t="s">
        <v>10160</v>
      </c>
      <c r="D89" t="s">
        <v>239</v>
      </c>
      <c r="E89">
        <v>110903.56200000001</v>
      </c>
      <c r="F89">
        <v>4032.75</v>
      </c>
      <c r="G89">
        <v>87.195863100742599</v>
      </c>
      <c r="H89">
        <f>(Table2[[#This Row],[1Y Return vs Nifty]]-AVERAGE(Table2[1Y Return vs Nifty]))/_xlfn.STDEV.P(Table2[1Y Return vs Nifty])</f>
        <v>0.47025488390190068</v>
      </c>
      <c r="I89">
        <v>5.80699043459318</v>
      </c>
      <c r="J89">
        <f>(Table2[[#This Row],[1M Return vs Nifty]]-AVERAGE(Table2[1M Return vs Nifty]))/_xlfn.STDEV.P(Table2[1M Return vs Nifty])</f>
        <v>0.11692438122949315</v>
      </c>
      <c r="K89">
        <v>84.629610019826302</v>
      </c>
      <c r="L89">
        <f>(Table2[[#This Row],[6M Return vs Nifty]]-AVERAGE(Table2[6M Return vs Nifty]))/_xlfn.STDEV.P(Table2[6M Return vs Nifty])</f>
        <v>2.2661175814287651</v>
      </c>
      <c r="M89">
        <v>0.88898583571659096</v>
      </c>
      <c r="N89">
        <f>(Table2[[#This Row],[1W Return vs Nifty]]-AVERAGE(Table2[1W Return vs Nifty]))/_xlfn.STDEV.P(Table2[1W Return vs Nifty])</f>
        <v>-9.5423939849031594E-2</v>
      </c>
      <c r="O89">
        <v>3928.53</v>
      </c>
      <c r="P89">
        <v>3697.8620688961601</v>
      </c>
      <c r="Q89">
        <v>2854.45393548734</v>
      </c>
      <c r="R89">
        <v>53.952048895878697</v>
      </c>
      <c r="S89" s="2">
        <f>(Table2[[#This Row],[Close Price]]-Table2[[#This Row],[20D EMA]])/Table2[[#This Row],[20D EMA]]</f>
        <v>2.6529007033165023E-2</v>
      </c>
      <c r="T89" s="2">
        <f>(Table2[[#This Row],[Close Price]]-Table2[[#This Row],[50D EMA]])/Table2[[#This Row],[50D EMA]]</f>
        <v>9.0562580449034036E-2</v>
      </c>
      <c r="U89" s="2">
        <f>(Table2[[#This Row],[Close Price]]-Table2[[#This Row],[200D EMA]])/Table2[[#This Row],[200D EMA]]</f>
        <v>0.41279211055528553</v>
      </c>
      <c r="V89">
        <v>0.86548767424345996</v>
      </c>
      <c r="W89">
        <v>3925.8</v>
      </c>
      <c r="X89">
        <v>4040</v>
      </c>
      <c r="Y89">
        <v>3925.8</v>
      </c>
      <c r="Z89">
        <v>4154</v>
      </c>
      <c r="AA89">
        <v>3885.25</v>
      </c>
      <c r="AB89">
        <v>4154</v>
      </c>
      <c r="AC89" s="2">
        <f>(Table2[[#This Row],[Close Price]]/Table2[[#This Row],[Day Low]])-1</f>
        <v>2.7242854959498741E-2</v>
      </c>
      <c r="AD89" s="2">
        <f>(Table2[[#This Row],[Day High]]/Table2[[#This Row],[Close Price]])-1</f>
        <v>1.7977806707580868E-3</v>
      </c>
      <c r="AE89" s="2">
        <f>(Table2[[#This Row],[Close Price]]/Table2[[#This Row],[Current Week Low]])-1</f>
        <v>2.7242854959498741E-2</v>
      </c>
      <c r="AF89" s="2">
        <f>(Table2[[#This Row],[Current Week High]]/Table2[[#This Row],[Close Price]])-1</f>
        <v>3.0066331907507182E-2</v>
      </c>
      <c r="AG89" s="2">
        <f>(Table2[[#This Row],[Close Price]]/Table2[[#This Row],[Current Month Low]])-1</f>
        <v>3.7964094974583418E-2</v>
      </c>
      <c r="AH89" s="2">
        <f>(Table2[[#This Row],[Current Month High]]/Table2[[#This Row],[Close Price]])-1</f>
        <v>3.0066331907507182E-2</v>
      </c>
      <c r="AI89">
        <v>3.4504990391172199</v>
      </c>
      <c r="AJ89">
        <v>143.92124841226601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0.11</v>
      </c>
      <c r="AM89" t="s">
        <v>10200</v>
      </c>
      <c r="AN89">
        <v>-0.24</v>
      </c>
      <c r="AO89" t="s">
        <v>10199</v>
      </c>
      <c r="AP89">
        <v>0.242061344513714</v>
      </c>
      <c r="AQ89">
        <f>(Table2[[#This Row],[Sharpe Ratio]]-AVERAGE(Table2[Sharpe Ratio]))/_xlfn.STDEV.P(Table2[Sharpe Ratio])</f>
        <v>2.1148705382309703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4.8727434449420981</v>
      </c>
      <c r="AS89">
        <f>_xlfn.RANK.AVG(Table2[[#This Row],[1Y Return vs Nifty Z-Score]],Table2[1Y Return vs Nifty Z-Score])</f>
        <v>151</v>
      </c>
      <c r="AT89">
        <f>_xlfn.RANK.AVG(Table2[[#This Row],[6M Return vs Nifty Z-Score]],Table2[6M Return vs Nifty Z-Score])</f>
        <v>23</v>
      </c>
      <c r="AU89">
        <f>_xlfn.RANK.AVG(Table2[[#This Row],[Sharpe Ratio Z-Score]],Table2[Sharpe Ratio Z-Score])</f>
        <v>14</v>
      </c>
      <c r="AV89">
        <f>(Table2[[#This Row],[Rank 1Y]]+Table2[[#This Row],[Rank 6M]]+Table2[[#This Row],[Rank Sharpe]])/3</f>
        <v>62.666666666666664</v>
      </c>
    </row>
    <row r="90" spans="1:48" x14ac:dyDescent="0.3">
      <c r="A90" t="s">
        <v>240</v>
      </c>
      <c r="B90" t="s">
        <v>241</v>
      </c>
      <c r="C90" t="s">
        <v>10169</v>
      </c>
      <c r="D90" t="s">
        <v>242</v>
      </c>
      <c r="E90">
        <v>110557.582047075</v>
      </c>
      <c r="F90">
        <v>12362.15</v>
      </c>
      <c r="G90">
        <v>226.184168247467</v>
      </c>
      <c r="H90">
        <f>(Table2[[#This Row],[1Y Return vs Nifty]]-AVERAGE(Table2[1Y Return vs Nifty]))/_xlfn.STDEV.P(Table2[1Y Return vs Nifty])</f>
        <v>2.0940511383495561</v>
      </c>
      <c r="I90">
        <v>23.182997925982502</v>
      </c>
      <c r="J90">
        <f>(Table2[[#This Row],[1M Return vs Nifty]]-AVERAGE(Table2[1M Return vs Nifty]))/_xlfn.STDEV.P(Table2[1M Return vs Nifty])</f>
        <v>1.5584993085888079</v>
      </c>
      <c r="K90">
        <v>67.333430911490197</v>
      </c>
      <c r="L90">
        <f>(Table2[[#This Row],[6M Return vs Nifty]]-AVERAGE(Table2[6M Return vs Nifty]))/_xlfn.STDEV.P(Table2[6M Return vs Nifty])</f>
        <v>1.7398185482488933</v>
      </c>
      <c r="M90">
        <v>7.9708806107976198</v>
      </c>
      <c r="N90">
        <f>(Table2[[#This Row],[1W Return vs Nifty]]-AVERAGE(Table2[1W Return vs Nifty]))/_xlfn.STDEV.P(Table2[1W Return vs Nifty])</f>
        <v>1.2783575287933135</v>
      </c>
      <c r="O90">
        <v>10876.92</v>
      </c>
      <c r="P90">
        <v>9945.7409278689593</v>
      </c>
      <c r="Q90">
        <v>7819.1186144912099</v>
      </c>
      <c r="R90">
        <v>90.037041958918607</v>
      </c>
      <c r="S90" s="2">
        <f>(Table2[[#This Row],[Close Price]]-Table2[[#This Row],[20D EMA]])/Table2[[#This Row],[20D EMA]]</f>
        <v>0.13654876564321514</v>
      </c>
      <c r="T90" s="2">
        <f>(Table2[[#This Row],[Close Price]]-Table2[[#This Row],[50D EMA]])/Table2[[#This Row],[50D EMA]]</f>
        <v>0.24295918118679533</v>
      </c>
      <c r="U90" s="2">
        <f>(Table2[[#This Row],[Close Price]]-Table2[[#This Row],[200D EMA]])/Table2[[#This Row],[200D EMA]]</f>
        <v>0.58101579084491284</v>
      </c>
      <c r="V90">
        <v>0.88871615996854203</v>
      </c>
      <c r="W90">
        <v>11800</v>
      </c>
      <c r="X90">
        <v>12666</v>
      </c>
      <c r="Y90">
        <v>11800</v>
      </c>
      <c r="Z90">
        <v>12666</v>
      </c>
      <c r="AA90">
        <v>9925</v>
      </c>
      <c r="AB90">
        <v>12666</v>
      </c>
      <c r="AC90" s="2">
        <f>(Table2[[#This Row],[Close Price]]/Table2[[#This Row],[Day Low]])-1</f>
        <v>4.7639830508474645E-2</v>
      </c>
      <c r="AD90" s="2">
        <f>(Table2[[#This Row],[Day High]]/Table2[[#This Row],[Close Price]])-1</f>
        <v>2.4579057849969388E-2</v>
      </c>
      <c r="AE90" s="2">
        <f>(Table2[[#This Row],[Close Price]]/Table2[[#This Row],[Current Week Low]])-1</f>
        <v>4.7639830508474645E-2</v>
      </c>
      <c r="AF90" s="2">
        <f>(Table2[[#This Row],[Current Week High]]/Table2[[#This Row],[Close Price]])-1</f>
        <v>2.4579057849969388E-2</v>
      </c>
      <c r="AG90" s="2">
        <f>(Table2[[#This Row],[Close Price]]/Table2[[#This Row],[Current Month Low]])-1</f>
        <v>0.2455566750629723</v>
      </c>
      <c r="AH90" s="2">
        <f>(Table2[[#This Row],[Current Month High]]/Table2[[#This Row],[Close Price]])-1</f>
        <v>2.4579057849969388E-2</v>
      </c>
      <c r="AI90">
        <v>2.4579057849969299</v>
      </c>
      <c r="AJ90">
        <v>257.975588920902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0.33</v>
      </c>
      <c r="AM90" t="s">
        <v>10200</v>
      </c>
      <c r="AN90">
        <v>23.61</v>
      </c>
      <c r="AO90" t="s">
        <v>10200</v>
      </c>
      <c r="AP90">
        <v>0.210107862730842</v>
      </c>
      <c r="AQ90">
        <f>(Table2[[#This Row],[Sharpe Ratio]]-AVERAGE(Table2[Sharpe Ratio]))/_xlfn.STDEV.P(Table2[Sharpe Ratio])</f>
        <v>1.7546175902121688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8.4253441141927397</v>
      </c>
      <c r="AS90">
        <f>_xlfn.RANK.AVG(Table2[[#This Row],[1Y Return vs Nifty Z-Score]],Table2[1Y Return vs Nifty Z-Score])</f>
        <v>21</v>
      </c>
      <c r="AT90">
        <f>_xlfn.RANK.AVG(Table2[[#This Row],[6M Return vs Nifty Z-Score]],Table2[6M Return vs Nifty Z-Score])</f>
        <v>46</v>
      </c>
      <c r="AU90">
        <f>_xlfn.RANK.AVG(Table2[[#This Row],[Sharpe Ratio Z-Score]],Table2[Sharpe Ratio Z-Score])</f>
        <v>31</v>
      </c>
      <c r="AV90">
        <f>(Table2[[#This Row],[Rank 1Y]]+Table2[[#This Row],[Rank 6M]]+Table2[[#This Row],[Rank Sharpe]])/3</f>
        <v>32.666666666666664</v>
      </c>
    </row>
    <row r="91" spans="1:48" x14ac:dyDescent="0.3">
      <c r="A91" t="s">
        <v>243</v>
      </c>
      <c r="B91" t="s">
        <v>244</v>
      </c>
      <c r="C91" t="s">
        <v>10157</v>
      </c>
      <c r="D91" t="s">
        <v>182</v>
      </c>
      <c r="E91">
        <v>110494.753048445</v>
      </c>
      <c r="F91">
        <v>631.70000000000005</v>
      </c>
      <c r="G91">
        <v>-15.6019408616571</v>
      </c>
      <c r="H91">
        <f>(Table2[[#This Row],[1Y Return vs Nifty]]-AVERAGE(Table2[1Y Return vs Nifty]))/_xlfn.STDEV.P(Table2[1Y Return vs Nifty])</f>
        <v>-0.73072881658552791</v>
      </c>
      <c r="I91">
        <v>-1.08095691339567</v>
      </c>
      <c r="J91">
        <f>(Table2[[#This Row],[1M Return vs Nifty]]-AVERAGE(Table2[1M Return vs Nifty]))/_xlfn.STDEV.P(Table2[1M Return vs Nifty])</f>
        <v>-0.45452404860989137</v>
      </c>
      <c r="K91">
        <v>2.9505686165672298</v>
      </c>
      <c r="L91">
        <f>(Table2[[#This Row],[6M Return vs Nifty]]-AVERAGE(Table2[6M Return vs Nifty]))/_xlfn.STDEV.P(Table2[6M Return vs Nifty])</f>
        <v>-0.21926374194545731</v>
      </c>
      <c r="M91">
        <v>3.9044767848925699</v>
      </c>
      <c r="N91">
        <f>(Table2[[#This Row],[1W Return vs Nifty]]-AVERAGE(Table2[1W Return vs Nifty]))/_xlfn.STDEV.P(Table2[1W Return vs Nifty])</f>
        <v>0.48953611906250133</v>
      </c>
      <c r="O91">
        <v>606.09</v>
      </c>
      <c r="P91">
        <v>583.16686450408895</v>
      </c>
      <c r="Q91">
        <v>554.68576452987395</v>
      </c>
      <c r="R91">
        <v>69.811688022826701</v>
      </c>
      <c r="S91" s="2">
        <f>(Table2[[#This Row],[Close Price]]-Table2[[#This Row],[20D EMA]])/Table2[[#This Row],[20D EMA]]</f>
        <v>4.2254450659143052E-2</v>
      </c>
      <c r="T91" s="2">
        <f>(Table2[[#This Row],[Close Price]]-Table2[[#This Row],[50D EMA]])/Table2[[#This Row],[50D EMA]]</f>
        <v>8.3223410742279583E-2</v>
      </c>
      <c r="U91" s="2">
        <f>(Table2[[#This Row],[Close Price]]-Table2[[#This Row],[200D EMA]])/Table2[[#This Row],[200D EMA]]</f>
        <v>0.13884299975752903</v>
      </c>
      <c r="V91">
        <v>0.69962963854323401</v>
      </c>
      <c r="W91">
        <v>619.54999999999995</v>
      </c>
      <c r="X91">
        <v>637.25</v>
      </c>
      <c r="Y91">
        <v>610.4</v>
      </c>
      <c r="Z91">
        <v>637.25</v>
      </c>
      <c r="AA91">
        <v>600.70000000000005</v>
      </c>
      <c r="AB91">
        <v>637.25</v>
      </c>
      <c r="AC91" s="2">
        <f>(Table2[[#This Row],[Close Price]]/Table2[[#This Row],[Day Low]])-1</f>
        <v>1.9611007989670082E-2</v>
      </c>
      <c r="AD91" s="2">
        <f>(Table2[[#This Row],[Day High]]/Table2[[#This Row],[Close Price]])-1</f>
        <v>8.7858160519234119E-3</v>
      </c>
      <c r="AE91" s="2">
        <f>(Table2[[#This Row],[Close Price]]/Table2[[#This Row],[Current Week Low]])-1</f>
        <v>3.4895150720838819E-2</v>
      </c>
      <c r="AF91" s="2">
        <f>(Table2[[#This Row],[Current Week High]]/Table2[[#This Row],[Close Price]])-1</f>
        <v>8.7858160519234119E-3</v>
      </c>
      <c r="AG91" s="2">
        <f>(Table2[[#This Row],[Close Price]]/Table2[[#This Row],[Current Month Low]])-1</f>
        <v>5.1606459131013915E-2</v>
      </c>
      <c r="AH91" s="2">
        <f>(Table2[[#This Row],[Current Month High]]/Table2[[#This Row],[Close Price]])-1</f>
        <v>8.7858160519234119E-3</v>
      </c>
      <c r="AI91">
        <v>0.87858160519234096</v>
      </c>
      <c r="AJ91">
        <v>29.129190515126702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0.13</v>
      </c>
      <c r="AM91" t="s">
        <v>10200</v>
      </c>
      <c r="AN91">
        <v>5.33</v>
      </c>
      <c r="AO91" t="s">
        <v>10200</v>
      </c>
      <c r="AP91">
        <v>-8.4224582142941998E-2</v>
      </c>
      <c r="AQ91">
        <f>(Table2[[#This Row],[Sharpe Ratio]]-AVERAGE(Table2[Sharpe Ratio]))/_xlfn.STDEV.P(Table2[Sharpe Ratio])</f>
        <v>-1.5637729277250498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-2.4787534158034252</v>
      </c>
      <c r="AS91">
        <f>_xlfn.RANK.AVG(Table2[[#This Row],[1Y Return vs Nifty Z-Score]],Table2[1Y Return vs Nifty Z-Score])</f>
        <v>601</v>
      </c>
      <c r="AT91">
        <f>_xlfn.RANK.AVG(Table2[[#This Row],[6M Return vs Nifty Z-Score]],Table2[6M Return vs Nifty Z-Score])</f>
        <v>391</v>
      </c>
      <c r="AU91">
        <f>_xlfn.RANK.AVG(Table2[[#This Row],[Sharpe Ratio Z-Score]],Table2[Sharpe Ratio Z-Score])</f>
        <v>690</v>
      </c>
      <c r="AV91">
        <f>(Table2[[#This Row],[Rank 1Y]]+Table2[[#This Row],[Rank 6M]]+Table2[[#This Row],[Rank Sharpe]])/3</f>
        <v>560.66666666666663</v>
      </c>
    </row>
    <row r="92" spans="1:48" x14ac:dyDescent="0.3">
      <c r="A92" t="s">
        <v>245</v>
      </c>
      <c r="B92" t="s">
        <v>246</v>
      </c>
      <c r="C92" t="s">
        <v>10155</v>
      </c>
      <c r="D92" t="s">
        <v>247</v>
      </c>
      <c r="E92">
        <v>110237.89105765001</v>
      </c>
      <c r="F92">
        <v>9767.7999999999993</v>
      </c>
      <c r="G92">
        <v>10.325073779015201</v>
      </c>
      <c r="H92">
        <f>(Table2[[#This Row],[1Y Return vs Nifty]]-AVERAGE(Table2[1Y Return vs Nifty]))/_xlfn.STDEV.P(Table2[1Y Return vs Nifty])</f>
        <v>-0.42782427207662321</v>
      </c>
      <c r="I92">
        <v>12.437075784408099</v>
      </c>
      <c r="J92">
        <f>(Table2[[#This Row],[1M Return vs Nifty]]-AVERAGE(Table2[1M Return vs Nifty]))/_xlfn.STDEV.P(Table2[1M Return vs Nifty])</f>
        <v>0.66697966932037633</v>
      </c>
      <c r="K92">
        <v>9.1517666588020905</v>
      </c>
      <c r="L92">
        <f>(Table2[[#This Row],[6M Return vs Nifty]]-AVERAGE(Table2[6M Return vs Nifty]))/_xlfn.STDEV.P(Table2[6M Return vs Nifty])</f>
        <v>-3.0569781635336083E-2</v>
      </c>
      <c r="M92">
        <v>10.9870981983986</v>
      </c>
      <c r="N92">
        <f>(Table2[[#This Row],[1W Return vs Nifty]]-AVERAGE(Table2[1W Return vs Nifty]))/_xlfn.STDEV.P(Table2[1W Return vs Nifty])</f>
        <v>1.8634585446710785</v>
      </c>
      <c r="O92">
        <v>9028.31</v>
      </c>
      <c r="P92">
        <v>8620.3691731591298</v>
      </c>
      <c r="Q92">
        <v>8051.2145277108302</v>
      </c>
      <c r="R92">
        <v>79.911824695217504</v>
      </c>
      <c r="S92" s="2">
        <f>(Table2[[#This Row],[Close Price]]-Table2[[#This Row],[20D EMA]])/Table2[[#This Row],[20D EMA]]</f>
        <v>8.1907909675232662E-2</v>
      </c>
      <c r="T92" s="2">
        <f>(Table2[[#This Row],[Close Price]]-Table2[[#This Row],[50D EMA]])/Table2[[#This Row],[50D EMA]]</f>
        <v>0.13310692428504978</v>
      </c>
      <c r="U92" s="2">
        <f>(Table2[[#This Row],[Close Price]]-Table2[[#This Row],[200D EMA]])/Table2[[#This Row],[200D EMA]]</f>
        <v>0.21320826396824866</v>
      </c>
      <c r="V92">
        <v>2.1289667497158802</v>
      </c>
      <c r="W92">
        <v>9690</v>
      </c>
      <c r="X92">
        <v>9839.9500000000007</v>
      </c>
      <c r="Y92">
        <v>9634.25</v>
      </c>
      <c r="Z92">
        <v>9935</v>
      </c>
      <c r="AA92">
        <v>8498.0499999999993</v>
      </c>
      <c r="AB92">
        <v>9980</v>
      </c>
      <c r="AC92" s="2">
        <f>(Table2[[#This Row],[Close Price]]/Table2[[#This Row],[Day Low]])-1</f>
        <v>8.0288957688336993E-3</v>
      </c>
      <c r="AD92" s="2">
        <f>(Table2[[#This Row],[Day High]]/Table2[[#This Row],[Close Price]])-1</f>
        <v>7.3865148754070908E-3</v>
      </c>
      <c r="AE92" s="2">
        <f>(Table2[[#This Row],[Close Price]]/Table2[[#This Row],[Current Week Low]])-1</f>
        <v>1.3862002750603342E-2</v>
      </c>
      <c r="AF92" s="2">
        <f>(Table2[[#This Row],[Current Week High]]/Table2[[#This Row],[Close Price]])-1</f>
        <v>1.7117467597616676E-2</v>
      </c>
      <c r="AG92" s="2">
        <f>(Table2[[#This Row],[Close Price]]/Table2[[#This Row],[Current Month Low]])-1</f>
        <v>0.14941663087414181</v>
      </c>
      <c r="AH92" s="2">
        <f>(Table2[[#This Row],[Current Month High]]/Table2[[#This Row],[Close Price]])-1</f>
        <v>2.1724441532382066E-2</v>
      </c>
      <c r="AI92">
        <v>2.1724441532381999</v>
      </c>
      <c r="AJ92">
        <v>47.373979691908403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0.11</v>
      </c>
      <c r="AM92" t="s">
        <v>10200</v>
      </c>
      <c r="AN92">
        <v>11.95</v>
      </c>
      <c r="AO92" t="s">
        <v>10200</v>
      </c>
      <c r="AP92">
        <v>9.7507941302783993E-2</v>
      </c>
      <c r="AQ92">
        <f>(Table2[[#This Row],[Sharpe Ratio]]-AVERAGE(Table2[Sharpe Ratio]))/_xlfn.STDEV.P(Table2[Sharpe Ratio])</f>
        <v>0.4851329713908466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2.5571771316703424</v>
      </c>
      <c r="AS92">
        <f>_xlfn.RANK.AVG(Table2[[#This Row],[1Y Return vs Nifty Z-Score]],Table2[1Y Return vs Nifty Z-Score])</f>
        <v>451</v>
      </c>
      <c r="AT92">
        <f>_xlfn.RANK.AVG(Table2[[#This Row],[6M Return vs Nifty Z-Score]],Table2[6M Return vs Nifty Z-Score])</f>
        <v>324</v>
      </c>
      <c r="AU92">
        <f>_xlfn.RANK.AVG(Table2[[#This Row],[Sharpe Ratio Z-Score]],Table2[Sharpe Ratio Z-Score])</f>
        <v>223</v>
      </c>
      <c r="AV92">
        <f>(Table2[[#This Row],[Rank 1Y]]+Table2[[#This Row],[Rank 6M]]+Table2[[#This Row],[Rank Sharpe]])/3</f>
        <v>332.66666666666669</v>
      </c>
    </row>
    <row r="93" spans="1:48" x14ac:dyDescent="0.3">
      <c r="A93" t="s">
        <v>248</v>
      </c>
      <c r="B93" t="s">
        <v>249</v>
      </c>
      <c r="C93" t="s">
        <v>10159</v>
      </c>
      <c r="D93" t="s">
        <v>114</v>
      </c>
      <c r="E93">
        <v>110000.09741089999</v>
      </c>
      <c r="F93">
        <v>5508.75</v>
      </c>
      <c r="G93">
        <v>50.818213757132597</v>
      </c>
      <c r="H93">
        <f>(Table2[[#This Row],[1Y Return vs Nifty]]-AVERAGE(Table2[1Y Return vs Nifty]))/_xlfn.STDEV.P(Table2[1Y Return vs Nifty])</f>
        <v>4.5255883537039701E-2</v>
      </c>
      <c r="I93">
        <v>-5.0026546456428704</v>
      </c>
      <c r="J93">
        <f>(Table2[[#This Row],[1M Return vs Nifty]]-AVERAGE(Table2[1M Return vs Nifty]))/_xlfn.STDEV.P(Table2[1M Return vs Nifty])</f>
        <v>-0.77988193800370054</v>
      </c>
      <c r="K93">
        <v>20.664251512703899</v>
      </c>
      <c r="L93">
        <f>(Table2[[#This Row],[6M Return vs Nifty]]-AVERAGE(Table2[6M Return vs Nifty]))/_xlfn.STDEV.P(Table2[6M Return vs Nifty])</f>
        <v>0.31973935948509929</v>
      </c>
      <c r="M93">
        <v>-0.263955373694924</v>
      </c>
      <c r="N93">
        <f>(Table2[[#This Row],[1W Return vs Nifty]]-AVERAGE(Table2[1W Return vs Nifty]))/_xlfn.STDEV.P(Table2[1W Return vs Nifty])</f>
        <v>-0.31907725837853634</v>
      </c>
      <c r="O93">
        <v>5523.12</v>
      </c>
      <c r="P93">
        <v>5300.6464769803097</v>
      </c>
      <c r="Q93">
        <v>4458.1276059333404</v>
      </c>
      <c r="R93">
        <v>42.342324506753897</v>
      </c>
      <c r="S93" s="2">
        <f>(Table2[[#This Row],[Close Price]]-Table2[[#This Row],[20D EMA]])/Table2[[#This Row],[20D EMA]]</f>
        <v>-2.6017902924433817E-3</v>
      </c>
      <c r="T93" s="2">
        <f>(Table2[[#This Row],[Close Price]]-Table2[[#This Row],[50D EMA]])/Table2[[#This Row],[50D EMA]]</f>
        <v>3.9260026852091338E-2</v>
      </c>
      <c r="U93" s="2">
        <f>(Table2[[#This Row],[Close Price]]-Table2[[#This Row],[200D EMA]])/Table2[[#This Row],[200D EMA]]</f>
        <v>0.23566449571079615</v>
      </c>
      <c r="V93">
        <v>0.74495605784492602</v>
      </c>
      <c r="W93">
        <v>5470.6</v>
      </c>
      <c r="X93">
        <v>5650</v>
      </c>
      <c r="Y93">
        <v>5470.6</v>
      </c>
      <c r="Z93">
        <v>5650</v>
      </c>
      <c r="AA93">
        <v>5382.6</v>
      </c>
      <c r="AB93">
        <v>5728.3</v>
      </c>
      <c r="AC93" s="2">
        <f>(Table2[[#This Row],[Close Price]]/Table2[[#This Row],[Day Low]])-1</f>
        <v>6.9736409169012248E-3</v>
      </c>
      <c r="AD93" s="2">
        <f>(Table2[[#This Row],[Day High]]/Table2[[#This Row],[Close Price]])-1</f>
        <v>2.564102564102555E-2</v>
      </c>
      <c r="AE93" s="2">
        <f>(Table2[[#This Row],[Close Price]]/Table2[[#This Row],[Current Week Low]])-1</f>
        <v>6.9736409169012248E-3</v>
      </c>
      <c r="AF93" s="2">
        <f>(Table2[[#This Row],[Current Week High]]/Table2[[#This Row],[Close Price]])-1</f>
        <v>2.564102564102555E-2</v>
      </c>
      <c r="AG93" s="2">
        <f>(Table2[[#This Row],[Close Price]]/Table2[[#This Row],[Current Month Low]])-1</f>
        <v>2.3436629138334553E-2</v>
      </c>
      <c r="AH93" s="2">
        <f>(Table2[[#This Row],[Current Month High]]/Table2[[#This Row],[Close Price]])-1</f>
        <v>3.9854776491944577E-2</v>
      </c>
      <c r="AI93">
        <v>7.0034036759700502</v>
      </c>
      <c r="AJ93">
        <v>90.614186851211002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</v>
      </c>
      <c r="AM93" t="s">
        <v>10200</v>
      </c>
      <c r="AN93">
        <v>-0.28000000000000003</v>
      </c>
      <c r="AO93" t="s">
        <v>10199</v>
      </c>
      <c r="AP93">
        <v>6.2228372773653999E-2</v>
      </c>
      <c r="AQ93">
        <f>(Table2[[#This Row],[Sharpe Ratio]]-AVERAGE(Table2[Sharpe Ratio]))/_xlfn.STDEV.P(Table2[Sharpe Ratio])</f>
        <v>8.7380743517415968E-2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-0.64658320984268192</v>
      </c>
      <c r="AS93">
        <f>_xlfn.RANK.AVG(Table2[[#This Row],[1Y Return vs Nifty Z-Score]],Table2[1Y Return vs Nifty Z-Score])</f>
        <v>264</v>
      </c>
      <c r="AT93">
        <f>_xlfn.RANK.AVG(Table2[[#This Row],[6M Return vs Nifty Z-Score]],Table2[6M Return vs Nifty Z-Score])</f>
        <v>209</v>
      </c>
      <c r="AU93">
        <f>_xlfn.RANK.AVG(Table2[[#This Row],[Sharpe Ratio Z-Score]],Table2[Sharpe Ratio Z-Score])</f>
        <v>308</v>
      </c>
      <c r="AV93">
        <f>(Table2[[#This Row],[Rank 1Y]]+Table2[[#This Row],[Rank 6M]]+Table2[[#This Row],[Rank Sharpe]])/3</f>
        <v>260.33333333333331</v>
      </c>
    </row>
    <row r="94" spans="1:48" x14ac:dyDescent="0.3">
      <c r="A94" t="s">
        <v>250</v>
      </c>
      <c r="B94" t="s">
        <v>251</v>
      </c>
      <c r="C94" t="s">
        <v>10157</v>
      </c>
      <c r="D94" t="s">
        <v>252</v>
      </c>
      <c r="E94">
        <v>109652.23062528</v>
      </c>
      <c r="F94">
        <v>1150.8</v>
      </c>
      <c r="G94">
        <v>13.531681085551</v>
      </c>
      <c r="H94">
        <f>(Table2[[#This Row],[1Y Return vs Nifty]]-AVERAGE(Table2[1Y Return vs Nifty]))/_xlfn.STDEV.P(Table2[1Y Return vs Nifty])</f>
        <v>-0.39036157384211617</v>
      </c>
      <c r="I94">
        <v>-4.4711605832685501</v>
      </c>
      <c r="J94">
        <f>(Table2[[#This Row],[1M Return vs Nifty]]-AVERAGE(Table2[1M Return vs Nifty]))/_xlfn.STDEV.P(Table2[1M Return vs Nifty])</f>
        <v>-0.73578731415303456</v>
      </c>
      <c r="K94">
        <v>-9.1519982262182396</v>
      </c>
      <c r="L94">
        <f>(Table2[[#This Row],[6M Return vs Nifty]]-AVERAGE(Table2[6M Return vs Nifty]))/_xlfn.STDEV.P(Table2[6M Return vs Nifty])</f>
        <v>-0.58752826953021575</v>
      </c>
      <c r="M94">
        <v>2.17169788454853</v>
      </c>
      <c r="N94">
        <f>(Table2[[#This Row],[1W Return vs Nifty]]-AVERAGE(Table2[1W Return vs Nifty]))/_xlfn.STDEV.P(Table2[1W Return vs Nifty])</f>
        <v>0.15340297699391325</v>
      </c>
      <c r="O94">
        <v>1121.03</v>
      </c>
      <c r="P94">
        <v>1115.10105743499</v>
      </c>
      <c r="Q94">
        <v>1055.9758679337899</v>
      </c>
      <c r="R94">
        <v>70.394531854670504</v>
      </c>
      <c r="S94" s="2">
        <f>(Table2[[#This Row],[Close Price]]-Table2[[#This Row],[20D EMA]])/Table2[[#This Row],[20D EMA]]</f>
        <v>2.6555935166766263E-2</v>
      </c>
      <c r="T94" s="2">
        <f>(Table2[[#This Row],[Close Price]]-Table2[[#This Row],[50D EMA]])/Table2[[#This Row],[50D EMA]]</f>
        <v>3.2014087267683504E-2</v>
      </c>
      <c r="U94" s="2">
        <f>(Table2[[#This Row],[Close Price]]-Table2[[#This Row],[200D EMA]])/Table2[[#This Row],[200D EMA]]</f>
        <v>8.9797631693753391E-2</v>
      </c>
      <c r="V94">
        <v>0.88850451669283204</v>
      </c>
      <c r="W94">
        <v>1130</v>
      </c>
      <c r="X94">
        <v>1156.75</v>
      </c>
      <c r="Y94">
        <v>1130</v>
      </c>
      <c r="Z94">
        <v>1168.5</v>
      </c>
      <c r="AA94">
        <v>1080</v>
      </c>
      <c r="AB94">
        <v>1168.5</v>
      </c>
      <c r="AC94" s="2">
        <f>(Table2[[#This Row],[Close Price]]/Table2[[#This Row],[Day Low]])-1</f>
        <v>1.8407079646017621E-2</v>
      </c>
      <c r="AD94" s="2">
        <f>(Table2[[#This Row],[Day High]]/Table2[[#This Row],[Close Price]])-1</f>
        <v>5.1703163017031706E-3</v>
      </c>
      <c r="AE94" s="2">
        <f>(Table2[[#This Row],[Close Price]]/Table2[[#This Row],[Current Week Low]])-1</f>
        <v>1.8407079646017621E-2</v>
      </c>
      <c r="AF94" s="2">
        <f>(Table2[[#This Row],[Current Week High]]/Table2[[#This Row],[Close Price]])-1</f>
        <v>1.5380604796663144E-2</v>
      </c>
      <c r="AG94" s="2">
        <f>(Table2[[#This Row],[Close Price]]/Table2[[#This Row],[Current Month Low]])-1</f>
        <v>6.5555555555555589E-2</v>
      </c>
      <c r="AH94" s="2">
        <f>(Table2[[#This Row],[Current Month High]]/Table2[[#This Row],[Close Price]])-1</f>
        <v>1.5380604796663144E-2</v>
      </c>
      <c r="AI94">
        <v>10.2711157455683</v>
      </c>
      <c r="AJ94">
        <v>39.999999999999901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-0.11</v>
      </c>
      <c r="AM94" t="s">
        <v>10199</v>
      </c>
      <c r="AN94">
        <v>4.43</v>
      </c>
      <c r="AO94" t="s">
        <v>10200</v>
      </c>
      <c r="AP94">
        <v>9.6271016647520007E-3</v>
      </c>
      <c r="AQ94">
        <f>(Table2[[#This Row],[Sharpe Ratio]]-AVERAGE(Table2[Sharpe Ratio]))/_xlfn.STDEV.P(Table2[Sharpe Ratio])</f>
        <v>-0.50566145186161127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-2.0659356323930647</v>
      </c>
      <c r="AS94">
        <f>_xlfn.RANK.AVG(Table2[[#This Row],[1Y Return vs Nifty Z-Score]],Table2[1Y Return vs Nifty Z-Score])</f>
        <v>430</v>
      </c>
      <c r="AT94">
        <f>_xlfn.RANK.AVG(Table2[[#This Row],[6M Return vs Nifty Z-Score]],Table2[6M Return vs Nifty Z-Score])</f>
        <v>517</v>
      </c>
      <c r="AU94">
        <f>_xlfn.RANK.AVG(Table2[[#This Row],[Sharpe Ratio Z-Score]],Table2[Sharpe Ratio Z-Score])</f>
        <v>473</v>
      </c>
      <c r="AV94">
        <f>(Table2[[#This Row],[Rank 1Y]]+Table2[[#This Row],[Rank 6M]]+Table2[[#This Row],[Rank Sharpe]])/3</f>
        <v>473.33333333333331</v>
      </c>
    </row>
    <row r="95" spans="1:48" x14ac:dyDescent="0.3">
      <c r="A95" t="s">
        <v>253</v>
      </c>
      <c r="B95" t="s">
        <v>254</v>
      </c>
      <c r="C95" t="s">
        <v>10161</v>
      </c>
      <c r="D95" t="s">
        <v>65</v>
      </c>
      <c r="E95">
        <v>108819.67529265</v>
      </c>
      <c r="F95">
        <v>6592.55</v>
      </c>
      <c r="G95">
        <v>2.1719457124272101</v>
      </c>
      <c r="H95">
        <f>(Table2[[#This Row],[1Y Return vs Nifty]]-AVERAGE(Table2[1Y Return vs Nifty]))/_xlfn.STDEV.P(Table2[1Y Return vs Nifty])</f>
        <v>-0.52307702591502514</v>
      </c>
      <c r="I95">
        <v>4.6954700859778002</v>
      </c>
      <c r="J95">
        <f>(Table2[[#This Row],[1M Return vs Nifty]]-AVERAGE(Table2[1M Return vs Nifty]))/_xlfn.STDEV.P(Table2[1M Return vs Nifty])</f>
        <v>2.4708728893497345E-2</v>
      </c>
      <c r="K95">
        <v>1.45600996012168</v>
      </c>
      <c r="L95">
        <f>(Table2[[#This Row],[6M Return vs Nifty]]-AVERAGE(Table2[6M Return vs Nifty]))/_xlfn.STDEV.P(Table2[6M Return vs Nifty])</f>
        <v>-0.26474111420155266</v>
      </c>
      <c r="M95">
        <v>3.1131907613602898</v>
      </c>
      <c r="N95">
        <f>(Table2[[#This Row],[1W Return vs Nifty]]-AVERAGE(Table2[1W Return vs Nifty]))/_xlfn.STDEV.P(Table2[1W Return vs Nifty])</f>
        <v>0.33603848741887116</v>
      </c>
      <c r="O95">
        <v>6302.92</v>
      </c>
      <c r="P95">
        <v>6157.3511431366696</v>
      </c>
      <c r="Q95">
        <v>5883.61693360552</v>
      </c>
      <c r="R95">
        <v>84.097572061349595</v>
      </c>
      <c r="S95" s="2">
        <f>(Table2[[#This Row],[Close Price]]-Table2[[#This Row],[20D EMA]])/Table2[[#This Row],[20D EMA]]</f>
        <v>4.595171761659677E-2</v>
      </c>
      <c r="T95" s="2">
        <f>(Table2[[#This Row],[Close Price]]-Table2[[#This Row],[50D EMA]])/Table2[[#This Row],[50D EMA]]</f>
        <v>7.0679557937576409E-2</v>
      </c>
      <c r="U95" s="2">
        <f>(Table2[[#This Row],[Close Price]]-Table2[[#This Row],[200D EMA]])/Table2[[#This Row],[200D EMA]]</f>
        <v>0.12049272996432846</v>
      </c>
      <c r="V95">
        <v>1.18107601474538</v>
      </c>
      <c r="W95">
        <v>6483</v>
      </c>
      <c r="X95">
        <v>6604.45</v>
      </c>
      <c r="Y95">
        <v>6430.95</v>
      </c>
      <c r="Z95">
        <v>6604.45</v>
      </c>
      <c r="AA95">
        <v>6284.25</v>
      </c>
      <c r="AB95">
        <v>6604.45</v>
      </c>
      <c r="AC95" s="2">
        <f>(Table2[[#This Row],[Close Price]]/Table2[[#This Row],[Day Low]])-1</f>
        <v>1.6898041030387168E-2</v>
      </c>
      <c r="AD95" s="2">
        <f>(Table2[[#This Row],[Day High]]/Table2[[#This Row],[Close Price]])-1</f>
        <v>1.8050678417302901E-3</v>
      </c>
      <c r="AE95" s="2">
        <f>(Table2[[#This Row],[Close Price]]/Table2[[#This Row],[Current Week Low]])-1</f>
        <v>2.5128480240089068E-2</v>
      </c>
      <c r="AF95" s="2">
        <f>(Table2[[#This Row],[Current Week High]]/Table2[[#This Row],[Close Price]])-1</f>
        <v>1.8050678417302901E-3</v>
      </c>
      <c r="AG95" s="2">
        <f>(Table2[[#This Row],[Close Price]]/Table2[[#This Row],[Current Month Low]])-1</f>
        <v>4.905915582607312E-2</v>
      </c>
      <c r="AH95" s="2">
        <f>(Table2[[#This Row],[Current Month High]]/Table2[[#This Row],[Close Price]])-1</f>
        <v>1.8050678417302901E-3</v>
      </c>
      <c r="AI95">
        <v>0.18050678417302901</v>
      </c>
      <c r="AJ95">
        <v>29.870475252400801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-0.01</v>
      </c>
      <c r="AM95" t="s">
        <v>10199</v>
      </c>
      <c r="AN95">
        <v>8.8800000000000008</v>
      </c>
      <c r="AO95" t="s">
        <v>10200</v>
      </c>
      <c r="AP95">
        <v>-3.4945816663068001E-2</v>
      </c>
      <c r="AQ95">
        <f>(Table2[[#This Row],[Sharpe Ratio]]-AVERAGE(Table2[Sharpe Ratio]))/_xlfn.STDEV.P(Table2[Sharpe Ratio])</f>
        <v>-1.0081896376321438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-1.4352605614363532</v>
      </c>
      <c r="AS95">
        <f>_xlfn.RANK.AVG(Table2[[#This Row],[1Y Return vs Nifty Z-Score]],Table2[1Y Return vs Nifty Z-Score])</f>
        <v>503</v>
      </c>
      <c r="AT95">
        <f>_xlfn.RANK.AVG(Table2[[#This Row],[6M Return vs Nifty Z-Score]],Table2[6M Return vs Nifty Z-Score])</f>
        <v>409</v>
      </c>
      <c r="AU95">
        <f>_xlfn.RANK.AVG(Table2[[#This Row],[Sharpe Ratio Z-Score]],Table2[Sharpe Ratio Z-Score])</f>
        <v>606</v>
      </c>
      <c r="AV95">
        <f>(Table2[[#This Row],[Rank 1Y]]+Table2[[#This Row],[Rank 6M]]+Table2[[#This Row],[Rank Sharpe]])/3</f>
        <v>506</v>
      </c>
    </row>
    <row r="96" spans="1:48" x14ac:dyDescent="0.3">
      <c r="A96" t="s">
        <v>255</v>
      </c>
      <c r="B96" t="s">
        <v>256</v>
      </c>
      <c r="C96" t="s">
        <v>10155</v>
      </c>
      <c r="D96" t="s">
        <v>49</v>
      </c>
      <c r="E96">
        <v>105559.73864248001</v>
      </c>
      <c r="F96">
        <v>2762.1</v>
      </c>
      <c r="G96">
        <v>34.678916429685799</v>
      </c>
      <c r="H96">
        <f>(Table2[[#This Row],[1Y Return vs Nifty]]-AVERAGE(Table2[1Y Return vs Nifty]))/_xlfn.STDEV.P(Table2[1Y Return vs Nifty])</f>
        <v>-0.14329904935504467</v>
      </c>
      <c r="I96">
        <v>5.8080055176284704</v>
      </c>
      <c r="J96">
        <f>(Table2[[#This Row],[1M Return vs Nifty]]-AVERAGE(Table2[1M Return vs Nifty]))/_xlfn.STDEV.P(Table2[1M Return vs Nifty])</f>
        <v>0.11700859610184444</v>
      </c>
      <c r="K96">
        <v>16.009721278122498</v>
      </c>
      <c r="L96">
        <f>(Table2[[#This Row],[6M Return vs Nifty]]-AVERAGE(Table2[6M Return vs Nifty]))/_xlfn.STDEV.P(Table2[6M Return vs Nifty])</f>
        <v>0.17810838150881192</v>
      </c>
      <c r="M96">
        <v>-1.2185659560117099</v>
      </c>
      <c r="N96">
        <f>(Table2[[#This Row],[1W Return vs Nifty]]-AVERAGE(Table2[1W Return vs Nifty]))/_xlfn.STDEV.P(Table2[1W Return vs Nifty])</f>
        <v>-0.5042574071109317</v>
      </c>
      <c r="O96">
        <v>2782.75</v>
      </c>
      <c r="P96">
        <v>2645.2406205852599</v>
      </c>
      <c r="Q96">
        <v>2304.05867326926</v>
      </c>
      <c r="R96">
        <v>46.9639167230998</v>
      </c>
      <c r="S96" s="2">
        <f>(Table2[[#This Row],[Close Price]]-Table2[[#This Row],[20D EMA]])/Table2[[#This Row],[20D EMA]]</f>
        <v>-7.420716916719106E-3</v>
      </c>
      <c r="T96" s="2">
        <f>(Table2[[#This Row],[Close Price]]-Table2[[#This Row],[50D EMA]])/Table2[[#This Row],[50D EMA]]</f>
        <v>4.4177220970122888E-2</v>
      </c>
      <c r="U96" s="2">
        <f>(Table2[[#This Row],[Close Price]]-Table2[[#This Row],[200D EMA]])/Table2[[#This Row],[200D EMA]]</f>
        <v>0.19879759662579202</v>
      </c>
      <c r="V96">
        <v>0.974992103724165</v>
      </c>
      <c r="W96">
        <v>2705</v>
      </c>
      <c r="X96">
        <v>2804.65</v>
      </c>
      <c r="Y96">
        <v>2705</v>
      </c>
      <c r="Z96">
        <v>2856</v>
      </c>
      <c r="AA96">
        <v>2705</v>
      </c>
      <c r="AB96">
        <v>2942</v>
      </c>
      <c r="AC96" s="2">
        <f>(Table2[[#This Row],[Close Price]]/Table2[[#This Row],[Day Low]])-1</f>
        <v>2.1109057301293976E-2</v>
      </c>
      <c r="AD96" s="2">
        <f>(Table2[[#This Row],[Day High]]/Table2[[#This Row],[Close Price]])-1</f>
        <v>1.5404945512472512E-2</v>
      </c>
      <c r="AE96" s="2">
        <f>(Table2[[#This Row],[Close Price]]/Table2[[#This Row],[Current Week Low]])-1</f>
        <v>2.1109057301293976E-2</v>
      </c>
      <c r="AF96" s="2">
        <f>(Table2[[#This Row],[Current Week High]]/Table2[[#This Row],[Close Price]])-1</f>
        <v>3.3995872705550267E-2</v>
      </c>
      <c r="AG96" s="2">
        <f>(Table2[[#This Row],[Close Price]]/Table2[[#This Row],[Current Month Low]])-1</f>
        <v>2.1109057301293976E-2</v>
      </c>
      <c r="AH96" s="2">
        <f>(Table2[[#This Row],[Current Month High]]/Table2[[#This Row],[Close Price]])-1</f>
        <v>6.5131602766011376E-2</v>
      </c>
      <c r="AI96">
        <v>10.765359690090801</v>
      </c>
      <c r="AJ96">
        <v>62.109340610969198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0.03</v>
      </c>
      <c r="AM96" t="s">
        <v>10200</v>
      </c>
      <c r="AN96">
        <v>-4.17</v>
      </c>
      <c r="AO96" t="s">
        <v>10199</v>
      </c>
      <c r="AP96">
        <v>6.5108961692852005E-2</v>
      </c>
      <c r="AQ96">
        <f>(Table2[[#This Row],[Sharpe Ratio]]-AVERAGE(Table2[Sharpe Ratio]))/_xlfn.STDEV.P(Table2[Sharpe Ratio])</f>
        <v>0.11985734989236302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-0.23258212896295699</v>
      </c>
      <c r="AS96">
        <f>_xlfn.RANK.AVG(Table2[[#This Row],[1Y Return vs Nifty Z-Score]],Table2[1Y Return vs Nifty Z-Score])</f>
        <v>324</v>
      </c>
      <c r="AT96">
        <f>_xlfn.RANK.AVG(Table2[[#This Row],[6M Return vs Nifty Z-Score]],Table2[6M Return vs Nifty Z-Score])</f>
        <v>252</v>
      </c>
      <c r="AU96">
        <f>_xlfn.RANK.AVG(Table2[[#This Row],[Sharpe Ratio Z-Score]],Table2[Sharpe Ratio Z-Score])</f>
        <v>302</v>
      </c>
      <c r="AV96">
        <f>(Table2[[#This Row],[Rank 1Y]]+Table2[[#This Row],[Rank 6M]]+Table2[[#This Row],[Rank Sharpe]])/3</f>
        <v>292.66666666666669</v>
      </c>
    </row>
    <row r="97" spans="1:48" x14ac:dyDescent="0.3">
      <c r="A97" t="s">
        <v>257</v>
      </c>
      <c r="B97" t="s">
        <v>258</v>
      </c>
      <c r="C97" t="s">
        <v>10155</v>
      </c>
      <c r="D97" t="s">
        <v>32</v>
      </c>
      <c r="E97">
        <v>104212.71232614</v>
      </c>
      <c r="F97">
        <v>114.76</v>
      </c>
      <c r="G97">
        <v>46.204198039168702</v>
      </c>
      <c r="H97">
        <f>(Table2[[#This Row],[1Y Return vs Nifty]]-AVERAGE(Table2[1Y Return vs Nifty]))/_xlfn.STDEV.P(Table2[1Y Return vs Nifty])</f>
        <v>-8.6495255035493133E-3</v>
      </c>
      <c r="I97">
        <v>-8.3822242062575203</v>
      </c>
      <c r="J97">
        <f>(Table2[[#This Row],[1M Return vs Nifty]]-AVERAGE(Table2[1M Return vs Nifty]))/_xlfn.STDEV.P(Table2[1M Return vs Nifty])</f>
        <v>-1.0602629602991323</v>
      </c>
      <c r="K97">
        <v>15.406249100886001</v>
      </c>
      <c r="L97">
        <f>(Table2[[#This Row],[6M Return vs Nifty]]-AVERAGE(Table2[6M Return vs Nifty]))/_xlfn.STDEV.P(Table2[6M Return vs Nifty])</f>
        <v>0.15974554995849302</v>
      </c>
      <c r="M97">
        <v>-1.12970057926937</v>
      </c>
      <c r="N97">
        <f>(Table2[[#This Row],[1W Return vs Nifty]]-AVERAGE(Table2[1W Return vs Nifty]))/_xlfn.STDEV.P(Table2[1W Return vs Nifty])</f>
        <v>-0.4870188556144997</v>
      </c>
      <c r="O97">
        <v>117.57</v>
      </c>
      <c r="P97">
        <v>117.391447797778</v>
      </c>
      <c r="Q97">
        <v>102.904596315264</v>
      </c>
      <c r="R97">
        <v>32.970853348294902</v>
      </c>
      <c r="S97" s="2">
        <f>(Table2[[#This Row],[Close Price]]-Table2[[#This Row],[20D EMA]])/Table2[[#This Row],[20D EMA]]</f>
        <v>-2.3900654928978381E-2</v>
      </c>
      <c r="T97" s="2">
        <f>(Table2[[#This Row],[Close Price]]-Table2[[#This Row],[50D EMA]])/Table2[[#This Row],[50D EMA]]</f>
        <v>-2.2416009403947421E-2</v>
      </c>
      <c r="U97" s="2">
        <f>(Table2[[#This Row],[Close Price]]-Table2[[#This Row],[200D EMA]])/Table2[[#This Row],[200D EMA]]</f>
        <v>0.11520771772346454</v>
      </c>
      <c r="V97">
        <v>0.74977885548127898</v>
      </c>
      <c r="W97">
        <v>112.9</v>
      </c>
      <c r="X97">
        <v>116.25</v>
      </c>
      <c r="Y97">
        <v>112.9</v>
      </c>
      <c r="Z97">
        <v>118.08</v>
      </c>
      <c r="AA97">
        <v>112.9</v>
      </c>
      <c r="AB97">
        <v>120.19</v>
      </c>
      <c r="AC97" s="2">
        <f>(Table2[[#This Row],[Close Price]]/Table2[[#This Row],[Day Low]])-1</f>
        <v>1.6474756421612113E-2</v>
      </c>
      <c r="AD97" s="2">
        <f>(Table2[[#This Row],[Day High]]/Table2[[#This Row],[Close Price]])-1</f>
        <v>1.2983617985360629E-2</v>
      </c>
      <c r="AE97" s="2">
        <f>(Table2[[#This Row],[Close Price]]/Table2[[#This Row],[Current Week Low]])-1</f>
        <v>1.6474756421612113E-2</v>
      </c>
      <c r="AF97" s="2">
        <f>(Table2[[#This Row],[Current Week High]]/Table2[[#This Row],[Close Price]])-1</f>
        <v>2.8929940745904492E-2</v>
      </c>
      <c r="AG97" s="2">
        <f>(Table2[[#This Row],[Close Price]]/Table2[[#This Row],[Current Month Low]])-1</f>
        <v>1.6474756421612113E-2</v>
      </c>
      <c r="AH97" s="2">
        <f>(Table2[[#This Row],[Current Month High]]/Table2[[#This Row],[Close Price]])-1</f>
        <v>4.7316138027187149E-2</v>
      </c>
      <c r="AI97">
        <v>12.3213663297316</v>
      </c>
      <c r="AJ97">
        <v>79.733750978856705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-0.12</v>
      </c>
      <c r="AM97" t="s">
        <v>10199</v>
      </c>
      <c r="AN97">
        <v>-2.97</v>
      </c>
      <c r="AO97" t="s">
        <v>10199</v>
      </c>
      <c r="AP97">
        <v>0.16361346748251801</v>
      </c>
      <c r="AQ97">
        <f>(Table2[[#This Row],[Sharpe Ratio]]-AVERAGE(Table2[Sharpe Ratio]))/_xlfn.STDEV.P(Table2[Sharpe Ratio])</f>
        <v>1.2304261087211461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-0.1657596827375421</v>
      </c>
      <c r="AS97">
        <f>_xlfn.RANK.AVG(Table2[[#This Row],[1Y Return vs Nifty Z-Score]],Table2[1Y Return vs Nifty Z-Score])</f>
        <v>279</v>
      </c>
      <c r="AT97">
        <f>_xlfn.RANK.AVG(Table2[[#This Row],[6M Return vs Nifty Z-Score]],Table2[6M Return vs Nifty Z-Score])</f>
        <v>258</v>
      </c>
      <c r="AU97">
        <f>_xlfn.RANK.AVG(Table2[[#This Row],[Sharpe Ratio Z-Score]],Table2[Sharpe Ratio Z-Score])</f>
        <v>83</v>
      </c>
      <c r="AV97">
        <f>(Table2[[#This Row],[Rank 1Y]]+Table2[[#This Row],[Rank 6M]]+Table2[[#This Row],[Rank Sharpe]])/3</f>
        <v>206.66666666666666</v>
      </c>
    </row>
    <row r="98" spans="1:48" x14ac:dyDescent="0.3">
      <c r="A98" t="s">
        <v>259</v>
      </c>
      <c r="B98" t="s">
        <v>260</v>
      </c>
      <c r="C98" t="s">
        <v>10162</v>
      </c>
      <c r="D98" t="s">
        <v>103</v>
      </c>
      <c r="E98">
        <v>104086.65064941</v>
      </c>
      <c r="F98">
        <v>108.82</v>
      </c>
      <c r="G98">
        <v>111.240646880616</v>
      </c>
      <c r="H98">
        <f>(Table2[[#This Row],[1Y Return vs Nifty]]-AVERAGE(Table2[1Y Return vs Nifty]))/_xlfn.STDEV.P(Table2[1Y Return vs Nifty])</f>
        <v>0.75116938098527153</v>
      </c>
      <c r="I98">
        <v>-3.2677168643661201</v>
      </c>
      <c r="J98">
        <f>(Table2[[#This Row],[1M Return vs Nifty]]-AVERAGE(Table2[1M Return vs Nifty]))/_xlfn.STDEV.P(Table2[1M Return vs Nifty])</f>
        <v>-0.63594537448320532</v>
      </c>
      <c r="K98">
        <v>44.907994327946803</v>
      </c>
      <c r="L98">
        <f>(Table2[[#This Row],[6M Return vs Nifty]]-AVERAGE(Table2[6M Return vs Nifty]))/_xlfn.STDEV.P(Table2[6M Return vs Nifty])</f>
        <v>1.0574432375730769</v>
      </c>
      <c r="M98">
        <v>6.4511618331442202</v>
      </c>
      <c r="N98">
        <f>(Table2[[#This Row],[1W Return vs Nifty]]-AVERAGE(Table2[1W Return vs Nifty]))/_xlfn.STDEV.P(Table2[1W Return vs Nifty])</f>
        <v>0.983554857955247</v>
      </c>
      <c r="O98">
        <v>102.5</v>
      </c>
      <c r="P98">
        <v>99.894309612867602</v>
      </c>
      <c r="Q98">
        <v>82.844352308077703</v>
      </c>
      <c r="R98">
        <v>63.672239396332103</v>
      </c>
      <c r="S98" s="2">
        <f>(Table2[[#This Row],[Close Price]]-Table2[[#This Row],[20D EMA]])/Table2[[#This Row],[20D EMA]]</f>
        <v>6.165853658536579E-2</v>
      </c>
      <c r="T98" s="2">
        <f>(Table2[[#This Row],[Close Price]]-Table2[[#This Row],[50D EMA]])/Table2[[#This Row],[50D EMA]]</f>
        <v>8.9351339648105987E-2</v>
      </c>
      <c r="U98" s="2">
        <f>(Table2[[#This Row],[Close Price]]-Table2[[#This Row],[200D EMA]])/Table2[[#This Row],[200D EMA]]</f>
        <v>0.31354759821557016</v>
      </c>
      <c r="V98">
        <v>0.718200077760069</v>
      </c>
      <c r="W98">
        <v>102.06</v>
      </c>
      <c r="X98">
        <v>109.6</v>
      </c>
      <c r="Y98">
        <v>102.06</v>
      </c>
      <c r="Z98">
        <v>109.6</v>
      </c>
      <c r="AA98">
        <v>98.71</v>
      </c>
      <c r="AB98">
        <v>109.6</v>
      </c>
      <c r="AC98" s="2">
        <f>(Table2[[#This Row],[Close Price]]/Table2[[#This Row],[Day Low]])-1</f>
        <v>6.6235547717029108E-2</v>
      </c>
      <c r="AD98" s="2">
        <f>(Table2[[#This Row],[Day High]]/Table2[[#This Row],[Close Price]])-1</f>
        <v>7.1678000367578765E-3</v>
      </c>
      <c r="AE98" s="2">
        <f>(Table2[[#This Row],[Close Price]]/Table2[[#This Row],[Current Week Low]])-1</f>
        <v>6.6235547717029108E-2</v>
      </c>
      <c r="AF98" s="2">
        <f>(Table2[[#This Row],[Current Week High]]/Table2[[#This Row],[Close Price]])-1</f>
        <v>7.1678000367578765E-3</v>
      </c>
      <c r="AG98" s="2">
        <f>(Table2[[#This Row],[Close Price]]/Table2[[#This Row],[Current Month Low]])-1</f>
        <v>0.10242123391753633</v>
      </c>
      <c r="AH98" s="2">
        <f>(Table2[[#This Row],[Current Month High]]/Table2[[#This Row],[Close Price]])-1</f>
        <v>7.1678000367578765E-3</v>
      </c>
      <c r="AI98">
        <v>8.4359492740305004</v>
      </c>
      <c r="AJ98">
        <v>142.63099219620901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0.14000000000000001</v>
      </c>
      <c r="AM98" t="s">
        <v>10200</v>
      </c>
      <c r="AN98">
        <v>9.0299999999999994</v>
      </c>
      <c r="AO98" t="s">
        <v>10200</v>
      </c>
      <c r="AP98">
        <v>0.16271557600772901</v>
      </c>
      <c r="AQ98">
        <f>(Table2[[#This Row],[Sharpe Ratio]]-AVERAGE(Table2[Sharpe Ratio]))/_xlfn.STDEV.P(Table2[Sharpe Ratio])</f>
        <v>1.2203030162521722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3.3765251182825624</v>
      </c>
      <c r="AS98">
        <f>_xlfn.RANK.AVG(Table2[[#This Row],[1Y Return vs Nifty Z-Score]],Table2[1Y Return vs Nifty Z-Score])</f>
        <v>111</v>
      </c>
      <c r="AT98">
        <f>_xlfn.RANK.AVG(Table2[[#This Row],[6M Return vs Nifty Z-Score]],Table2[6M Return vs Nifty Z-Score])</f>
        <v>83</v>
      </c>
      <c r="AU98">
        <f>_xlfn.RANK.AVG(Table2[[#This Row],[Sharpe Ratio Z-Score]],Table2[Sharpe Ratio Z-Score])</f>
        <v>84</v>
      </c>
      <c r="AV98">
        <f>(Table2[[#This Row],[Rank 1Y]]+Table2[[#This Row],[Rank 6M]]+Table2[[#This Row],[Rank Sharpe]])/3</f>
        <v>92.666666666666671</v>
      </c>
    </row>
    <row r="99" spans="1:48" x14ac:dyDescent="0.3">
      <c r="A99" t="s">
        <v>261</v>
      </c>
      <c r="B99" t="s">
        <v>262</v>
      </c>
      <c r="C99" t="s">
        <v>10156</v>
      </c>
      <c r="D99" t="s">
        <v>263</v>
      </c>
      <c r="E99">
        <v>103919.86447452501</v>
      </c>
      <c r="F99">
        <v>382.9</v>
      </c>
      <c r="G99">
        <v>109.931282332121</v>
      </c>
      <c r="H99">
        <f>(Table2[[#This Row],[1Y Return vs Nifty]]-AVERAGE(Table2[1Y Return vs Nifty]))/_xlfn.STDEV.P(Table2[1Y Return vs Nifty])</f>
        <v>0.73587211372736627</v>
      </c>
      <c r="I99">
        <v>5.9770657667788898</v>
      </c>
      <c r="J99">
        <f>(Table2[[#This Row],[1M Return vs Nifty]]-AVERAGE(Table2[1M Return vs Nifty]))/_xlfn.STDEV.P(Table2[1M Return vs Nifty])</f>
        <v>0.13103443123739761</v>
      </c>
      <c r="K99">
        <v>66.256406578385693</v>
      </c>
      <c r="L99">
        <f>(Table2[[#This Row],[6M Return vs Nifty]]-AVERAGE(Table2[6M Return vs Nifty]))/_xlfn.STDEV.P(Table2[6M Return vs Nifty])</f>
        <v>1.7070461733981437</v>
      </c>
      <c r="M99">
        <v>-1.3076525101408401</v>
      </c>
      <c r="N99">
        <f>(Table2[[#This Row],[1W Return vs Nifty]]-AVERAGE(Table2[1W Return vs Nifty]))/_xlfn.STDEV.P(Table2[1W Return vs Nifty])</f>
        <v>-0.52153886370619751</v>
      </c>
      <c r="O99">
        <v>370.63</v>
      </c>
      <c r="P99">
        <v>349.85476191496798</v>
      </c>
      <c r="Q99">
        <v>276.88104212875498</v>
      </c>
      <c r="R99">
        <v>60.2863724985991</v>
      </c>
      <c r="S99" s="2">
        <f>(Table2[[#This Row],[Close Price]]-Table2[[#This Row],[20D EMA]])/Table2[[#This Row],[20D EMA]]</f>
        <v>3.3105792839219661E-2</v>
      </c>
      <c r="T99" s="2">
        <f>(Table2[[#This Row],[Close Price]]-Table2[[#This Row],[50D EMA]])/Table2[[#This Row],[50D EMA]]</f>
        <v>9.4454161218659141E-2</v>
      </c>
      <c r="U99" s="2">
        <f>(Table2[[#This Row],[Close Price]]-Table2[[#This Row],[200D EMA]])/Table2[[#This Row],[200D EMA]]</f>
        <v>0.38290435869547235</v>
      </c>
      <c r="V99">
        <v>0.98584322542244995</v>
      </c>
      <c r="W99">
        <v>373.55</v>
      </c>
      <c r="X99">
        <v>388.45</v>
      </c>
      <c r="Y99">
        <v>373.55</v>
      </c>
      <c r="Z99">
        <v>398.85</v>
      </c>
      <c r="AA99">
        <v>372.75</v>
      </c>
      <c r="AB99">
        <v>408.4</v>
      </c>
      <c r="AC99" s="2">
        <f>(Table2[[#This Row],[Close Price]]/Table2[[#This Row],[Day Low]])-1</f>
        <v>2.5030116450274198E-2</v>
      </c>
      <c r="AD99" s="2">
        <f>(Table2[[#This Row],[Day High]]/Table2[[#This Row],[Close Price]])-1</f>
        <v>1.4494646121702814E-2</v>
      </c>
      <c r="AE99" s="2">
        <f>(Table2[[#This Row],[Close Price]]/Table2[[#This Row],[Current Week Low]])-1</f>
        <v>2.5030116450274198E-2</v>
      </c>
      <c r="AF99" s="2">
        <f>(Table2[[#This Row],[Current Week High]]/Table2[[#This Row],[Close Price]])-1</f>
        <v>4.1655784800209039E-2</v>
      </c>
      <c r="AG99" s="2">
        <f>(Table2[[#This Row],[Close Price]]/Table2[[#This Row],[Current Month Low]])-1</f>
        <v>2.7230046948356845E-2</v>
      </c>
      <c r="AH99" s="2">
        <f>(Table2[[#This Row],[Current Month High]]/Table2[[#This Row],[Close Price]])-1</f>
        <v>6.6597022721337273E-2</v>
      </c>
      <c r="AI99">
        <v>6.6597022721337202</v>
      </c>
      <c r="AJ99">
        <v>143.342866221798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</v>
      </c>
      <c r="AM99" t="s">
        <v>10201</v>
      </c>
      <c r="AN99">
        <v>12.67</v>
      </c>
      <c r="AO99" t="s">
        <v>10200</v>
      </c>
      <c r="AP99">
        <v>3.6572360381077001E-2</v>
      </c>
      <c r="AQ99">
        <f>(Table2[[#This Row],[Sharpe Ratio]]-AVERAGE(Table2[Sharpe Ratio]))/_xlfn.STDEV.P(Table2[Sharpe Ratio])</f>
        <v>-0.20187268312440634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1.8505411715323039</v>
      </c>
      <c r="AS99">
        <f>_xlfn.RANK.AVG(Table2[[#This Row],[1Y Return vs Nifty Z-Score]],Table2[1Y Return vs Nifty Z-Score])</f>
        <v>114</v>
      </c>
      <c r="AT99">
        <f>_xlfn.RANK.AVG(Table2[[#This Row],[6M Return vs Nifty Z-Score]],Table2[6M Return vs Nifty Z-Score])</f>
        <v>47</v>
      </c>
      <c r="AU99">
        <f>_xlfn.RANK.AVG(Table2[[#This Row],[Sharpe Ratio Z-Score]],Table2[Sharpe Ratio Z-Score])</f>
        <v>395</v>
      </c>
      <c r="AV99">
        <f>(Table2[[#This Row],[Rank 1Y]]+Table2[[#This Row],[Rank 6M]]+Table2[[#This Row],[Rank Sharpe]])/3</f>
        <v>185.33333333333334</v>
      </c>
    </row>
    <row r="100" spans="1:48" x14ac:dyDescent="0.3">
      <c r="A100" t="s">
        <v>264</v>
      </c>
      <c r="B100" t="s">
        <v>265</v>
      </c>
      <c r="C100" t="s">
        <v>10163</v>
      </c>
      <c r="D100" t="s">
        <v>130</v>
      </c>
      <c r="E100">
        <v>102844.06680365</v>
      </c>
      <c r="F100">
        <v>1007.85</v>
      </c>
      <c r="G100">
        <v>35.844086060682997</v>
      </c>
      <c r="H100">
        <f>(Table2[[#This Row],[1Y Return vs Nifty]]-AVERAGE(Table2[1Y Return vs Nifty]))/_xlfn.STDEV.P(Table2[1Y Return vs Nifty])</f>
        <v>-0.12968640704954926</v>
      </c>
      <c r="I100">
        <v>-5.1746733871950701</v>
      </c>
      <c r="J100">
        <f>(Table2[[#This Row],[1M Return vs Nifty]]-AVERAGE(Table2[1M Return vs Nifty]))/_xlfn.STDEV.P(Table2[1M Return vs Nifty])</f>
        <v>-0.79415322011384237</v>
      </c>
      <c r="K100">
        <v>25.4127308540459</v>
      </c>
      <c r="L100">
        <f>(Table2[[#This Row],[6M Return vs Nifty]]-AVERAGE(Table2[6M Return vs Nifty]))/_xlfn.STDEV.P(Table2[6M Return vs Nifty])</f>
        <v>0.46422908006265784</v>
      </c>
      <c r="M100">
        <v>-2.6213529251291798</v>
      </c>
      <c r="N100">
        <f>(Table2[[#This Row],[1W Return vs Nifty]]-AVERAGE(Table2[1W Return vs Nifty]))/_xlfn.STDEV.P(Table2[1W Return vs Nifty])</f>
        <v>-0.77637705924237588</v>
      </c>
      <c r="O100">
        <v>1037.94</v>
      </c>
      <c r="P100">
        <v>1008.0345375232801</v>
      </c>
      <c r="Q100">
        <v>849.031738404213</v>
      </c>
      <c r="R100">
        <v>36.745492854440798</v>
      </c>
      <c r="S100" s="2">
        <f>(Table2[[#This Row],[Close Price]]-Table2[[#This Row],[20D EMA]])/Table2[[#This Row],[20D EMA]]</f>
        <v>-2.8990115035551219E-2</v>
      </c>
      <c r="T100" s="2">
        <f>(Table2[[#This Row],[Close Price]]-Table2[[#This Row],[50D EMA]])/Table2[[#This Row],[50D EMA]]</f>
        <v>-1.8306666727256469E-4</v>
      </c>
      <c r="U100" s="2">
        <f>(Table2[[#This Row],[Close Price]]-Table2[[#This Row],[200D EMA]])/Table2[[#This Row],[200D EMA]]</f>
        <v>0.18705809737371173</v>
      </c>
      <c r="V100">
        <v>0.73325521629411705</v>
      </c>
      <c r="W100">
        <v>992</v>
      </c>
      <c r="X100">
        <v>1026.3</v>
      </c>
      <c r="Y100">
        <v>992</v>
      </c>
      <c r="Z100">
        <v>1054.45</v>
      </c>
      <c r="AA100">
        <v>992</v>
      </c>
      <c r="AB100">
        <v>1075.2</v>
      </c>
      <c r="AC100" s="2">
        <f>(Table2[[#This Row],[Close Price]]/Table2[[#This Row],[Day Low]])-1</f>
        <v>1.5977822580645284E-2</v>
      </c>
      <c r="AD100" s="2">
        <f>(Table2[[#This Row],[Day High]]/Table2[[#This Row],[Close Price]])-1</f>
        <v>1.8306295579699317E-2</v>
      </c>
      <c r="AE100" s="2">
        <f>(Table2[[#This Row],[Close Price]]/Table2[[#This Row],[Current Week Low]])-1</f>
        <v>1.5977822580645284E-2</v>
      </c>
      <c r="AF100" s="2">
        <f>(Table2[[#This Row],[Current Week High]]/Table2[[#This Row],[Close Price]])-1</f>
        <v>4.6237039241950662E-2</v>
      </c>
      <c r="AG100" s="2">
        <f>(Table2[[#This Row],[Close Price]]/Table2[[#This Row],[Current Month Low]])-1</f>
        <v>1.5977822580645284E-2</v>
      </c>
      <c r="AH100" s="2">
        <f>(Table2[[#This Row],[Current Month High]]/Table2[[#This Row],[Close Price]])-1</f>
        <v>6.6825420449471595E-2</v>
      </c>
      <c r="AI100">
        <v>8.8455623356650204</v>
      </c>
      <c r="AJ100">
        <v>73.289202200825301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0.01</v>
      </c>
      <c r="AM100" t="s">
        <v>10200</v>
      </c>
      <c r="AN100">
        <v>-5.89</v>
      </c>
      <c r="AO100" t="s">
        <v>10199</v>
      </c>
      <c r="AP100">
        <v>9.9711597411619002E-2</v>
      </c>
      <c r="AQ100">
        <f>(Table2[[#This Row],[Sharpe Ratio]]-AVERAGE(Table2[Sharpe Ratio]))/_xlfn.STDEV.P(Table2[Sharpe Ratio])</f>
        <v>0.50997763824192488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-0.72600996810118479</v>
      </c>
      <c r="AS100">
        <f>_xlfn.RANK.AVG(Table2[[#This Row],[1Y Return vs Nifty Z-Score]],Table2[1Y Return vs Nifty Z-Score])</f>
        <v>319</v>
      </c>
      <c r="AT100">
        <f>_xlfn.RANK.AVG(Table2[[#This Row],[6M Return vs Nifty Z-Score]],Table2[6M Return vs Nifty Z-Score])</f>
        <v>177</v>
      </c>
      <c r="AU100">
        <f>_xlfn.RANK.AVG(Table2[[#This Row],[Sharpe Ratio Z-Score]],Table2[Sharpe Ratio Z-Score])</f>
        <v>212</v>
      </c>
      <c r="AV100">
        <f>(Table2[[#This Row],[Rank 1Y]]+Table2[[#This Row],[Rank 6M]]+Table2[[#This Row],[Rank Sharpe]])/3</f>
        <v>236</v>
      </c>
    </row>
    <row r="101" spans="1:48" x14ac:dyDescent="0.3">
      <c r="A101" t="s">
        <v>266</v>
      </c>
      <c r="B101" t="s">
        <v>267</v>
      </c>
      <c r="C101" t="s">
        <v>10155</v>
      </c>
      <c r="D101" t="s">
        <v>32</v>
      </c>
      <c r="E101">
        <v>101710.161107668</v>
      </c>
      <c r="F101">
        <v>138.37</v>
      </c>
      <c r="G101">
        <v>46.9607220282277</v>
      </c>
      <c r="H101">
        <f>(Table2[[#This Row],[1Y Return vs Nifty]]-AVERAGE(Table2[1Y Return vs Nifty]))/_xlfn.STDEV.P(Table2[1Y Return vs Nifty])</f>
        <v>1.8892186464460655E-4</v>
      </c>
      <c r="I101">
        <v>-10.5141109318352</v>
      </c>
      <c r="J101">
        <f>(Table2[[#This Row],[1M Return vs Nifty]]-AVERAGE(Table2[1M Return vs Nifty]))/_xlfn.STDEV.P(Table2[1M Return vs Nifty])</f>
        <v>-1.2371318096643211</v>
      </c>
      <c r="K101">
        <v>-0.32876577475894703</v>
      </c>
      <c r="L101">
        <f>(Table2[[#This Row],[6M Return vs Nifty]]-AVERAGE(Table2[6M Return vs Nifty]))/_xlfn.STDEV.P(Table2[6M Return vs Nifty])</f>
        <v>-0.31904939453485759</v>
      </c>
      <c r="M101">
        <v>3.4594884383654798</v>
      </c>
      <c r="N101">
        <f>(Table2[[#This Row],[1W Return vs Nifty]]-AVERAGE(Table2[1W Return vs Nifty]))/_xlfn.STDEV.P(Table2[1W Return vs Nifty])</f>
        <v>0.40321504770575839</v>
      </c>
      <c r="O101">
        <v>139.97999999999999</v>
      </c>
      <c r="P101">
        <v>143.43536968643599</v>
      </c>
      <c r="Q101">
        <v>130.45837810340799</v>
      </c>
      <c r="R101">
        <v>25.591914959880299</v>
      </c>
      <c r="S101" s="2">
        <f>(Table2[[#This Row],[Close Price]]-Table2[[#This Row],[20D EMA]])/Table2[[#This Row],[20D EMA]]</f>
        <v>-1.1501643091870163E-2</v>
      </c>
      <c r="T101" s="2">
        <f>(Table2[[#This Row],[Close Price]]-Table2[[#This Row],[50D EMA]])/Table2[[#This Row],[50D EMA]]</f>
        <v>-3.5314648663780687E-2</v>
      </c>
      <c r="U101" s="2">
        <f>(Table2[[#This Row],[Close Price]]-Table2[[#This Row],[200D EMA]])/Table2[[#This Row],[200D EMA]]</f>
        <v>6.064479730325064E-2</v>
      </c>
      <c r="V101">
        <v>0.75537321328809104</v>
      </c>
      <c r="W101">
        <v>135.85</v>
      </c>
      <c r="X101">
        <v>141.07</v>
      </c>
      <c r="Y101">
        <v>133</v>
      </c>
      <c r="Z101">
        <v>141.07</v>
      </c>
      <c r="AA101">
        <v>133</v>
      </c>
      <c r="AB101">
        <v>141.07</v>
      </c>
      <c r="AC101" s="2">
        <f>(Table2[[#This Row],[Close Price]]/Table2[[#This Row],[Day Low]])-1</f>
        <v>1.8549871181450239E-2</v>
      </c>
      <c r="AD101" s="2">
        <f>(Table2[[#This Row],[Day High]]/Table2[[#This Row],[Close Price]])-1</f>
        <v>1.9512900195128857E-2</v>
      </c>
      <c r="AE101" s="2">
        <f>(Table2[[#This Row],[Close Price]]/Table2[[#This Row],[Current Week Low]])-1</f>
        <v>4.0375939849624176E-2</v>
      </c>
      <c r="AF101" s="2">
        <f>(Table2[[#This Row],[Current Week High]]/Table2[[#This Row],[Close Price]])-1</f>
        <v>1.9512900195128857E-2</v>
      </c>
      <c r="AG101" s="2">
        <f>(Table2[[#This Row],[Close Price]]/Table2[[#This Row],[Current Month Low]])-1</f>
        <v>4.0375939849624176E-2</v>
      </c>
      <c r="AH101" s="2">
        <f>(Table2[[#This Row],[Current Month High]]/Table2[[#This Row],[Close Price]])-1</f>
        <v>1.9512900195128857E-2</v>
      </c>
      <c r="AI101">
        <v>24.6657512466575</v>
      </c>
      <c r="AJ101">
        <v>73.287413901064497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-0.16</v>
      </c>
      <c r="AM101" t="s">
        <v>10199</v>
      </c>
      <c r="AN101">
        <v>-2.21</v>
      </c>
      <c r="AO101" t="s">
        <v>10199</v>
      </c>
      <c r="AP101">
        <v>0.13831487627841901</v>
      </c>
      <c r="AQ101">
        <f>(Table2[[#This Row],[Sharpe Ratio]]-AVERAGE(Table2[Sharpe Ratio]))/_xlfn.STDEV.P(Table2[Sharpe Ratio])</f>
        <v>0.94520235364089378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277</v>
      </c>
      <c r="AT101">
        <f>_xlfn.RANK.AVG(Table2[[#This Row],[6M Return vs Nifty Z-Score]],Table2[6M Return vs Nifty Z-Score])</f>
        <v>433</v>
      </c>
      <c r="AU101">
        <f>_xlfn.RANK.AVG(Table2[[#This Row],[Sharpe Ratio Z-Score]],Table2[Sharpe Ratio Z-Score])</f>
        <v>132</v>
      </c>
      <c r="AV101">
        <f>(Table2[[#This Row],[Rank 1Y]]+Table2[[#This Row],[Rank 6M]]+Table2[[#This Row],[Rank Sharpe]])/3</f>
        <v>280.66666666666669</v>
      </c>
    </row>
    <row r="102" spans="1:48" x14ac:dyDescent="0.3">
      <c r="A102" t="s">
        <v>268</v>
      </c>
      <c r="B102" t="s">
        <v>269</v>
      </c>
      <c r="C102" t="s">
        <v>10159</v>
      </c>
      <c r="D102" t="s">
        <v>189</v>
      </c>
      <c r="E102">
        <v>101494.3987772</v>
      </c>
      <c r="F102">
        <v>35389.949999999997</v>
      </c>
      <c r="G102">
        <v>58.212432204407698</v>
      </c>
      <c r="H102">
        <f>(Table2[[#This Row],[1Y Return vs Nifty]]-AVERAGE(Table2[1Y Return vs Nifty]))/_xlfn.STDEV.P(Table2[1Y Return vs Nifty])</f>
        <v>0.13164231875961521</v>
      </c>
      <c r="I102">
        <v>11.0967369538008</v>
      </c>
      <c r="J102">
        <f>(Table2[[#This Row],[1M Return vs Nifty]]-AVERAGE(Table2[1M Return vs Nifty]))/_xlfn.STDEV.P(Table2[1M Return vs Nifty])</f>
        <v>0.55578042787627102</v>
      </c>
      <c r="K102">
        <v>44.027404754228698</v>
      </c>
      <c r="L102">
        <f>(Table2[[#This Row],[6M Return vs Nifty]]-AVERAGE(Table2[6M Return vs Nifty]))/_xlfn.STDEV.P(Table2[6M Return vs Nifty])</f>
        <v>1.0306481033198276</v>
      </c>
      <c r="M102">
        <v>2.3929479485556899</v>
      </c>
      <c r="N102">
        <f>(Table2[[#This Row],[1W Return vs Nifty]]-AVERAGE(Table2[1W Return vs Nifty]))/_xlfn.STDEV.P(Table2[1W Return vs Nifty])</f>
        <v>0.19632217411873801</v>
      </c>
      <c r="O102">
        <v>33884.29</v>
      </c>
      <c r="P102">
        <v>32275.748049049202</v>
      </c>
      <c r="Q102">
        <v>27257.366983004998</v>
      </c>
      <c r="R102">
        <v>57.195073682762398</v>
      </c>
      <c r="S102" s="2">
        <f>(Table2[[#This Row],[Close Price]]-Table2[[#This Row],[20D EMA]])/Table2[[#This Row],[20D EMA]]</f>
        <v>4.4435341569795214E-2</v>
      </c>
      <c r="T102" s="2">
        <f>(Table2[[#This Row],[Close Price]]-Table2[[#This Row],[50D EMA]])/Table2[[#This Row],[50D EMA]]</f>
        <v>9.6487367115958622E-2</v>
      </c>
      <c r="U102" s="2">
        <f>(Table2[[#This Row],[Close Price]]-Table2[[#This Row],[200D EMA]])/Table2[[#This Row],[200D EMA]]</f>
        <v>0.29836275169445653</v>
      </c>
      <c r="V102">
        <v>0.661036958628473</v>
      </c>
      <c r="W102">
        <v>34867.5</v>
      </c>
      <c r="X102">
        <v>35675</v>
      </c>
      <c r="Y102">
        <v>34342.5</v>
      </c>
      <c r="Z102">
        <v>35753</v>
      </c>
      <c r="AA102">
        <v>33702.15</v>
      </c>
      <c r="AB102">
        <v>35753</v>
      </c>
      <c r="AC102" s="2">
        <f>(Table2[[#This Row],[Close Price]]/Table2[[#This Row],[Day Low]])-1</f>
        <v>1.4983867498386649E-2</v>
      </c>
      <c r="AD102" s="2">
        <f>(Table2[[#This Row],[Day High]]/Table2[[#This Row],[Close Price]])-1</f>
        <v>8.0545465591221888E-3</v>
      </c>
      <c r="AE102" s="2">
        <f>(Table2[[#This Row],[Close Price]]/Table2[[#This Row],[Current Week Low]])-1</f>
        <v>3.0500109194147029E-2</v>
      </c>
      <c r="AF102" s="2">
        <f>(Table2[[#This Row],[Current Week High]]/Table2[[#This Row],[Close Price]])-1</f>
        <v>1.0258562105908586E-2</v>
      </c>
      <c r="AG102" s="2">
        <f>(Table2[[#This Row],[Close Price]]/Table2[[#This Row],[Current Month Low]])-1</f>
        <v>5.0079891045526681E-2</v>
      </c>
      <c r="AH102" s="2">
        <f>(Table2[[#This Row],[Current Month High]]/Table2[[#This Row],[Close Price]])-1</f>
        <v>1.0258562105908586E-2</v>
      </c>
      <c r="AI102">
        <v>3.6395925962031601</v>
      </c>
      <c r="AJ102">
        <v>97.365757355216999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0.05</v>
      </c>
      <c r="AM102" t="s">
        <v>10200</v>
      </c>
      <c r="AN102">
        <v>7.19</v>
      </c>
      <c r="AO102" t="s">
        <v>10200</v>
      </c>
      <c r="AP102">
        <v>0.112450244988948</v>
      </c>
      <c r="AQ102">
        <f>(Table2[[#This Row],[Sharpe Ratio]]-AVERAGE(Table2[Sharpe Ratio]))/_xlfn.STDEV.P(Table2[Sharpe Ratio])</f>
        <v>0.65359689622104267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2.5679899202954943</v>
      </c>
      <c r="AS102">
        <f>_xlfn.RANK.AVG(Table2[[#This Row],[1Y Return vs Nifty Z-Score]],Table2[1Y Return vs Nifty Z-Score])</f>
        <v>232</v>
      </c>
      <c r="AT102">
        <f>_xlfn.RANK.AVG(Table2[[#This Row],[6M Return vs Nifty Z-Score]],Table2[6M Return vs Nifty Z-Score])</f>
        <v>88</v>
      </c>
      <c r="AU102">
        <f>_xlfn.RANK.AVG(Table2[[#This Row],[Sharpe Ratio Z-Score]],Table2[Sharpe Ratio Z-Score])</f>
        <v>182</v>
      </c>
      <c r="AV102">
        <f>(Table2[[#This Row],[Rank 1Y]]+Table2[[#This Row],[Rank 6M]]+Table2[[#This Row],[Rank Sharpe]])/3</f>
        <v>167.33333333333334</v>
      </c>
    </row>
    <row r="103" spans="1:48" x14ac:dyDescent="0.3">
      <c r="A103" t="s">
        <v>270</v>
      </c>
      <c r="B103" t="s">
        <v>271</v>
      </c>
      <c r="C103" t="s">
        <v>10160</v>
      </c>
      <c r="D103" t="s">
        <v>214</v>
      </c>
      <c r="E103">
        <v>98435.551571100004</v>
      </c>
      <c r="F103">
        <v>6358.3</v>
      </c>
      <c r="G103">
        <v>54.221957737861402</v>
      </c>
      <c r="H103">
        <f>(Table2[[#This Row],[1Y Return vs Nifty]]-AVERAGE(Table2[1Y Return vs Nifty]))/_xlfn.STDEV.P(Table2[1Y Return vs Nifty])</f>
        <v>8.5021723700149598E-2</v>
      </c>
      <c r="I103">
        <v>-11.0242506820973</v>
      </c>
      <c r="J103">
        <f>(Table2[[#This Row],[1M Return vs Nifty]]-AVERAGE(Table2[1M Return vs Nifty]))/_xlfn.STDEV.P(Table2[1M Return vs Nifty])</f>
        <v>-1.2794548043909069</v>
      </c>
      <c r="K103">
        <v>16.9881250955636</v>
      </c>
      <c r="L103">
        <f>(Table2[[#This Row],[6M Return vs Nifty]]-AVERAGE(Table2[6M Return vs Nifty]))/_xlfn.STDEV.P(Table2[6M Return vs Nifty])</f>
        <v>0.20787986918556528</v>
      </c>
      <c r="M103">
        <v>-2.7155585449331801</v>
      </c>
      <c r="N103">
        <f>(Table2[[#This Row],[1W Return vs Nifty]]-AVERAGE(Table2[1W Return vs Nifty]))/_xlfn.STDEV.P(Table2[1W Return vs Nifty])</f>
        <v>-0.79465153787259823</v>
      </c>
      <c r="O103">
        <v>6725.33</v>
      </c>
      <c r="P103">
        <v>6509.7997896593297</v>
      </c>
      <c r="Q103">
        <v>5487.6593181655899</v>
      </c>
      <c r="R103">
        <v>28.634086627859801</v>
      </c>
      <c r="S103" s="2">
        <f>(Table2[[#This Row],[Close Price]]-Table2[[#This Row],[20D EMA]])/Table2[[#This Row],[20D EMA]]</f>
        <v>-5.4574273678763684E-2</v>
      </c>
      <c r="T103" s="2">
        <f>(Table2[[#This Row],[Close Price]]-Table2[[#This Row],[50D EMA]])/Table2[[#This Row],[50D EMA]]</f>
        <v>-2.3272572821668572E-2</v>
      </c>
      <c r="U103" s="2">
        <f>(Table2[[#This Row],[Close Price]]-Table2[[#This Row],[200D EMA]])/Table2[[#This Row],[200D EMA]]</f>
        <v>0.15865428798620235</v>
      </c>
      <c r="V103">
        <v>1.96750573119434</v>
      </c>
      <c r="W103">
        <v>6311.1</v>
      </c>
      <c r="X103">
        <v>6477.3</v>
      </c>
      <c r="Y103">
        <v>6311.1</v>
      </c>
      <c r="Z103">
        <v>6675</v>
      </c>
      <c r="AA103">
        <v>6311.1</v>
      </c>
      <c r="AB103">
        <v>6786</v>
      </c>
      <c r="AC103" s="2">
        <f>(Table2[[#This Row],[Close Price]]/Table2[[#This Row],[Day Low]])-1</f>
        <v>7.4788864064900817E-3</v>
      </c>
      <c r="AD103" s="2">
        <f>(Table2[[#This Row],[Day High]]/Table2[[#This Row],[Close Price]])-1</f>
        <v>1.8715694446628905E-2</v>
      </c>
      <c r="AE103" s="2">
        <f>(Table2[[#This Row],[Close Price]]/Table2[[#This Row],[Current Week Low]])-1</f>
        <v>7.4788864064900817E-3</v>
      </c>
      <c r="AF103" s="2">
        <f>(Table2[[#This Row],[Current Week High]]/Table2[[#This Row],[Close Price]])-1</f>
        <v>4.9808911186952409E-2</v>
      </c>
      <c r="AG103" s="2">
        <f>(Table2[[#This Row],[Close Price]]/Table2[[#This Row],[Current Month Low]])-1</f>
        <v>7.4788864064900817E-3</v>
      </c>
      <c r="AH103" s="2">
        <f>(Table2[[#This Row],[Current Month High]]/Table2[[#This Row],[Close Price]])-1</f>
        <v>6.7266407687589513E-2</v>
      </c>
      <c r="AI103">
        <v>15.3051916392746</v>
      </c>
      <c r="AJ103">
        <v>81.326374926922398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0.06</v>
      </c>
      <c r="AM103" t="s">
        <v>10200</v>
      </c>
      <c r="AN103">
        <v>-12.43</v>
      </c>
      <c r="AO103" t="s">
        <v>10199</v>
      </c>
      <c r="AP103">
        <v>0.14547611888841699</v>
      </c>
      <c r="AQ103">
        <f>(Table2[[#This Row],[Sharpe Ratio]]-AVERAGE(Table2[Sharpe Ratio]))/_xlfn.STDEV.P(Table2[Sharpe Ratio])</f>
        <v>1.0259403082481602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-0.75526444112963009</v>
      </c>
      <c r="AS103">
        <f>_xlfn.RANK.AVG(Table2[[#This Row],[1Y Return vs Nifty Z-Score]],Table2[1Y Return vs Nifty Z-Score])</f>
        <v>257</v>
      </c>
      <c r="AT103">
        <f>_xlfn.RANK.AVG(Table2[[#This Row],[6M Return vs Nifty Z-Score]],Table2[6M Return vs Nifty Z-Score])</f>
        <v>245</v>
      </c>
      <c r="AU103">
        <f>_xlfn.RANK.AVG(Table2[[#This Row],[Sharpe Ratio Z-Score]],Table2[Sharpe Ratio Z-Score])</f>
        <v>114</v>
      </c>
      <c r="AV103">
        <f>(Table2[[#This Row],[Rank 1Y]]+Table2[[#This Row],[Rank 6M]]+Table2[[#This Row],[Rank Sharpe]])/3</f>
        <v>205.33333333333334</v>
      </c>
    </row>
    <row r="104" spans="1:48" x14ac:dyDescent="0.3">
      <c r="A104" t="s">
        <v>272</v>
      </c>
      <c r="B104" t="s">
        <v>273</v>
      </c>
      <c r="C104" t="s">
        <v>10164</v>
      </c>
      <c r="D104" t="s">
        <v>80</v>
      </c>
      <c r="E104">
        <v>98115.280055099996</v>
      </c>
      <c r="F104">
        <v>27905.45</v>
      </c>
      <c r="G104">
        <v>-9.4182237450685093</v>
      </c>
      <c r="H104">
        <f>(Table2[[#This Row],[1Y Return vs Nifty]]-AVERAGE(Table2[1Y Return vs Nifty]))/_xlfn.STDEV.P(Table2[1Y Return vs Nifty])</f>
        <v>-0.65848463257392753</v>
      </c>
      <c r="I104">
        <v>1.21004261276073</v>
      </c>
      <c r="J104">
        <f>(Table2[[#This Row],[1M Return vs Nifty]]-AVERAGE(Table2[1M Return vs Nifty]))/_xlfn.STDEV.P(Table2[1M Return vs Nifty])</f>
        <v>-0.26445463956205556</v>
      </c>
      <c r="K104">
        <v>-8.4987390404262193</v>
      </c>
      <c r="L104">
        <f>(Table2[[#This Row],[6M Return vs Nifty]]-AVERAGE(Table2[6M Return vs Nifty]))/_xlfn.STDEV.P(Table2[6M Return vs Nifty])</f>
        <v>-0.56765048752155778</v>
      </c>
      <c r="M104">
        <v>-0.52800954086160201</v>
      </c>
      <c r="N104">
        <f>(Table2[[#This Row],[1W Return vs Nifty]]-AVERAGE(Table2[1W Return vs Nifty]))/_xlfn.STDEV.P(Table2[1W Return vs Nifty])</f>
        <v>-0.37029981012383811</v>
      </c>
      <c r="O104">
        <v>27364.2</v>
      </c>
      <c r="P104">
        <v>26720.1845141991</v>
      </c>
      <c r="Q104">
        <v>26129.559726117499</v>
      </c>
      <c r="R104">
        <v>43.317590022424298</v>
      </c>
      <c r="S104" s="2">
        <f>(Table2[[#This Row],[Close Price]]-Table2[[#This Row],[20D EMA]])/Table2[[#This Row],[20D EMA]]</f>
        <v>1.9779492914099445E-2</v>
      </c>
      <c r="T104" s="2">
        <f>(Table2[[#This Row],[Close Price]]-Table2[[#This Row],[50D EMA]])/Table2[[#This Row],[50D EMA]]</f>
        <v>4.4358431925163207E-2</v>
      </c>
      <c r="U104" s="2">
        <f>(Table2[[#This Row],[Close Price]]-Table2[[#This Row],[200D EMA]])/Table2[[#This Row],[200D EMA]]</f>
        <v>6.7964798967027035E-2</v>
      </c>
      <c r="V104">
        <v>0.90235693241758397</v>
      </c>
      <c r="W104">
        <v>27324.3</v>
      </c>
      <c r="X104">
        <v>27967.95</v>
      </c>
      <c r="Y104">
        <v>26951.95</v>
      </c>
      <c r="Z104">
        <v>27967.95</v>
      </c>
      <c r="AA104">
        <v>26951.95</v>
      </c>
      <c r="AB104">
        <v>28614.95</v>
      </c>
      <c r="AC104" s="2">
        <f>(Table2[[#This Row],[Close Price]]/Table2[[#This Row],[Day Low]])-1</f>
        <v>2.1268614383534112E-2</v>
      </c>
      <c r="AD104" s="2">
        <f>(Table2[[#This Row],[Day High]]/Table2[[#This Row],[Close Price]])-1</f>
        <v>2.2397058639083145E-3</v>
      </c>
      <c r="AE104" s="2">
        <f>(Table2[[#This Row],[Close Price]]/Table2[[#This Row],[Current Week Low]])-1</f>
        <v>3.5377774149922381E-2</v>
      </c>
      <c r="AF104" s="2">
        <f>(Table2[[#This Row],[Current Week High]]/Table2[[#This Row],[Close Price]])-1</f>
        <v>2.2397058639083145E-3</v>
      </c>
      <c r="AG104" s="2">
        <f>(Table2[[#This Row],[Close Price]]/Table2[[#This Row],[Current Month Low]])-1</f>
        <v>3.5377774149922381E-2</v>
      </c>
      <c r="AH104" s="2">
        <f>(Table2[[#This Row],[Current Month High]]/Table2[[#This Row],[Close Price]])-1</f>
        <v>2.5425140967087145E-2</v>
      </c>
      <c r="AI104">
        <v>10.1496302693559</v>
      </c>
      <c r="AJ104">
        <v>21.191044905758702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0.04</v>
      </c>
      <c r="AM104" t="s">
        <v>10200</v>
      </c>
      <c r="AN104">
        <v>2.15</v>
      </c>
      <c r="AO104" t="s">
        <v>10200</v>
      </c>
      <c r="AP104">
        <v>-6.5227216068050001E-2</v>
      </c>
      <c r="AQ104">
        <f>(Table2[[#This Row],[Sharpe Ratio]]-AVERAGE(Table2[Sharpe Ratio]))/_xlfn.STDEV.P(Table2[Sharpe Ratio])</f>
        <v>-1.3495910373264668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-3.2104806071078458</v>
      </c>
      <c r="AS104">
        <f>_xlfn.RANK.AVG(Table2[[#This Row],[1Y Return vs Nifty Z-Score]],Table2[1Y Return vs Nifty Z-Score])</f>
        <v>561</v>
      </c>
      <c r="AT104">
        <f>_xlfn.RANK.AVG(Table2[[#This Row],[6M Return vs Nifty Z-Score]],Table2[6M Return vs Nifty Z-Score])</f>
        <v>508</v>
      </c>
      <c r="AU104">
        <f>_xlfn.RANK.AVG(Table2[[#This Row],[Sharpe Ratio Z-Score]],Table2[Sharpe Ratio Z-Score])</f>
        <v>663</v>
      </c>
      <c r="AV104">
        <f>(Table2[[#This Row],[Rank 1Y]]+Table2[[#This Row],[Rank 6M]]+Table2[[#This Row],[Rank Sharpe]])/3</f>
        <v>577.33333333333337</v>
      </c>
    </row>
    <row r="105" spans="1:48" x14ac:dyDescent="0.3">
      <c r="A105" t="s">
        <v>274</v>
      </c>
      <c r="B105" t="s">
        <v>275</v>
      </c>
      <c r="C105" t="s">
        <v>10161</v>
      </c>
      <c r="D105" t="s">
        <v>65</v>
      </c>
      <c r="E105">
        <v>97565.359215999997</v>
      </c>
      <c r="F105">
        <v>2951.75</v>
      </c>
      <c r="G105">
        <v>28.685558574459499</v>
      </c>
      <c r="H105">
        <f>(Table2[[#This Row],[1Y Return vs Nifty]]-AVERAGE(Table2[1Y Return vs Nifty]))/_xlfn.STDEV.P(Table2[1Y Return vs Nifty])</f>
        <v>-0.2133192717515062</v>
      </c>
      <c r="I105">
        <v>-1.70187671189889</v>
      </c>
      <c r="J105">
        <f>(Table2[[#This Row],[1M Return vs Nifty]]-AVERAGE(Table2[1M Return vs Nifty]))/_xlfn.STDEV.P(Table2[1M Return vs Nifty])</f>
        <v>-0.50603774724675066</v>
      </c>
      <c r="K105">
        <v>12.9915242387441</v>
      </c>
      <c r="L105">
        <f>(Table2[[#This Row],[6M Return vs Nifty]]-AVERAGE(Table2[6M Return vs Nifty]))/_xlfn.STDEV.P(Table2[6M Return vs Nifty])</f>
        <v>8.6268780761059621E-2</v>
      </c>
      <c r="M105">
        <v>3.29488026185998</v>
      </c>
      <c r="N105">
        <f>(Table2[[#This Row],[1W Return vs Nifty]]-AVERAGE(Table2[1W Return vs Nifty]))/_xlfn.STDEV.P(Table2[1W Return vs Nifty])</f>
        <v>0.37128352801332176</v>
      </c>
      <c r="O105">
        <v>2846.32</v>
      </c>
      <c r="P105">
        <v>2770.14230594219</v>
      </c>
      <c r="Q105">
        <v>2464.69408766979</v>
      </c>
      <c r="R105">
        <v>66.397543880235006</v>
      </c>
      <c r="S105" s="2">
        <f>(Table2[[#This Row],[Close Price]]-Table2[[#This Row],[20D EMA]])/Table2[[#This Row],[20D EMA]]</f>
        <v>3.7040810590516816E-2</v>
      </c>
      <c r="T105" s="2">
        <f>(Table2[[#This Row],[Close Price]]-Table2[[#This Row],[50D EMA]])/Table2[[#This Row],[50D EMA]]</f>
        <v>6.5558976399243504E-2</v>
      </c>
      <c r="U105" s="2">
        <f>(Table2[[#This Row],[Close Price]]-Table2[[#This Row],[200D EMA]])/Table2[[#This Row],[200D EMA]]</f>
        <v>0.19761312966457845</v>
      </c>
      <c r="V105">
        <v>1.00023371381243</v>
      </c>
      <c r="W105">
        <v>2901.35</v>
      </c>
      <c r="X105">
        <v>2965.25</v>
      </c>
      <c r="Y105">
        <v>2846.65</v>
      </c>
      <c r="Z105">
        <v>2965.25</v>
      </c>
      <c r="AA105">
        <v>2757.9</v>
      </c>
      <c r="AB105">
        <v>2965.25</v>
      </c>
      <c r="AC105" s="2">
        <f>(Table2[[#This Row],[Close Price]]/Table2[[#This Row],[Day Low]])-1</f>
        <v>1.7371223740672459E-2</v>
      </c>
      <c r="AD105" s="2">
        <f>(Table2[[#This Row],[Day High]]/Table2[[#This Row],[Close Price]])-1</f>
        <v>4.5735580587786817E-3</v>
      </c>
      <c r="AE105" s="2">
        <f>(Table2[[#This Row],[Close Price]]/Table2[[#This Row],[Current Week Low]])-1</f>
        <v>3.6920590869969905E-2</v>
      </c>
      <c r="AF105" s="2">
        <f>(Table2[[#This Row],[Current Week High]]/Table2[[#This Row],[Close Price]])-1</f>
        <v>4.5735580587786817E-3</v>
      </c>
      <c r="AG105" s="2">
        <f>(Table2[[#This Row],[Close Price]]/Table2[[#This Row],[Current Month Low]])-1</f>
        <v>7.028898799811456E-2</v>
      </c>
      <c r="AH105" s="2">
        <f>(Table2[[#This Row],[Current Month High]]/Table2[[#This Row],[Close Price]])-1</f>
        <v>4.5735580587786817E-3</v>
      </c>
      <c r="AI105">
        <v>0.95705937155925402</v>
      </c>
      <c r="AJ105">
        <v>66.572613639569994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0.02</v>
      </c>
      <c r="AM105" t="s">
        <v>10200</v>
      </c>
      <c r="AN105">
        <v>3.92</v>
      </c>
      <c r="AO105" t="s">
        <v>10200</v>
      </c>
      <c r="AP105">
        <v>6.1238007543010002E-2</v>
      </c>
      <c r="AQ105">
        <f>(Table2[[#This Row],[Sharpe Ratio]]-AVERAGE(Table2[Sharpe Ratio]))/_xlfn.STDEV.P(Table2[Sharpe Ratio])</f>
        <v>7.6215074737431374E-2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-0.18558963548644414</v>
      </c>
      <c r="AS105">
        <f>_xlfn.RANK.AVG(Table2[[#This Row],[1Y Return vs Nifty Z-Score]],Table2[1Y Return vs Nifty Z-Score])</f>
        <v>347</v>
      </c>
      <c r="AT105">
        <f>_xlfn.RANK.AVG(Table2[[#This Row],[6M Return vs Nifty Z-Score]],Table2[6M Return vs Nifty Z-Score])</f>
        <v>289</v>
      </c>
      <c r="AU105">
        <f>_xlfn.RANK.AVG(Table2[[#This Row],[Sharpe Ratio Z-Score]],Table2[Sharpe Ratio Z-Score])</f>
        <v>312</v>
      </c>
      <c r="AV105">
        <f>(Table2[[#This Row],[Rank 1Y]]+Table2[[#This Row],[Rank 6M]]+Table2[[#This Row],[Rank Sharpe]])/3</f>
        <v>316</v>
      </c>
    </row>
    <row r="106" spans="1:48" x14ac:dyDescent="0.3">
      <c r="A106" t="s">
        <v>276</v>
      </c>
      <c r="B106" t="s">
        <v>277</v>
      </c>
      <c r="C106" t="s">
        <v>10153</v>
      </c>
      <c r="D106" t="s">
        <v>179</v>
      </c>
      <c r="E106">
        <v>97184.717984294999</v>
      </c>
      <c r="F106">
        <v>890.65</v>
      </c>
      <c r="G106">
        <v>13.720420480915401</v>
      </c>
      <c r="H106">
        <f>(Table2[[#This Row],[1Y Return vs Nifty]]-AVERAGE(Table2[1Y Return vs Nifty]))/_xlfn.STDEV.P(Table2[1Y Return vs Nifty])</f>
        <v>-0.38815653707347658</v>
      </c>
      <c r="I106">
        <v>-15.8706127618198</v>
      </c>
      <c r="J106">
        <f>(Table2[[#This Row],[1M Return vs Nifty]]-AVERAGE(Table2[1M Return vs Nifty]))/_xlfn.STDEV.P(Table2[1M Return vs Nifty])</f>
        <v>-1.6815261125723178</v>
      </c>
      <c r="K106">
        <v>-29.1399657109571</v>
      </c>
      <c r="L106">
        <f>(Table2[[#This Row],[6M Return vs Nifty]]-AVERAGE(Table2[6M Return vs Nifty]))/_xlfn.STDEV.P(Table2[6M Return vs Nifty])</f>
        <v>-1.1957347350482967</v>
      </c>
      <c r="M106">
        <v>-2.2447097190567802</v>
      </c>
      <c r="N106">
        <f>(Table2[[#This Row],[1W Return vs Nifty]]-AVERAGE(Table2[1W Return vs Nifty]))/_xlfn.STDEV.P(Table2[1W Return vs Nifty])</f>
        <v>-0.70331392102505008</v>
      </c>
      <c r="O106">
        <v>908.81</v>
      </c>
      <c r="P106">
        <v>926.28201631607101</v>
      </c>
      <c r="Q106">
        <v>962.14010765243495</v>
      </c>
      <c r="R106">
        <v>32.739520498692499</v>
      </c>
      <c r="S106" s="2">
        <f>(Table2[[#This Row],[Close Price]]-Table2[[#This Row],[20D EMA]])/Table2[[#This Row],[20D EMA]]</f>
        <v>-1.998217449191797E-2</v>
      </c>
      <c r="T106" s="2">
        <f>(Table2[[#This Row],[Close Price]]-Table2[[#This Row],[50D EMA]])/Table2[[#This Row],[50D EMA]]</f>
        <v>-3.8467783772574593E-2</v>
      </c>
      <c r="U106" s="2">
        <f>(Table2[[#This Row],[Close Price]]-Table2[[#This Row],[200D EMA]])/Table2[[#This Row],[200D EMA]]</f>
        <v>-7.4303219545505297E-2</v>
      </c>
      <c r="V106">
        <v>0.65570740860604304</v>
      </c>
      <c r="W106">
        <v>883</v>
      </c>
      <c r="X106">
        <v>904.4</v>
      </c>
      <c r="Y106">
        <v>882</v>
      </c>
      <c r="Z106">
        <v>917.4</v>
      </c>
      <c r="AA106">
        <v>882</v>
      </c>
      <c r="AB106">
        <v>938</v>
      </c>
      <c r="AC106" s="2">
        <f>(Table2[[#This Row],[Close Price]]/Table2[[#This Row],[Day Low]])-1</f>
        <v>8.663646659116564E-3</v>
      </c>
      <c r="AD106" s="2">
        <f>(Table2[[#This Row],[Day High]]/Table2[[#This Row],[Close Price]])-1</f>
        <v>1.543816313928037E-2</v>
      </c>
      <c r="AE106" s="2">
        <f>(Table2[[#This Row],[Close Price]]/Table2[[#This Row],[Current Week Low]])-1</f>
        <v>9.8072562358275661E-3</v>
      </c>
      <c r="AF106" s="2">
        <f>(Table2[[#This Row],[Current Week High]]/Table2[[#This Row],[Close Price]])-1</f>
        <v>3.0034244652781705E-2</v>
      </c>
      <c r="AG106" s="2">
        <f>(Table2[[#This Row],[Close Price]]/Table2[[#This Row],[Current Month Low]])-1</f>
        <v>9.8072562358275661E-3</v>
      </c>
      <c r="AH106" s="2">
        <f>(Table2[[#This Row],[Current Month High]]/Table2[[#This Row],[Close Price]])-1</f>
        <v>5.3163419974176174E-2</v>
      </c>
      <c r="AI106">
        <v>41.402346600797102</v>
      </c>
      <c r="AJ106">
        <v>70.622605363984604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-0.1</v>
      </c>
      <c r="AM106" t="s">
        <v>10199</v>
      </c>
      <c r="AN106">
        <v>-2.31</v>
      </c>
      <c r="AO106" t="s">
        <v>10199</v>
      </c>
      <c r="AP106">
        <v>2.0119692841392998E-2</v>
      </c>
      <c r="AQ106">
        <f>(Table2[[#This Row],[Sharpe Ratio]]-AVERAGE(Table2[Sharpe Ratio]))/_xlfn.STDEV.P(Table2[Sharpe Ratio])</f>
        <v>-0.38736489408970765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428</v>
      </c>
      <c r="AT106">
        <f>_xlfn.RANK.AVG(Table2[[#This Row],[6M Return vs Nifty Z-Score]],Table2[6M Return vs Nifty Z-Score])</f>
        <v>678</v>
      </c>
      <c r="AU106">
        <f>_xlfn.RANK.AVG(Table2[[#This Row],[Sharpe Ratio Z-Score]],Table2[Sharpe Ratio Z-Score])</f>
        <v>443</v>
      </c>
      <c r="AV106">
        <f>(Table2[[#This Row],[Rank 1Y]]+Table2[[#This Row],[Rank 6M]]+Table2[[#This Row],[Rank Sharpe]])/3</f>
        <v>516.33333333333337</v>
      </c>
    </row>
    <row r="107" spans="1:48" x14ac:dyDescent="0.3">
      <c r="A107" t="s">
        <v>281</v>
      </c>
      <c r="B107" t="s">
        <v>282</v>
      </c>
      <c r="C107" t="s">
        <v>10168</v>
      </c>
      <c r="D107" t="s">
        <v>140</v>
      </c>
      <c r="E107">
        <v>92092.466807999997</v>
      </c>
      <c r="F107">
        <v>3313.9</v>
      </c>
      <c r="G107">
        <v>83.771990902320894</v>
      </c>
      <c r="H107">
        <f>(Table2[[#This Row],[1Y Return vs Nifty]]-AVERAGE(Table2[1Y Return vs Nifty]))/_xlfn.STDEV.P(Table2[1Y Return vs Nifty])</f>
        <v>0.43025388636735629</v>
      </c>
      <c r="I107">
        <v>8.7570615655530109</v>
      </c>
      <c r="J107">
        <f>(Table2[[#This Row],[1M Return vs Nifty]]-AVERAGE(Table2[1M Return vs Nifty]))/_xlfn.STDEV.P(Table2[1M Return vs Nifty])</f>
        <v>0.36167269745954073</v>
      </c>
      <c r="K107">
        <v>37.429139235873102</v>
      </c>
      <c r="L107">
        <f>(Table2[[#This Row],[6M Return vs Nifty]]-AVERAGE(Table2[6M Return vs Nifty]))/_xlfn.STDEV.P(Table2[6M Return vs Nifty])</f>
        <v>0.82987192372413032</v>
      </c>
      <c r="M107">
        <v>-1.0238418671105101</v>
      </c>
      <c r="N107">
        <f>(Table2[[#This Row],[1W Return vs Nifty]]-AVERAGE(Table2[1W Return vs Nifty]))/_xlfn.STDEV.P(Table2[1W Return vs Nifty])</f>
        <v>-0.46648385168166845</v>
      </c>
      <c r="O107">
        <v>3152.3</v>
      </c>
      <c r="P107">
        <v>2949.7075187146102</v>
      </c>
      <c r="Q107">
        <v>2402.62113209682</v>
      </c>
      <c r="R107">
        <v>70.090659004275395</v>
      </c>
      <c r="S107" s="2">
        <f>(Table2[[#This Row],[Close Price]]-Table2[[#This Row],[20D EMA]])/Table2[[#This Row],[20D EMA]]</f>
        <v>5.1264156330298481E-2</v>
      </c>
      <c r="T107" s="2">
        <f>(Table2[[#This Row],[Close Price]]-Table2[[#This Row],[50D EMA]])/Table2[[#This Row],[50D EMA]]</f>
        <v>0.12346731971720828</v>
      </c>
      <c r="U107" s="2">
        <f>(Table2[[#This Row],[Close Price]]-Table2[[#This Row],[200D EMA]])/Table2[[#This Row],[200D EMA]]</f>
        <v>0.37928529626636848</v>
      </c>
      <c r="V107">
        <v>0.841165312548805</v>
      </c>
      <c r="W107">
        <v>3220</v>
      </c>
      <c r="X107">
        <v>3324</v>
      </c>
      <c r="Y107">
        <v>3220</v>
      </c>
      <c r="Z107">
        <v>3325</v>
      </c>
      <c r="AA107">
        <v>3154.05</v>
      </c>
      <c r="AB107">
        <v>3358.05</v>
      </c>
      <c r="AC107" s="2">
        <f>(Table2[[#This Row],[Close Price]]/Table2[[#This Row],[Day Low]])-1</f>
        <v>2.9161490683229818E-2</v>
      </c>
      <c r="AD107" s="2">
        <f>(Table2[[#This Row],[Day High]]/Table2[[#This Row],[Close Price]])-1</f>
        <v>3.0477684902983082E-3</v>
      </c>
      <c r="AE107" s="2">
        <f>(Table2[[#This Row],[Close Price]]/Table2[[#This Row],[Current Week Low]])-1</f>
        <v>2.9161490683229818E-2</v>
      </c>
      <c r="AF107" s="2">
        <f>(Table2[[#This Row],[Current Week High]]/Table2[[#This Row],[Close Price]])-1</f>
        <v>3.3495277467636697E-3</v>
      </c>
      <c r="AG107" s="2">
        <f>(Table2[[#This Row],[Close Price]]/Table2[[#This Row],[Current Month Low]])-1</f>
        <v>5.0680870626654606E-2</v>
      </c>
      <c r="AH107" s="2">
        <f>(Table2[[#This Row],[Current Month High]]/Table2[[#This Row],[Close Price]])-1</f>
        <v>1.3322671172938172E-2</v>
      </c>
      <c r="AI107">
        <v>1.3322671172938101</v>
      </c>
      <c r="AJ107">
        <v>121.621079382063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</v>
      </c>
      <c r="AM107" t="s">
        <v>10200</v>
      </c>
      <c r="AN107">
        <v>6.51</v>
      </c>
      <c r="AO107" t="s">
        <v>10200</v>
      </c>
      <c r="AP107">
        <v>6.9805018936638999E-2</v>
      </c>
      <c r="AQ107">
        <f>(Table2[[#This Row],[Sharpe Ratio]]-AVERAGE(Table2[Sharpe Ratio]))/_xlfn.STDEV.P(Table2[Sharpe Ratio])</f>
        <v>0.17280207991067828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1.3281167357800372</v>
      </c>
      <c r="AS107">
        <f>_xlfn.RANK.AVG(Table2[[#This Row],[1Y Return vs Nifty Z-Score]],Table2[1Y Return vs Nifty Z-Score])</f>
        <v>157</v>
      </c>
      <c r="AT107">
        <f>_xlfn.RANK.AVG(Table2[[#This Row],[6M Return vs Nifty Z-Score]],Table2[6M Return vs Nifty Z-Score])</f>
        <v>113</v>
      </c>
      <c r="AU107">
        <f>_xlfn.RANK.AVG(Table2[[#This Row],[Sharpe Ratio Z-Score]],Table2[Sharpe Ratio Z-Score])</f>
        <v>279</v>
      </c>
      <c r="AV107">
        <f>(Table2[[#This Row],[Rank 1Y]]+Table2[[#This Row],[Rank 6M]]+Table2[[#This Row],[Rank Sharpe]])/3</f>
        <v>183</v>
      </c>
    </row>
    <row r="108" spans="1:48" x14ac:dyDescent="0.3">
      <c r="A108" t="s">
        <v>283</v>
      </c>
      <c r="B108" t="s">
        <v>284</v>
      </c>
      <c r="C108" t="s">
        <v>10155</v>
      </c>
      <c r="D108" t="s">
        <v>37</v>
      </c>
      <c r="E108">
        <v>91756.024366434998</v>
      </c>
      <c r="F108">
        <v>660.75</v>
      </c>
      <c r="G108">
        <v>-14.5483556769284</v>
      </c>
      <c r="H108">
        <f>(Table2[[#This Row],[1Y Return vs Nifty]]-AVERAGE(Table2[1Y Return vs Nifty]))/_xlfn.STDEV.P(Table2[1Y Return vs Nifty])</f>
        <v>-0.71841981206246408</v>
      </c>
      <c r="I108">
        <v>9.1522228363901696</v>
      </c>
      <c r="J108">
        <f>(Table2[[#This Row],[1M Return vs Nifty]]-AVERAGE(Table2[1M Return vs Nifty]))/_xlfn.STDEV.P(Table2[1M Return vs Nifty])</f>
        <v>0.39445667160231113</v>
      </c>
      <c r="K108">
        <v>9.6184757762159308</v>
      </c>
      <c r="L108">
        <f>(Table2[[#This Row],[6M Return vs Nifty]]-AVERAGE(Table2[6M Return vs Nifty]))/_xlfn.STDEV.P(Table2[6M Return vs Nifty])</f>
        <v>-1.6368462619580075E-2</v>
      </c>
      <c r="M108">
        <v>3.5168466757278001</v>
      </c>
      <c r="N108">
        <f>(Table2[[#This Row],[1W Return vs Nifty]]-AVERAGE(Table2[1W Return vs Nifty]))/_xlfn.STDEV.P(Table2[1W Return vs Nifty])</f>
        <v>0.41434168627706403</v>
      </c>
      <c r="O108">
        <v>618.29999999999995</v>
      </c>
      <c r="P108">
        <v>598.94732594081097</v>
      </c>
      <c r="Q108">
        <v>563.71756934384905</v>
      </c>
      <c r="R108">
        <v>72.346568067430397</v>
      </c>
      <c r="S108" s="2">
        <f>(Table2[[#This Row],[Close Price]]-Table2[[#This Row],[20D EMA]])/Table2[[#This Row],[20D EMA]]</f>
        <v>6.8655992236778346E-2</v>
      </c>
      <c r="T108" s="2">
        <f>(Table2[[#This Row],[Close Price]]-Table2[[#This Row],[50D EMA]])/Table2[[#This Row],[50D EMA]]</f>
        <v>0.10318549124851838</v>
      </c>
      <c r="U108" s="2">
        <f>(Table2[[#This Row],[Close Price]]-Table2[[#This Row],[200D EMA]])/Table2[[#This Row],[200D EMA]]</f>
        <v>0.17212951295645068</v>
      </c>
      <c r="V108">
        <v>1.19737953393852</v>
      </c>
      <c r="W108">
        <v>637.5</v>
      </c>
      <c r="X108">
        <v>673.7</v>
      </c>
      <c r="Y108">
        <v>628.6</v>
      </c>
      <c r="Z108">
        <v>673.7</v>
      </c>
      <c r="AA108">
        <v>601.20000000000005</v>
      </c>
      <c r="AB108">
        <v>673.7</v>
      </c>
      <c r="AC108" s="2">
        <f>(Table2[[#This Row],[Close Price]]/Table2[[#This Row],[Day Low]])-1</f>
        <v>3.6470588235294032E-2</v>
      </c>
      <c r="AD108" s="2">
        <f>(Table2[[#This Row],[Day High]]/Table2[[#This Row],[Close Price]])-1</f>
        <v>1.9598940597805647E-2</v>
      </c>
      <c r="AE108" s="2">
        <f>(Table2[[#This Row],[Close Price]]/Table2[[#This Row],[Current Week Low]])-1</f>
        <v>5.1145402481705293E-2</v>
      </c>
      <c r="AF108" s="2">
        <f>(Table2[[#This Row],[Current Week High]]/Table2[[#This Row],[Close Price]])-1</f>
        <v>1.9598940597805647E-2</v>
      </c>
      <c r="AG108" s="2">
        <f>(Table2[[#This Row],[Close Price]]/Table2[[#This Row],[Current Month Low]])-1</f>
        <v>9.9051896207584811E-2</v>
      </c>
      <c r="AH108" s="2">
        <f>(Table2[[#This Row],[Current Month High]]/Table2[[#This Row],[Close Price]])-1</f>
        <v>1.9598940597805647E-2</v>
      </c>
      <c r="AI108">
        <v>1.9598940597805601</v>
      </c>
      <c r="AJ108">
        <v>42.572014241018401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0.03</v>
      </c>
      <c r="AM108" t="s">
        <v>10200</v>
      </c>
      <c r="AN108">
        <v>9.14</v>
      </c>
      <c r="AO108" t="s">
        <v>10200</v>
      </c>
      <c r="AP108">
        <v>-5.6788033999834002E-2</v>
      </c>
      <c r="AQ108">
        <f>(Table2[[#This Row],[Sharpe Ratio]]-AVERAGE(Table2[Sharpe Ratio]))/_xlfn.STDEV.P(Table2[Sharpe Ratio])</f>
        <v>-1.254445217550048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-1.1804351343527171</v>
      </c>
      <c r="AS108">
        <f>_xlfn.RANK.AVG(Table2[[#This Row],[1Y Return vs Nifty Z-Score]],Table2[1Y Return vs Nifty Z-Score])</f>
        <v>594</v>
      </c>
      <c r="AT108">
        <f>_xlfn.RANK.AVG(Table2[[#This Row],[6M Return vs Nifty Z-Score]],Table2[6M Return vs Nifty Z-Score])</f>
        <v>318</v>
      </c>
      <c r="AU108">
        <f>_xlfn.RANK.AVG(Table2[[#This Row],[Sharpe Ratio Z-Score]],Table2[Sharpe Ratio Z-Score])</f>
        <v>647</v>
      </c>
      <c r="AV108">
        <f>(Table2[[#This Row],[Rank 1Y]]+Table2[[#This Row],[Rank 6M]]+Table2[[#This Row],[Rank Sharpe]])/3</f>
        <v>519.66666666666663</v>
      </c>
    </row>
    <row r="109" spans="1:48" x14ac:dyDescent="0.3">
      <c r="A109" t="s">
        <v>285</v>
      </c>
      <c r="B109" t="s">
        <v>286</v>
      </c>
      <c r="C109" t="s">
        <v>10161</v>
      </c>
      <c r="D109" t="s">
        <v>287</v>
      </c>
      <c r="E109">
        <v>90835.238136465006</v>
      </c>
      <c r="F109">
        <v>6375.7</v>
      </c>
      <c r="G109">
        <v>-2.00176274565024</v>
      </c>
      <c r="H109">
        <f>(Table2[[#This Row],[1Y Return vs Nifty]]-AVERAGE(Table2[1Y Return vs Nifty]))/_xlfn.STDEV.P(Table2[1Y Return vs Nifty])</f>
        <v>-0.57183833827312747</v>
      </c>
      <c r="I109">
        <v>0.56501535398394698</v>
      </c>
      <c r="J109">
        <f>(Table2[[#This Row],[1M Return vs Nifty]]-AVERAGE(Table2[1M Return vs Nifty]))/_xlfn.STDEV.P(Table2[1M Return vs Nifty])</f>
        <v>-0.31796837821443064</v>
      </c>
      <c r="K109">
        <v>-2.5512389096910799</v>
      </c>
      <c r="L109">
        <f>(Table2[[#This Row],[6M Return vs Nifty]]-AVERAGE(Table2[6M Return vs Nifty]))/_xlfn.STDEV.P(Table2[6M Return vs Nifty])</f>
        <v>-0.38667620707285194</v>
      </c>
      <c r="M109">
        <v>3.0466077436621002</v>
      </c>
      <c r="N109">
        <f>(Table2[[#This Row],[1W Return vs Nifty]]-AVERAGE(Table2[1W Return vs Nifty]))/_xlfn.STDEV.P(Table2[1W Return vs Nifty])</f>
        <v>0.32312237968991786</v>
      </c>
      <c r="O109">
        <v>6205.74</v>
      </c>
      <c r="P109">
        <v>6135.1441828321103</v>
      </c>
      <c r="Q109">
        <v>5841.5361307934299</v>
      </c>
      <c r="R109">
        <v>66.980825404072107</v>
      </c>
      <c r="S109" s="2">
        <f>(Table2[[#This Row],[Close Price]]-Table2[[#This Row],[20D EMA]])/Table2[[#This Row],[20D EMA]]</f>
        <v>2.7387547657491296E-2</v>
      </c>
      <c r="T109" s="2">
        <f>(Table2[[#This Row],[Close Price]]-Table2[[#This Row],[50D EMA]])/Table2[[#This Row],[50D EMA]]</f>
        <v>3.9209480657526115E-2</v>
      </c>
      <c r="U109" s="2">
        <f>(Table2[[#This Row],[Close Price]]-Table2[[#This Row],[200D EMA]])/Table2[[#This Row],[200D EMA]]</f>
        <v>9.1442363317885828E-2</v>
      </c>
      <c r="V109">
        <v>0.72254284511842903</v>
      </c>
      <c r="W109">
        <v>6301.15</v>
      </c>
      <c r="X109">
        <v>6417</v>
      </c>
      <c r="Y109">
        <v>6255.9</v>
      </c>
      <c r="Z109">
        <v>6417</v>
      </c>
      <c r="AA109">
        <v>6077</v>
      </c>
      <c r="AB109">
        <v>6417</v>
      </c>
      <c r="AC109" s="2">
        <f>(Table2[[#This Row],[Close Price]]/Table2[[#This Row],[Day Low]])-1</f>
        <v>1.1831173674646811E-2</v>
      </c>
      <c r="AD109" s="2">
        <f>(Table2[[#This Row],[Day High]]/Table2[[#This Row],[Close Price]])-1</f>
        <v>6.4777200934800216E-3</v>
      </c>
      <c r="AE109" s="2">
        <f>(Table2[[#This Row],[Close Price]]/Table2[[#This Row],[Current Week Low]])-1</f>
        <v>1.9149922473185255E-2</v>
      </c>
      <c r="AF109" s="2">
        <f>(Table2[[#This Row],[Current Week High]]/Table2[[#This Row],[Close Price]])-1</f>
        <v>6.4777200934800216E-3</v>
      </c>
      <c r="AG109" s="2">
        <f>(Table2[[#This Row],[Close Price]]/Table2[[#This Row],[Current Month Low]])-1</f>
        <v>4.9152542372881358E-2</v>
      </c>
      <c r="AH109" s="2">
        <f>(Table2[[#This Row],[Current Month High]]/Table2[[#This Row],[Close Price]])-1</f>
        <v>6.4777200934800216E-3</v>
      </c>
      <c r="AI109">
        <v>7.8226704518719403</v>
      </c>
      <c r="AJ109">
        <v>34.906898011002902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-0.08</v>
      </c>
      <c r="AM109" t="s">
        <v>10199</v>
      </c>
      <c r="AN109">
        <v>1.86</v>
      </c>
      <c r="AO109" t="s">
        <v>10200</v>
      </c>
      <c r="AP109">
        <v>3.3044754438001998E-2</v>
      </c>
      <c r="AQ109">
        <f>(Table2[[#This Row],[Sharpe Ratio]]-AVERAGE(Table2[Sharpe Ratio]))/_xlfn.STDEV.P(Table2[Sharpe Ratio])</f>
        <v>-0.2416439496510675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-1.1950044935215598</v>
      </c>
      <c r="AS109">
        <f>_xlfn.RANK.AVG(Table2[[#This Row],[1Y Return vs Nifty Z-Score]],Table2[1Y Return vs Nifty Z-Score])</f>
        <v>529</v>
      </c>
      <c r="AT109">
        <f>_xlfn.RANK.AVG(Table2[[#This Row],[6M Return vs Nifty Z-Score]],Table2[6M Return vs Nifty Z-Score])</f>
        <v>457</v>
      </c>
      <c r="AU109">
        <f>_xlfn.RANK.AVG(Table2[[#This Row],[Sharpe Ratio Z-Score]],Table2[Sharpe Ratio Z-Score])</f>
        <v>403</v>
      </c>
      <c r="AV109">
        <f>(Table2[[#This Row],[Rank 1Y]]+Table2[[#This Row],[Rank 6M]]+Table2[[#This Row],[Rank Sharpe]])/3</f>
        <v>463</v>
      </c>
    </row>
    <row r="110" spans="1:48" x14ac:dyDescent="0.3">
      <c r="A110" t="s">
        <v>288</v>
      </c>
      <c r="B110" t="s">
        <v>289</v>
      </c>
      <c r="C110" t="s">
        <v>10155</v>
      </c>
      <c r="D110" t="s">
        <v>37</v>
      </c>
      <c r="E110">
        <v>90708.229939944998</v>
      </c>
      <c r="F110">
        <v>1877.75</v>
      </c>
      <c r="G110">
        <v>14.3168601144819</v>
      </c>
      <c r="H110">
        <f>(Table2[[#This Row],[1Y Return vs Nifty]]-AVERAGE(Table2[1Y Return vs Nifty]))/_xlfn.STDEV.P(Table2[1Y Return vs Nifty])</f>
        <v>-0.38118835049139682</v>
      </c>
      <c r="I110">
        <v>7.7195724450954604</v>
      </c>
      <c r="J110">
        <f>(Table2[[#This Row],[1M Return vs Nifty]]-AVERAGE(Table2[1M Return vs Nifty]))/_xlfn.STDEV.P(Table2[1M Return vs Nifty])</f>
        <v>0.27559893717825484</v>
      </c>
      <c r="K110">
        <v>22.819662780464402</v>
      </c>
      <c r="L110">
        <f>(Table2[[#This Row],[6M Return vs Nifty]]-AVERAGE(Table2[6M Return vs Nifty]))/_xlfn.STDEV.P(Table2[6M Return vs Nifty])</f>
        <v>0.38532557128494244</v>
      </c>
      <c r="M110">
        <v>1.9465680503865399</v>
      </c>
      <c r="N110">
        <f>(Table2[[#This Row],[1W Return vs Nifty]]-AVERAGE(Table2[1W Return vs Nifty]))/_xlfn.STDEV.P(Table2[1W Return vs Nifty])</f>
        <v>0.10973116259495848</v>
      </c>
      <c r="O110">
        <v>1791.5</v>
      </c>
      <c r="P110">
        <v>1729.96615353423</v>
      </c>
      <c r="Q110">
        <v>1577.2782964370599</v>
      </c>
      <c r="R110">
        <v>65.060375944200501</v>
      </c>
      <c r="S110" s="2">
        <f>(Table2[[#This Row],[Close Price]]-Table2[[#This Row],[20D EMA]])/Table2[[#This Row],[20D EMA]]</f>
        <v>4.8144013396595034E-2</v>
      </c>
      <c r="T110" s="2">
        <f>(Table2[[#This Row],[Close Price]]-Table2[[#This Row],[50D EMA]])/Table2[[#This Row],[50D EMA]]</f>
        <v>8.5425860016888414E-2</v>
      </c>
      <c r="U110" s="2">
        <f>(Table2[[#This Row],[Close Price]]-Table2[[#This Row],[200D EMA]])/Table2[[#This Row],[200D EMA]]</f>
        <v>0.19050011925078827</v>
      </c>
      <c r="V110">
        <v>0.85521610387940905</v>
      </c>
      <c r="W110">
        <v>1822</v>
      </c>
      <c r="X110">
        <v>1884.55</v>
      </c>
      <c r="Y110">
        <v>1822</v>
      </c>
      <c r="Z110">
        <v>1884.55</v>
      </c>
      <c r="AA110">
        <v>1782.15</v>
      </c>
      <c r="AB110">
        <v>1884.55</v>
      </c>
      <c r="AC110" s="2">
        <f>(Table2[[#This Row],[Close Price]]/Table2[[#This Row],[Day Low]])-1</f>
        <v>3.0598243688254589E-2</v>
      </c>
      <c r="AD110" s="2">
        <f>(Table2[[#This Row],[Day High]]/Table2[[#This Row],[Close Price]])-1</f>
        <v>3.6213553454933489E-3</v>
      </c>
      <c r="AE110" s="2">
        <f>(Table2[[#This Row],[Close Price]]/Table2[[#This Row],[Current Week Low]])-1</f>
        <v>3.0598243688254589E-2</v>
      </c>
      <c r="AF110" s="2">
        <f>(Table2[[#This Row],[Current Week High]]/Table2[[#This Row],[Close Price]])-1</f>
        <v>3.6213553454933489E-3</v>
      </c>
      <c r="AG110" s="2">
        <f>(Table2[[#This Row],[Close Price]]/Table2[[#This Row],[Current Month Low]])-1</f>
        <v>5.364307157085535E-2</v>
      </c>
      <c r="AH110" s="2">
        <f>(Table2[[#This Row],[Current Month High]]/Table2[[#This Row],[Close Price]])-1</f>
        <v>3.6213553454933489E-3</v>
      </c>
      <c r="AI110">
        <v>0.362135534549334</v>
      </c>
      <c r="AJ110">
        <v>48.321484992101098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0.01</v>
      </c>
      <c r="AM110" t="s">
        <v>10200</v>
      </c>
      <c r="AN110">
        <v>6</v>
      </c>
      <c r="AO110" t="s">
        <v>10200</v>
      </c>
      <c r="AP110">
        <v>-3.6189327158923E-2</v>
      </c>
      <c r="AQ110">
        <f>(Table2[[#This Row],[Sharpe Ratio]]-AVERAGE(Table2[Sharpe Ratio]))/_xlfn.STDEV.P(Table2[Sharpe Ratio])</f>
        <v>-1.02220934055742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-0.63274201999066115</v>
      </c>
      <c r="AS110">
        <f>_xlfn.RANK.AVG(Table2[[#This Row],[1Y Return vs Nifty Z-Score]],Table2[1Y Return vs Nifty Z-Score])</f>
        <v>423</v>
      </c>
      <c r="AT110">
        <f>_xlfn.RANK.AVG(Table2[[#This Row],[6M Return vs Nifty Z-Score]],Table2[6M Return vs Nifty Z-Score])</f>
        <v>195</v>
      </c>
      <c r="AU110">
        <f>_xlfn.RANK.AVG(Table2[[#This Row],[Sharpe Ratio Z-Score]],Table2[Sharpe Ratio Z-Score])</f>
        <v>609</v>
      </c>
      <c r="AV110">
        <f>(Table2[[#This Row],[Rank 1Y]]+Table2[[#This Row],[Rank 6M]]+Table2[[#This Row],[Rank Sharpe]])/3</f>
        <v>409</v>
      </c>
    </row>
    <row r="111" spans="1:48" x14ac:dyDescent="0.3">
      <c r="A111" t="s">
        <v>290</v>
      </c>
      <c r="B111" t="s">
        <v>291</v>
      </c>
      <c r="C111" t="s">
        <v>10155</v>
      </c>
      <c r="D111" t="s">
        <v>292</v>
      </c>
      <c r="E111">
        <v>90610.493128724993</v>
      </c>
      <c r="F111">
        <v>85.89</v>
      </c>
      <c r="G111">
        <v>21.105032578459099</v>
      </c>
      <c r="H111">
        <f>(Table2[[#This Row],[1Y Return vs Nifty]]-AVERAGE(Table2[1Y Return vs Nifty]))/_xlfn.STDEV.P(Table2[1Y Return vs Nifty])</f>
        <v>-0.30188233255042862</v>
      </c>
      <c r="I111">
        <v>-8.5644276510191695</v>
      </c>
      <c r="J111">
        <f>(Table2[[#This Row],[1M Return vs Nifty]]-AVERAGE(Table2[1M Return vs Nifty]))/_xlfn.STDEV.P(Table2[1M Return vs Nifty])</f>
        <v>-1.0753792013445536</v>
      </c>
      <c r="K111">
        <v>16.021629228932198</v>
      </c>
      <c r="L111">
        <f>(Table2[[#This Row],[6M Return vs Nifty]]-AVERAGE(Table2[6M Return vs Nifty]))/_xlfn.STDEV.P(Table2[6M Return vs Nifty])</f>
        <v>0.17847072413714873</v>
      </c>
      <c r="M111">
        <v>1.6948805130998501</v>
      </c>
      <c r="N111">
        <f>(Table2[[#This Row],[1W Return vs Nifty]]-AVERAGE(Table2[1W Return vs Nifty]))/_xlfn.STDEV.P(Table2[1W Return vs Nifty])</f>
        <v>6.0907551740231027E-2</v>
      </c>
      <c r="O111">
        <v>85</v>
      </c>
      <c r="P111">
        <v>85.207812624102004</v>
      </c>
      <c r="Q111">
        <v>78.168877520399903</v>
      </c>
      <c r="R111">
        <v>46.470617133256397</v>
      </c>
      <c r="S111" s="2">
        <f>(Table2[[#This Row],[Close Price]]-Table2[[#This Row],[20D EMA]])/Table2[[#This Row],[20D EMA]]</f>
        <v>1.0470588235294124E-2</v>
      </c>
      <c r="T111" s="2">
        <f>(Table2[[#This Row],[Close Price]]-Table2[[#This Row],[50D EMA]])/Table2[[#This Row],[50D EMA]]</f>
        <v>8.0061599387311541E-3</v>
      </c>
      <c r="U111" s="2">
        <f>(Table2[[#This Row],[Close Price]]-Table2[[#This Row],[200D EMA]])/Table2[[#This Row],[200D EMA]]</f>
        <v>9.8774892572623924E-2</v>
      </c>
      <c r="V111">
        <v>0.625266979056323</v>
      </c>
      <c r="W111">
        <v>85.05</v>
      </c>
      <c r="X111">
        <v>88.1</v>
      </c>
      <c r="Y111">
        <v>84.01</v>
      </c>
      <c r="Z111">
        <v>88.1</v>
      </c>
      <c r="AA111">
        <v>83.31</v>
      </c>
      <c r="AB111">
        <v>88.1</v>
      </c>
      <c r="AC111" s="2">
        <f>(Table2[[#This Row],[Close Price]]/Table2[[#This Row],[Day Low]])-1</f>
        <v>9.8765432098766315E-3</v>
      </c>
      <c r="AD111" s="2">
        <f>(Table2[[#This Row],[Day High]]/Table2[[#This Row],[Close Price]])-1</f>
        <v>2.5730585632786074E-2</v>
      </c>
      <c r="AE111" s="2">
        <f>(Table2[[#This Row],[Close Price]]/Table2[[#This Row],[Current Week Low]])-1</f>
        <v>2.2378288299012006E-2</v>
      </c>
      <c r="AF111" s="2">
        <f>(Table2[[#This Row],[Current Week High]]/Table2[[#This Row],[Close Price]])-1</f>
        <v>2.5730585632786074E-2</v>
      </c>
      <c r="AG111" s="2">
        <f>(Table2[[#This Row],[Close Price]]/Table2[[#This Row],[Current Month Low]])-1</f>
        <v>3.0968671227943778E-2</v>
      </c>
      <c r="AH111" s="2">
        <f>(Table2[[#This Row],[Current Month High]]/Table2[[#This Row],[Close Price]])-1</f>
        <v>2.5730585632786074E-2</v>
      </c>
      <c r="AI111">
        <v>14.9144254278728</v>
      </c>
      <c r="AJ111">
        <v>51.883289124668401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-0.08</v>
      </c>
      <c r="AM111" t="s">
        <v>10199</v>
      </c>
      <c r="AN111">
        <v>0.28000000000000003</v>
      </c>
      <c r="AO111" t="s">
        <v>10200</v>
      </c>
      <c r="AP111">
        <v>7.1635279773531998E-2</v>
      </c>
      <c r="AQ111">
        <f>(Table2[[#This Row],[Sharpe Ratio]]-AVERAGE(Table2[Sharpe Ratio]))/_xlfn.STDEV.P(Table2[Sharpe Ratio])</f>
        <v>0.19343697868679527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383</v>
      </c>
      <c r="AT111">
        <f>_xlfn.RANK.AVG(Table2[[#This Row],[6M Return vs Nifty Z-Score]],Table2[6M Return vs Nifty Z-Score])</f>
        <v>251</v>
      </c>
      <c r="AU111">
        <f>_xlfn.RANK.AVG(Table2[[#This Row],[Sharpe Ratio Z-Score]],Table2[Sharpe Ratio Z-Score])</f>
        <v>268</v>
      </c>
      <c r="AV111">
        <f>(Table2[[#This Row],[Rank 1Y]]+Table2[[#This Row],[Rank 6M]]+Table2[[#This Row],[Rank Sharpe]])/3</f>
        <v>300.66666666666669</v>
      </c>
    </row>
    <row r="112" spans="1:48" x14ac:dyDescent="0.3">
      <c r="A112" t="s">
        <v>293</v>
      </c>
      <c r="B112" t="s">
        <v>294</v>
      </c>
      <c r="C112" t="s">
        <v>10161</v>
      </c>
      <c r="D112" t="s">
        <v>287</v>
      </c>
      <c r="E112">
        <v>90037.96547712</v>
      </c>
      <c r="F112">
        <v>907.55</v>
      </c>
      <c r="G112">
        <v>22.732003034743599</v>
      </c>
      <c r="H112">
        <f>(Table2[[#This Row],[1Y Return vs Nifty]]-AVERAGE(Table2[1Y Return vs Nifty]))/_xlfn.STDEV.P(Table2[1Y Return vs Nifty])</f>
        <v>-0.28287448487415939</v>
      </c>
      <c r="I112">
        <v>6.2122601193156903</v>
      </c>
      <c r="J112">
        <f>(Table2[[#This Row],[1M Return vs Nifty]]-AVERAGE(Table2[1M Return vs Nifty]))/_xlfn.STDEV.P(Table2[1M Return vs Nifty])</f>
        <v>0.15054698507587724</v>
      </c>
      <c r="K112">
        <v>11.150686606624401</v>
      </c>
      <c r="L112">
        <f>(Table2[[#This Row],[6M Return vs Nifty]]-AVERAGE(Table2[6M Return vs Nifty]))/_xlfn.STDEV.P(Table2[6M Return vs Nifty])</f>
        <v>3.0254613703852039E-2</v>
      </c>
      <c r="M112">
        <v>-3.9860191325774903E-2</v>
      </c>
      <c r="N112">
        <f>(Table2[[#This Row],[1W Return vs Nifty]]-AVERAGE(Table2[1W Return vs Nifty]))/_xlfn.STDEV.P(Table2[1W Return vs Nifty])</f>
        <v>-0.27560615092378865</v>
      </c>
      <c r="O112">
        <v>901.35</v>
      </c>
      <c r="P112">
        <v>864.47264991009502</v>
      </c>
      <c r="Q112">
        <v>756.33960613471697</v>
      </c>
      <c r="R112">
        <v>57.519048829644603</v>
      </c>
      <c r="S112" s="2">
        <f>(Table2[[#This Row],[Close Price]]-Table2[[#This Row],[20D EMA]])/Table2[[#This Row],[20D EMA]]</f>
        <v>6.8785710323403023E-3</v>
      </c>
      <c r="T112" s="2">
        <f>(Table2[[#This Row],[Close Price]]-Table2[[#This Row],[50D EMA]])/Table2[[#This Row],[50D EMA]]</f>
        <v>4.9830784229420069E-2</v>
      </c>
      <c r="U112" s="2">
        <f>(Table2[[#This Row],[Close Price]]-Table2[[#This Row],[200D EMA]])/Table2[[#This Row],[200D EMA]]</f>
        <v>0.1999239397736231</v>
      </c>
      <c r="V112">
        <v>0.94546574789839799</v>
      </c>
      <c r="W112">
        <v>900.8</v>
      </c>
      <c r="X112">
        <v>927.5</v>
      </c>
      <c r="Y112">
        <v>900.8</v>
      </c>
      <c r="Z112">
        <v>965.6</v>
      </c>
      <c r="AA112">
        <v>900.8</v>
      </c>
      <c r="AB112">
        <v>965.6</v>
      </c>
      <c r="AC112" s="2">
        <f>(Table2[[#This Row],[Close Price]]/Table2[[#This Row],[Day Low]])-1</f>
        <v>7.4933392539964228E-3</v>
      </c>
      <c r="AD112" s="2">
        <f>(Table2[[#This Row],[Day High]]/Table2[[#This Row],[Close Price]])-1</f>
        <v>2.1982259930582337E-2</v>
      </c>
      <c r="AE112" s="2">
        <f>(Table2[[#This Row],[Close Price]]/Table2[[#This Row],[Current Week Low]])-1</f>
        <v>7.4933392539964228E-3</v>
      </c>
      <c r="AF112" s="2">
        <f>(Table2[[#This Row],[Current Week High]]/Table2[[#This Row],[Close Price]])-1</f>
        <v>6.3963417993499139E-2</v>
      </c>
      <c r="AG112" s="2">
        <f>(Table2[[#This Row],[Close Price]]/Table2[[#This Row],[Current Month Low]])-1</f>
        <v>7.4933392539964228E-3</v>
      </c>
      <c r="AH112" s="2">
        <f>(Table2[[#This Row],[Current Month High]]/Table2[[#This Row],[Close Price]])-1</f>
        <v>6.3963417993499139E-2</v>
      </c>
      <c r="AI112">
        <v>7.9720125612913799</v>
      </c>
      <c r="AJ112">
        <v>78.475909537856396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0.08</v>
      </c>
      <c r="AM112" t="s">
        <v>10200</v>
      </c>
      <c r="AN112">
        <v>1.08</v>
      </c>
      <c r="AO112" t="s">
        <v>10200</v>
      </c>
      <c r="AP112">
        <v>0.13027567315380401</v>
      </c>
      <c r="AQ112">
        <f>(Table2[[#This Row],[Sharpe Ratio]]-AVERAGE(Table2[Sharpe Ratio]))/_xlfn.STDEV.P(Table2[Sharpe Ratio])</f>
        <v>0.85456601406938149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0.47688697705116273</v>
      </c>
      <c r="AS112">
        <f>_xlfn.RANK.AVG(Table2[[#This Row],[1Y Return vs Nifty Z-Score]],Table2[1Y Return vs Nifty Z-Score])</f>
        <v>379</v>
      </c>
      <c r="AT112">
        <f>_xlfn.RANK.AVG(Table2[[#This Row],[6M Return vs Nifty Z-Score]],Table2[6M Return vs Nifty Z-Score])</f>
        <v>305</v>
      </c>
      <c r="AU112">
        <f>_xlfn.RANK.AVG(Table2[[#This Row],[Sharpe Ratio Z-Score]],Table2[Sharpe Ratio Z-Score])</f>
        <v>147</v>
      </c>
      <c r="AV112">
        <f>(Table2[[#This Row],[Rank 1Y]]+Table2[[#This Row],[Rank 6M]]+Table2[[#This Row],[Rank Sharpe]])/3</f>
        <v>277</v>
      </c>
    </row>
    <row r="113" spans="1:48" x14ac:dyDescent="0.3">
      <c r="A113" t="s">
        <v>295</v>
      </c>
      <c r="B113" t="s">
        <v>296</v>
      </c>
      <c r="C113" t="s">
        <v>10154</v>
      </c>
      <c r="D113" t="s">
        <v>297</v>
      </c>
      <c r="E113">
        <v>89836.489758014999</v>
      </c>
      <c r="F113">
        <v>10250.5</v>
      </c>
      <c r="G113">
        <v>147.473740566647</v>
      </c>
      <c r="H113">
        <f>(Table2[[#This Row],[1Y Return vs Nifty]]-AVERAGE(Table2[1Y Return vs Nifty]))/_xlfn.STDEV.P(Table2[1Y Return vs Nifty])</f>
        <v>1.1744795418820333</v>
      </c>
      <c r="I113">
        <v>18.7930022820495</v>
      </c>
      <c r="J113">
        <f>(Table2[[#This Row],[1M Return vs Nifty]]-AVERAGE(Table2[1M Return vs Nifty]))/_xlfn.STDEV.P(Table2[1M Return vs Nifty])</f>
        <v>1.194289771119023</v>
      </c>
      <c r="K113">
        <v>124.04538165948</v>
      </c>
      <c r="L113">
        <f>(Table2[[#This Row],[6M Return vs Nifty]]-AVERAGE(Table2[6M Return vs Nifty]))/_xlfn.STDEV.P(Table2[6M Return vs Nifty])</f>
        <v>3.4654855098049397</v>
      </c>
      <c r="M113">
        <v>0.76850516180802397</v>
      </c>
      <c r="N113">
        <f>(Table2[[#This Row],[1W Return vs Nifty]]-AVERAGE(Table2[1W Return vs Nifty]))/_xlfn.STDEV.P(Table2[1W Return vs Nifty])</f>
        <v>-0.11879538526043802</v>
      </c>
      <c r="O113">
        <v>9800.39</v>
      </c>
      <c r="P113">
        <v>8992.0834500607998</v>
      </c>
      <c r="Q113">
        <v>7004.5192846935797</v>
      </c>
      <c r="R113">
        <v>76.049653680534803</v>
      </c>
      <c r="S113" s="2">
        <f>(Table2[[#This Row],[Close Price]]-Table2[[#This Row],[20D EMA]])/Table2[[#This Row],[20D EMA]]</f>
        <v>4.5927764099183872E-2</v>
      </c>
      <c r="T113" s="2">
        <f>(Table2[[#This Row],[Close Price]]-Table2[[#This Row],[50D EMA]])/Table2[[#This Row],[50D EMA]]</f>
        <v>0.13994716095864207</v>
      </c>
      <c r="U113" s="2">
        <f>(Table2[[#This Row],[Close Price]]-Table2[[#This Row],[200D EMA]])/Table2[[#This Row],[200D EMA]]</f>
        <v>0.46341234614052734</v>
      </c>
      <c r="V113">
        <v>0.941023361253299</v>
      </c>
      <c r="W113">
        <v>10051</v>
      </c>
      <c r="X113">
        <v>10373.549999999999</v>
      </c>
      <c r="Y113">
        <v>10051</v>
      </c>
      <c r="Z113">
        <v>10500</v>
      </c>
      <c r="AA113">
        <v>9890.15</v>
      </c>
      <c r="AB113">
        <v>10529.95</v>
      </c>
      <c r="AC113" s="2">
        <f>(Table2[[#This Row],[Close Price]]/Table2[[#This Row],[Day Low]])-1</f>
        <v>1.9848771266540721E-2</v>
      </c>
      <c r="AD113" s="2">
        <f>(Table2[[#This Row],[Day High]]/Table2[[#This Row],[Close Price]])-1</f>
        <v>1.2004292473537737E-2</v>
      </c>
      <c r="AE113" s="2">
        <f>(Table2[[#This Row],[Close Price]]/Table2[[#This Row],[Current Week Low]])-1</f>
        <v>1.9848771266540721E-2</v>
      </c>
      <c r="AF113" s="2">
        <f>(Table2[[#This Row],[Current Week High]]/Table2[[#This Row],[Close Price]])-1</f>
        <v>2.4340276084093393E-2</v>
      </c>
      <c r="AG113" s="2">
        <f>(Table2[[#This Row],[Close Price]]/Table2[[#This Row],[Current Month Low]])-1</f>
        <v>3.64352411237443E-2</v>
      </c>
      <c r="AH113" s="2">
        <f>(Table2[[#This Row],[Current Month High]]/Table2[[#This Row],[Close Price]])-1</f>
        <v>2.7262084776352502E-2</v>
      </c>
      <c r="AI113">
        <v>2.7262084776352502</v>
      </c>
      <c r="AJ113">
        <v>174.27921600107001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0.22</v>
      </c>
      <c r="AM113" t="s">
        <v>10200</v>
      </c>
      <c r="AN113">
        <v>4.79</v>
      </c>
      <c r="AO113" t="s">
        <v>10200</v>
      </c>
      <c r="AP113">
        <v>9.2664120107573994E-2</v>
      </c>
      <c r="AQ113">
        <f>(Table2[[#This Row],[Sharpe Ratio]]-AVERAGE(Table2[Sharpe Ratio]))/_xlfn.STDEV.P(Table2[Sharpe Ratio])</f>
        <v>0.43052230714123957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6.1459817446867975</v>
      </c>
      <c r="AS113">
        <f>_xlfn.RANK.AVG(Table2[[#This Row],[1Y Return vs Nifty Z-Score]],Table2[1Y Return vs Nifty Z-Score])</f>
        <v>72</v>
      </c>
      <c r="AT113">
        <f>_xlfn.RANK.AVG(Table2[[#This Row],[6M Return vs Nifty Z-Score]],Table2[6M Return vs Nifty Z-Score])</f>
        <v>6</v>
      </c>
      <c r="AU113">
        <f>_xlfn.RANK.AVG(Table2[[#This Row],[Sharpe Ratio Z-Score]],Table2[Sharpe Ratio Z-Score])</f>
        <v>231</v>
      </c>
      <c r="AV113">
        <f>(Table2[[#This Row],[Rank 1Y]]+Table2[[#This Row],[Rank 6M]]+Table2[[#This Row],[Rank Sharpe]])/3</f>
        <v>103</v>
      </c>
    </row>
    <row r="114" spans="1:48" x14ac:dyDescent="0.3">
      <c r="A114" t="s">
        <v>298</v>
      </c>
      <c r="B114" t="s">
        <v>299</v>
      </c>
      <c r="C114" t="s">
        <v>10155</v>
      </c>
      <c r="D114" t="s">
        <v>247</v>
      </c>
      <c r="E114">
        <v>88828.449223500007</v>
      </c>
      <c r="F114">
        <v>4159.6499999999996</v>
      </c>
      <c r="G114">
        <v>59.251075379540801</v>
      </c>
      <c r="H114">
        <f>(Table2[[#This Row],[1Y Return vs Nifty]]-AVERAGE(Table2[1Y Return vs Nifty]))/_xlfn.STDEV.P(Table2[1Y Return vs Nifty])</f>
        <v>0.14377675622691388</v>
      </c>
      <c r="I114">
        <v>4.0616678189869804</v>
      </c>
      <c r="J114">
        <f>(Table2[[#This Row],[1M Return vs Nifty]]-AVERAGE(Table2[1M Return vs Nifty]))/_xlfn.STDEV.P(Table2[1M Return vs Nifty])</f>
        <v>-2.787374481055872E-2</v>
      </c>
      <c r="K114">
        <v>9.2062792625688097</v>
      </c>
      <c r="L114">
        <f>(Table2[[#This Row],[6M Return vs Nifty]]-AVERAGE(Table2[6M Return vs Nifty]))/_xlfn.STDEV.P(Table2[6M Return vs Nifty])</f>
        <v>-2.891103778914671E-2</v>
      </c>
      <c r="M114">
        <v>1.9012120287232599</v>
      </c>
      <c r="N114">
        <f>(Table2[[#This Row],[1W Return vs Nifty]]-AVERAGE(Table2[1W Return vs Nifty]))/_xlfn.STDEV.P(Table2[1W Return vs Nifty])</f>
        <v>0.10093277402363973</v>
      </c>
      <c r="O114">
        <v>4062.71</v>
      </c>
      <c r="P114">
        <v>3935.9096410050902</v>
      </c>
      <c r="Q114">
        <v>3462.1072302455</v>
      </c>
      <c r="R114">
        <v>60.1736280765465</v>
      </c>
      <c r="S114" s="2">
        <f>(Table2[[#This Row],[Close Price]]-Table2[[#This Row],[20D EMA]])/Table2[[#This Row],[20D EMA]]</f>
        <v>2.386092042011357E-2</v>
      </c>
      <c r="T114" s="2">
        <f>(Table2[[#This Row],[Close Price]]-Table2[[#This Row],[50D EMA]])/Table2[[#This Row],[50D EMA]]</f>
        <v>5.6845908418206012E-2</v>
      </c>
      <c r="U114" s="2">
        <f>(Table2[[#This Row],[Close Price]]-Table2[[#This Row],[200D EMA]])/Table2[[#This Row],[200D EMA]]</f>
        <v>0.20147925045783072</v>
      </c>
      <c r="V114">
        <v>0.84746180907116797</v>
      </c>
      <c r="W114">
        <v>4050</v>
      </c>
      <c r="X114">
        <v>4200</v>
      </c>
      <c r="Y114">
        <v>4050</v>
      </c>
      <c r="Z114">
        <v>4252.2</v>
      </c>
      <c r="AA114">
        <v>3982.65</v>
      </c>
      <c r="AB114">
        <v>4264.95</v>
      </c>
      <c r="AC114" s="2">
        <f>(Table2[[#This Row],[Close Price]]/Table2[[#This Row],[Day Low]])-1</f>
        <v>2.7074074074074028E-2</v>
      </c>
      <c r="AD114" s="2">
        <f>(Table2[[#This Row],[Day High]]/Table2[[#This Row],[Close Price]])-1</f>
        <v>9.7003353647542312E-3</v>
      </c>
      <c r="AE114" s="2">
        <f>(Table2[[#This Row],[Close Price]]/Table2[[#This Row],[Current Week Low]])-1</f>
        <v>2.7074074074074028E-2</v>
      </c>
      <c r="AF114" s="2">
        <f>(Table2[[#This Row],[Current Week High]]/Table2[[#This Row],[Close Price]])-1</f>
        <v>2.224946810428774E-2</v>
      </c>
      <c r="AG114" s="2">
        <f>(Table2[[#This Row],[Close Price]]/Table2[[#This Row],[Current Month Low]])-1</f>
        <v>4.444277051711798E-2</v>
      </c>
      <c r="AH114" s="2">
        <f>(Table2[[#This Row],[Current Month High]]/Table2[[#This Row],[Close Price]])-1</f>
        <v>2.5314629836644897E-2</v>
      </c>
      <c r="AI114">
        <v>2.53146298366448</v>
      </c>
      <c r="AJ114">
        <v>87.494083973766607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0.03</v>
      </c>
      <c r="AM114" t="s">
        <v>10200</v>
      </c>
      <c r="AN114">
        <v>4.8099999999999996</v>
      </c>
      <c r="AO114" t="s">
        <v>10200</v>
      </c>
      <c r="AP114">
        <v>-1.4181220660729999E-3</v>
      </c>
      <c r="AQ114">
        <f>(Table2[[#This Row],[Sharpe Ratio]]-AVERAGE(Table2[Sharpe Ratio]))/_xlfn.STDEV.P(Table2[Sharpe Ratio])</f>
        <v>-0.63018855152465436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-0.44226380387380615</v>
      </c>
      <c r="AS114">
        <f>_xlfn.RANK.AVG(Table2[[#This Row],[1Y Return vs Nifty Z-Score]],Table2[1Y Return vs Nifty Z-Score])</f>
        <v>228</v>
      </c>
      <c r="AT114">
        <f>_xlfn.RANK.AVG(Table2[[#This Row],[6M Return vs Nifty Z-Score]],Table2[6M Return vs Nifty Z-Score])</f>
        <v>323</v>
      </c>
      <c r="AU114">
        <f>_xlfn.RANK.AVG(Table2[[#This Row],[Sharpe Ratio Z-Score]],Table2[Sharpe Ratio Z-Score])</f>
        <v>541</v>
      </c>
      <c r="AV114">
        <f>(Table2[[#This Row],[Rank 1Y]]+Table2[[#This Row],[Rank 6M]]+Table2[[#This Row],[Rank Sharpe]])/3</f>
        <v>364</v>
      </c>
    </row>
    <row r="115" spans="1:48" x14ac:dyDescent="0.3">
      <c r="A115" t="s">
        <v>300</v>
      </c>
      <c r="B115" t="s">
        <v>301</v>
      </c>
      <c r="C115" t="s">
        <v>10166</v>
      </c>
      <c r="D115" t="s">
        <v>153</v>
      </c>
      <c r="E115">
        <v>88547.979976814997</v>
      </c>
      <c r="F115">
        <v>6781.7</v>
      </c>
      <c r="G115">
        <v>32.430379804244097</v>
      </c>
      <c r="H115">
        <f>(Table2[[#This Row],[1Y Return vs Nifty]]-AVERAGE(Table2[1Y Return vs Nifty]))/_xlfn.STDEV.P(Table2[1Y Return vs Nifty])</f>
        <v>-0.16956863618485901</v>
      </c>
      <c r="I115">
        <v>6.56416957556862</v>
      </c>
      <c r="J115">
        <f>(Table2[[#This Row],[1M Return vs Nifty]]-AVERAGE(Table2[1M Return vs Nifty]))/_xlfn.STDEV.P(Table2[1M Return vs Nifty])</f>
        <v>0.17974263598050924</v>
      </c>
      <c r="K115">
        <v>16.877788065960399</v>
      </c>
      <c r="L115">
        <f>(Table2[[#This Row],[6M Return vs Nifty]]-AVERAGE(Table2[6M Return vs Nifty]))/_xlfn.STDEV.P(Table2[6M Return vs Nifty])</f>
        <v>0.20452246454490011</v>
      </c>
      <c r="M115">
        <v>2.1969937262205499</v>
      </c>
      <c r="N115">
        <f>(Table2[[#This Row],[1W Return vs Nifty]]-AVERAGE(Table2[1W Return vs Nifty]))/_xlfn.STDEV.P(Table2[1W Return vs Nifty])</f>
        <v>0.15830999123606349</v>
      </c>
      <c r="O115">
        <v>6626.46</v>
      </c>
      <c r="P115">
        <v>6315.9745716214802</v>
      </c>
      <c r="Q115">
        <v>5488.6355461176399</v>
      </c>
      <c r="R115">
        <v>67.834741453073306</v>
      </c>
      <c r="S115" s="2">
        <f>(Table2[[#This Row],[Close Price]]-Table2[[#This Row],[20D EMA]])/Table2[[#This Row],[20D EMA]]</f>
        <v>2.3427289985904959E-2</v>
      </c>
      <c r="T115" s="2">
        <f>(Table2[[#This Row],[Close Price]]-Table2[[#This Row],[50D EMA]])/Table2[[#This Row],[50D EMA]]</f>
        <v>7.3737698449750949E-2</v>
      </c>
      <c r="U115" s="2">
        <f>(Table2[[#This Row],[Close Price]]-Table2[[#This Row],[200D EMA]])/Table2[[#This Row],[200D EMA]]</f>
        <v>0.23558941799241942</v>
      </c>
      <c r="V115">
        <v>0.81308919974268801</v>
      </c>
      <c r="W115">
        <v>6750</v>
      </c>
      <c r="X115">
        <v>6986.25</v>
      </c>
      <c r="Y115">
        <v>6750</v>
      </c>
      <c r="Z115">
        <v>7063</v>
      </c>
      <c r="AA115">
        <v>6642</v>
      </c>
      <c r="AB115">
        <v>7063</v>
      </c>
      <c r="AC115" s="2">
        <f>(Table2[[#This Row],[Close Price]]/Table2[[#This Row],[Day Low]])-1</f>
        <v>4.6962962962961985E-3</v>
      </c>
      <c r="AD115" s="2">
        <f>(Table2[[#This Row],[Day High]]/Table2[[#This Row],[Close Price]])-1</f>
        <v>3.0162053762331054E-2</v>
      </c>
      <c r="AE115" s="2">
        <f>(Table2[[#This Row],[Close Price]]/Table2[[#This Row],[Current Week Low]])-1</f>
        <v>4.6962962962961985E-3</v>
      </c>
      <c r="AF115" s="2">
        <f>(Table2[[#This Row],[Current Week High]]/Table2[[#This Row],[Close Price]])-1</f>
        <v>4.1479275108011304E-2</v>
      </c>
      <c r="AG115" s="2">
        <f>(Table2[[#This Row],[Close Price]]/Table2[[#This Row],[Current Month Low]])-1</f>
        <v>2.1032821439325389E-2</v>
      </c>
      <c r="AH115" s="2">
        <f>(Table2[[#This Row],[Current Month High]]/Table2[[#This Row],[Close Price]])-1</f>
        <v>4.1479275108011304E-2</v>
      </c>
      <c r="AI115">
        <v>4.1479275108011304</v>
      </c>
      <c r="AJ115">
        <v>70.735514406918298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0.05</v>
      </c>
      <c r="AM115" t="s">
        <v>10200</v>
      </c>
      <c r="AN115">
        <v>2.84</v>
      </c>
      <c r="AO115" t="s">
        <v>10200</v>
      </c>
      <c r="AP115">
        <v>4.6191351315040003E-3</v>
      </c>
      <c r="AQ115">
        <f>(Table2[[#This Row],[Sharpe Ratio]]-AVERAGE(Table2[Sharpe Ratio]))/_xlfn.STDEV.P(Table2[Sharpe Ratio])</f>
        <v>-0.56212273891137365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-0.18911628333475983</v>
      </c>
      <c r="AS115">
        <f>_xlfn.RANK.AVG(Table2[[#This Row],[1Y Return vs Nifty Z-Score]],Table2[1Y Return vs Nifty Z-Score])</f>
        <v>334</v>
      </c>
      <c r="AT115">
        <f>_xlfn.RANK.AVG(Table2[[#This Row],[6M Return vs Nifty Z-Score]],Table2[6M Return vs Nifty Z-Score])</f>
        <v>246</v>
      </c>
      <c r="AU115">
        <f>_xlfn.RANK.AVG(Table2[[#This Row],[Sharpe Ratio Z-Score]],Table2[Sharpe Ratio Z-Score])</f>
        <v>487</v>
      </c>
      <c r="AV115">
        <f>(Table2[[#This Row],[Rank 1Y]]+Table2[[#This Row],[Rank 6M]]+Table2[[#This Row],[Rank Sharpe]])/3</f>
        <v>355.66666666666669</v>
      </c>
    </row>
    <row r="116" spans="1:48" x14ac:dyDescent="0.3">
      <c r="A116" t="s">
        <v>302</v>
      </c>
      <c r="B116" t="s">
        <v>303</v>
      </c>
      <c r="C116" t="s">
        <v>10166</v>
      </c>
      <c r="D116" t="s">
        <v>304</v>
      </c>
      <c r="E116">
        <v>86644.319657490007</v>
      </c>
      <c r="F116">
        <v>609.85</v>
      </c>
      <c r="G116">
        <v>32.662276425724201</v>
      </c>
      <c r="H116">
        <f>(Table2[[#This Row],[1Y Return vs Nifty]]-AVERAGE(Table2[1Y Return vs Nifty]))/_xlfn.STDEV.P(Table2[1Y Return vs Nifty])</f>
        <v>-0.16685939482112738</v>
      </c>
      <c r="I116">
        <v>-1.1325149699969399</v>
      </c>
      <c r="J116">
        <f>(Table2[[#This Row],[1M Return vs Nifty]]-AVERAGE(Table2[1M Return vs Nifty]))/_xlfn.STDEV.P(Table2[1M Return vs Nifty])</f>
        <v>-0.45880148701089318</v>
      </c>
      <c r="K116">
        <v>20.578784551794399</v>
      </c>
      <c r="L116">
        <f>(Table2[[#This Row],[6M Return vs Nifty]]-AVERAGE(Table2[6M Return vs Nifty]))/_xlfn.STDEV.P(Table2[6M Return vs Nifty])</f>
        <v>0.3171387169608893</v>
      </c>
      <c r="M116">
        <v>0.54728334432237402</v>
      </c>
      <c r="N116">
        <f>(Table2[[#This Row],[1W Return vs Nifty]]-AVERAGE(Table2[1W Return vs Nifty]))/_xlfn.STDEV.P(Table2[1W Return vs Nifty])</f>
        <v>-0.16170910298334612</v>
      </c>
      <c r="O116">
        <v>610.83000000000004</v>
      </c>
      <c r="P116">
        <v>596.39838642435598</v>
      </c>
      <c r="Q116">
        <v>523.75652121279199</v>
      </c>
      <c r="R116">
        <v>45.029049885104598</v>
      </c>
      <c r="S116" s="2">
        <f>(Table2[[#This Row],[Close Price]]-Table2[[#This Row],[20D EMA]])/Table2[[#This Row],[20D EMA]]</f>
        <v>-1.604374375849284E-3</v>
      </c>
      <c r="T116" s="2">
        <f>(Table2[[#This Row],[Close Price]]-Table2[[#This Row],[50D EMA]])/Table2[[#This Row],[50D EMA]]</f>
        <v>2.2554745086236377E-2</v>
      </c>
      <c r="U116" s="2">
        <f>(Table2[[#This Row],[Close Price]]-Table2[[#This Row],[200D EMA]])/Table2[[#This Row],[200D EMA]]</f>
        <v>0.16437691045421834</v>
      </c>
      <c r="V116">
        <v>0.86537679964093095</v>
      </c>
      <c r="W116">
        <v>596.85</v>
      </c>
      <c r="X116">
        <v>612.9</v>
      </c>
      <c r="Y116">
        <v>596.85</v>
      </c>
      <c r="Z116">
        <v>624.95000000000005</v>
      </c>
      <c r="AA116">
        <v>595</v>
      </c>
      <c r="AB116">
        <v>626</v>
      </c>
      <c r="AC116" s="2">
        <f>(Table2[[#This Row],[Close Price]]/Table2[[#This Row],[Day Low]])-1</f>
        <v>2.1781017005947811E-2</v>
      </c>
      <c r="AD116" s="2">
        <f>(Table2[[#This Row],[Day High]]/Table2[[#This Row],[Close Price]])-1</f>
        <v>5.0012298106090203E-3</v>
      </c>
      <c r="AE116" s="2">
        <f>(Table2[[#This Row],[Close Price]]/Table2[[#This Row],[Current Week Low]])-1</f>
        <v>2.1781017005947811E-2</v>
      </c>
      <c r="AF116" s="2">
        <f>(Table2[[#This Row],[Current Week High]]/Table2[[#This Row],[Close Price]])-1</f>
        <v>2.4760186931212624E-2</v>
      </c>
      <c r="AG116" s="2">
        <f>(Table2[[#This Row],[Close Price]]/Table2[[#This Row],[Current Month Low]])-1</f>
        <v>2.4957983193277355E-2</v>
      </c>
      <c r="AH116" s="2">
        <f>(Table2[[#This Row],[Current Month High]]/Table2[[#This Row],[Close Price]])-1</f>
        <v>2.6481921784045293E-2</v>
      </c>
      <c r="AI116">
        <v>8.7070591128966193</v>
      </c>
      <c r="AJ116">
        <v>64.114639397201202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-0.05</v>
      </c>
      <c r="AM116" t="s">
        <v>10199</v>
      </c>
      <c r="AN116">
        <v>-5.91</v>
      </c>
      <c r="AO116" t="s">
        <v>10199</v>
      </c>
      <c r="AP116">
        <v>0.18451651601105901</v>
      </c>
      <c r="AQ116">
        <f>(Table2[[#This Row],[Sharpe Ratio]]-AVERAGE(Table2[Sharpe Ratio]))/_xlfn.STDEV.P(Table2[Sharpe Ratio])</f>
        <v>1.4660932233772859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0.99586195552280832</v>
      </c>
      <c r="AS116">
        <f>_xlfn.RANK.AVG(Table2[[#This Row],[1Y Return vs Nifty Z-Score]],Table2[1Y Return vs Nifty Z-Score])</f>
        <v>332</v>
      </c>
      <c r="AT116">
        <f>_xlfn.RANK.AVG(Table2[[#This Row],[6M Return vs Nifty Z-Score]],Table2[6M Return vs Nifty Z-Score])</f>
        <v>214</v>
      </c>
      <c r="AU116">
        <f>_xlfn.RANK.AVG(Table2[[#This Row],[Sharpe Ratio Z-Score]],Table2[Sharpe Ratio Z-Score])</f>
        <v>56</v>
      </c>
      <c r="AV116">
        <f>(Table2[[#This Row],[Rank 1Y]]+Table2[[#This Row],[Rank 6M]]+Table2[[#This Row],[Rank Sharpe]])/3</f>
        <v>200.66666666666666</v>
      </c>
    </row>
    <row r="117" spans="1:48" x14ac:dyDescent="0.3">
      <c r="A117" t="s">
        <v>305</v>
      </c>
      <c r="B117" t="s">
        <v>306</v>
      </c>
      <c r="C117" t="s">
        <v>10159</v>
      </c>
      <c r="D117" t="s">
        <v>307</v>
      </c>
      <c r="E117">
        <v>83734.568117300005</v>
      </c>
      <c r="F117">
        <v>4528.6499999999996</v>
      </c>
      <c r="G117">
        <v>23.441705720674602</v>
      </c>
      <c r="H117">
        <f>(Table2[[#This Row],[1Y Return vs Nifty]]-AVERAGE(Table2[1Y Return vs Nifty]))/_xlfn.STDEV.P(Table2[1Y Return vs Nifty])</f>
        <v>-0.27458304940432149</v>
      </c>
      <c r="I117">
        <v>7.4425595622718896</v>
      </c>
      <c r="J117">
        <f>(Table2[[#This Row],[1M Return vs Nifty]]-AVERAGE(Table2[1M Return vs Nifty]))/_xlfn.STDEV.P(Table2[1M Return vs Nifty])</f>
        <v>0.25261697042715431</v>
      </c>
      <c r="K117">
        <v>3.3059498995561598</v>
      </c>
      <c r="L117">
        <f>(Table2[[#This Row],[6M Return vs Nifty]]-AVERAGE(Table2[6M Return vs Nifty]))/_xlfn.STDEV.P(Table2[6M Return vs Nifty])</f>
        <v>-0.20844997640361279</v>
      </c>
      <c r="M117">
        <v>5.9679318232264897</v>
      </c>
      <c r="N117">
        <f>(Table2[[#This Row],[1W Return vs Nifty]]-AVERAGE(Table2[1W Return vs Nifty]))/_xlfn.STDEV.P(Table2[1W Return vs Nifty])</f>
        <v>0.88981547692790885</v>
      </c>
      <c r="O117">
        <v>4225.2299999999996</v>
      </c>
      <c r="P117">
        <v>4040.5946760411698</v>
      </c>
      <c r="Q117">
        <v>3639.5256112712</v>
      </c>
      <c r="R117">
        <v>59.617929690931902</v>
      </c>
      <c r="S117" s="2">
        <f>(Table2[[#This Row],[Close Price]]-Table2[[#This Row],[20D EMA]])/Table2[[#This Row],[20D EMA]]</f>
        <v>7.1811475351637691E-2</v>
      </c>
      <c r="T117" s="2">
        <f>(Table2[[#This Row],[Close Price]]-Table2[[#This Row],[50D EMA]])/Table2[[#This Row],[50D EMA]]</f>
        <v>0.12078799362202026</v>
      </c>
      <c r="U117" s="2">
        <f>(Table2[[#This Row],[Close Price]]-Table2[[#This Row],[200D EMA]])/Table2[[#This Row],[200D EMA]]</f>
        <v>0.24429678032084232</v>
      </c>
      <c r="V117">
        <v>0.87611742588077901</v>
      </c>
      <c r="W117">
        <v>4262</v>
      </c>
      <c r="X117">
        <v>4681.7</v>
      </c>
      <c r="Y117">
        <v>4171.1000000000004</v>
      </c>
      <c r="Z117">
        <v>4681.7</v>
      </c>
      <c r="AA117">
        <v>4087.15</v>
      </c>
      <c r="AB117">
        <v>4681.7</v>
      </c>
      <c r="AC117" s="2">
        <f>(Table2[[#This Row],[Close Price]]/Table2[[#This Row],[Day Low]])-1</f>
        <v>6.2564523697794305E-2</v>
      </c>
      <c r="AD117" s="2">
        <f>(Table2[[#This Row],[Day High]]/Table2[[#This Row],[Close Price]])-1</f>
        <v>3.3795943603502243E-2</v>
      </c>
      <c r="AE117" s="2">
        <f>(Table2[[#This Row],[Close Price]]/Table2[[#This Row],[Current Week Low]])-1</f>
        <v>8.5720793076166757E-2</v>
      </c>
      <c r="AF117" s="2">
        <f>(Table2[[#This Row],[Current Week High]]/Table2[[#This Row],[Close Price]])-1</f>
        <v>3.3795943603502243E-2</v>
      </c>
      <c r="AG117" s="2">
        <f>(Table2[[#This Row],[Close Price]]/Table2[[#This Row],[Current Month Low]])-1</f>
        <v>0.10802148196175798</v>
      </c>
      <c r="AH117" s="2">
        <f>(Table2[[#This Row],[Current Month High]]/Table2[[#This Row],[Close Price]])-1</f>
        <v>3.3795943603502243E-2</v>
      </c>
      <c r="AI117">
        <v>3.3795943603502199</v>
      </c>
      <c r="AJ117">
        <v>64.200507614213194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</v>
      </c>
      <c r="AM117" t="s">
        <v>10200</v>
      </c>
      <c r="AN117">
        <v>5.61</v>
      </c>
      <c r="AO117" t="s">
        <v>10200</v>
      </c>
      <c r="AP117">
        <v>0.14496350029680199</v>
      </c>
      <c r="AQ117">
        <f>(Table2[[#This Row],[Sharpe Ratio]]-AVERAGE(Table2[Sharpe Ratio]))/_xlfn.STDEV.P(Table2[Sharpe Ratio])</f>
        <v>1.0201608955352226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1.6795603170823514</v>
      </c>
      <c r="AS117">
        <f>_xlfn.RANK.AVG(Table2[[#This Row],[1Y Return vs Nifty Z-Score]],Table2[1Y Return vs Nifty Z-Score])</f>
        <v>373</v>
      </c>
      <c r="AT117">
        <f>_xlfn.RANK.AVG(Table2[[#This Row],[6M Return vs Nifty Z-Score]],Table2[6M Return vs Nifty Z-Score])</f>
        <v>388</v>
      </c>
      <c r="AU117">
        <f>_xlfn.RANK.AVG(Table2[[#This Row],[Sharpe Ratio Z-Score]],Table2[Sharpe Ratio Z-Score])</f>
        <v>117</v>
      </c>
      <c r="AV117">
        <f>(Table2[[#This Row],[Rank 1Y]]+Table2[[#This Row],[Rank 6M]]+Table2[[#This Row],[Rank Sharpe]])/3</f>
        <v>292.66666666666669</v>
      </c>
    </row>
    <row r="118" spans="1:48" x14ac:dyDescent="0.3">
      <c r="A118" t="s">
        <v>308</v>
      </c>
      <c r="B118" t="s">
        <v>309</v>
      </c>
      <c r="C118" t="s">
        <v>10166</v>
      </c>
      <c r="D118" t="s">
        <v>153</v>
      </c>
      <c r="E118">
        <v>83648</v>
      </c>
      <c r="F118">
        <v>1021.85</v>
      </c>
      <c r="G118">
        <v>40.247667359660703</v>
      </c>
      <c r="H118">
        <f>(Table2[[#This Row],[1Y Return vs Nifty]]-AVERAGE(Table2[1Y Return vs Nifty]))/_xlfn.STDEV.P(Table2[1Y Return vs Nifty])</f>
        <v>-7.8239497096318139E-2</v>
      </c>
      <c r="I118">
        <v>-0.31560007488752001</v>
      </c>
      <c r="J118">
        <f>(Table2[[#This Row],[1M Return vs Nifty]]-AVERAGE(Table2[1M Return vs Nifty]))/_xlfn.STDEV.P(Table2[1M Return vs Nifty])</f>
        <v>-0.39102734320025745</v>
      </c>
      <c r="K118">
        <v>-3.9488430204863101</v>
      </c>
      <c r="L118">
        <f>(Table2[[#This Row],[6M Return vs Nifty]]-AVERAGE(Table2[6M Return vs Nifty]))/_xlfn.STDEV.P(Table2[6M Return vs Nifty])</f>
        <v>-0.4292033853399429</v>
      </c>
      <c r="M118">
        <v>1.79936609044601</v>
      </c>
      <c r="N118">
        <f>(Table2[[#This Row],[1W Return vs Nifty]]-AVERAGE(Table2[1W Return vs Nifty]))/_xlfn.STDEV.P(Table2[1W Return vs Nifty])</f>
        <v>8.1176188094956955E-2</v>
      </c>
      <c r="O118">
        <v>1014.36</v>
      </c>
      <c r="P118">
        <v>1011.8926243308</v>
      </c>
      <c r="Q118">
        <v>912.40453059699803</v>
      </c>
      <c r="R118">
        <v>74.300372722012696</v>
      </c>
      <c r="S118" s="2">
        <f>(Table2[[#This Row],[Close Price]]-Table2[[#This Row],[20D EMA]])/Table2[[#This Row],[20D EMA]]</f>
        <v>7.3839662447257471E-3</v>
      </c>
      <c r="T118" s="2">
        <f>(Table2[[#This Row],[Close Price]]-Table2[[#This Row],[50D EMA]])/Table2[[#This Row],[50D EMA]]</f>
        <v>9.8403481058923423E-3</v>
      </c>
      <c r="U118" s="2">
        <f>(Table2[[#This Row],[Close Price]]-Table2[[#This Row],[200D EMA]])/Table2[[#This Row],[200D EMA]]</f>
        <v>0.11995279038278166</v>
      </c>
      <c r="V118">
        <v>0.89167463176796802</v>
      </c>
      <c r="W118">
        <v>993.75</v>
      </c>
      <c r="X118">
        <v>1037.3</v>
      </c>
      <c r="Y118">
        <v>993.75</v>
      </c>
      <c r="Z118">
        <v>1055</v>
      </c>
      <c r="AA118">
        <v>989.05</v>
      </c>
      <c r="AB118">
        <v>1055</v>
      </c>
      <c r="AC118" s="2">
        <f>(Table2[[#This Row],[Close Price]]/Table2[[#This Row],[Day Low]])-1</f>
        <v>2.8276729559748359E-2</v>
      </c>
      <c r="AD118" s="2">
        <f>(Table2[[#This Row],[Day High]]/Table2[[#This Row],[Close Price]])-1</f>
        <v>1.511963595439636E-2</v>
      </c>
      <c r="AE118" s="2">
        <f>(Table2[[#This Row],[Close Price]]/Table2[[#This Row],[Current Week Low]])-1</f>
        <v>2.8276729559748359E-2</v>
      </c>
      <c r="AF118" s="2">
        <f>(Table2[[#This Row],[Current Week High]]/Table2[[#This Row],[Close Price]])-1</f>
        <v>3.2441160640015676E-2</v>
      </c>
      <c r="AG118" s="2">
        <f>(Table2[[#This Row],[Close Price]]/Table2[[#This Row],[Current Month Low]])-1</f>
        <v>3.3163136342955424E-2</v>
      </c>
      <c r="AH118" s="2">
        <f>(Table2[[#This Row],[Current Month High]]/Table2[[#This Row],[Close Price]])-1</f>
        <v>3.2441160640015676E-2</v>
      </c>
      <c r="AI118">
        <v>11.4547144884278</v>
      </c>
      <c r="AJ118">
        <v>66.330267762675902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-0.06</v>
      </c>
      <c r="AM118" t="s">
        <v>10199</v>
      </c>
      <c r="AN118">
        <v>1.1499999999999999</v>
      </c>
      <c r="AO118" t="s">
        <v>10200</v>
      </c>
      <c r="AP118">
        <v>7.3264987171308998E-2</v>
      </c>
      <c r="AQ118">
        <f>(Table2[[#This Row],[Sharpe Ratio]]-AVERAGE(Table2[Sharpe Ratio]))/_xlfn.STDEV.P(Table2[Sharpe Ratio])</f>
        <v>0.2118107790271363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-0.6054832585144253</v>
      </c>
      <c r="AS118">
        <f>_xlfn.RANK.AVG(Table2[[#This Row],[1Y Return vs Nifty Z-Score]],Table2[1Y Return vs Nifty Z-Score])</f>
        <v>304</v>
      </c>
      <c r="AT118">
        <f>_xlfn.RANK.AVG(Table2[[#This Row],[6M Return vs Nifty Z-Score]],Table2[6M Return vs Nifty Z-Score])</f>
        <v>469</v>
      </c>
      <c r="AU118">
        <f>_xlfn.RANK.AVG(Table2[[#This Row],[Sharpe Ratio Z-Score]],Table2[Sharpe Ratio Z-Score])</f>
        <v>264</v>
      </c>
      <c r="AV118">
        <f>(Table2[[#This Row],[Rank 1Y]]+Table2[[#This Row],[Rank 6M]]+Table2[[#This Row],[Rank Sharpe]])/3</f>
        <v>345.66666666666669</v>
      </c>
    </row>
    <row r="119" spans="1:48" x14ac:dyDescent="0.3">
      <c r="A119" t="s">
        <v>310</v>
      </c>
      <c r="B119" t="s">
        <v>311</v>
      </c>
      <c r="C119" t="s">
        <v>10157</v>
      </c>
      <c r="D119" t="s">
        <v>182</v>
      </c>
      <c r="E119">
        <v>83024.92093819</v>
      </c>
      <c r="F119">
        <v>646.1</v>
      </c>
      <c r="G119">
        <v>-3.04978971667978</v>
      </c>
      <c r="H119">
        <f>(Table2[[#This Row],[1Y Return vs Nifty]]-AVERAGE(Table2[1Y Return vs Nifty]))/_xlfn.STDEV.P(Table2[1Y Return vs Nifty])</f>
        <v>-0.58408240635008823</v>
      </c>
      <c r="I119">
        <v>-7.2728399583081096</v>
      </c>
      <c r="J119">
        <f>(Table2[[#This Row],[1M Return vs Nifty]]-AVERAGE(Table2[1M Return vs Nifty]))/_xlfn.STDEV.P(Table2[1M Return vs Nifty])</f>
        <v>-0.96822452641587387</v>
      </c>
      <c r="K119">
        <v>9.1473319653793901</v>
      </c>
      <c r="L119">
        <f>(Table2[[#This Row],[6M Return vs Nifty]]-AVERAGE(Table2[6M Return vs Nifty]))/_xlfn.STDEV.P(Table2[6M Return vs Nifty])</f>
        <v>-3.0704723280320062E-2</v>
      </c>
      <c r="M119">
        <v>5.5508289977535998</v>
      </c>
      <c r="N119">
        <f>(Table2[[#This Row],[1W Return vs Nifty]]-AVERAGE(Table2[1W Return vs Nifty]))/_xlfn.STDEV.P(Table2[1W Return vs Nifty])</f>
        <v>0.80890377880874798</v>
      </c>
      <c r="O119">
        <v>621.07000000000005</v>
      </c>
      <c r="P119">
        <v>601.15232672774403</v>
      </c>
      <c r="Q119">
        <v>557.52070139788702</v>
      </c>
      <c r="R119">
        <v>69.0725649283374</v>
      </c>
      <c r="S119" s="2">
        <f>(Table2[[#This Row],[Close Price]]-Table2[[#This Row],[20D EMA]])/Table2[[#This Row],[20D EMA]]</f>
        <v>4.03014152994026E-2</v>
      </c>
      <c r="T119" s="2">
        <f>(Table2[[#This Row],[Close Price]]-Table2[[#This Row],[50D EMA]])/Table2[[#This Row],[50D EMA]]</f>
        <v>7.4769191224660025E-2</v>
      </c>
      <c r="U119" s="2">
        <f>(Table2[[#This Row],[Close Price]]-Table2[[#This Row],[200D EMA]])/Table2[[#This Row],[200D EMA]]</f>
        <v>0.15888073461669797</v>
      </c>
      <c r="V119">
        <v>0.95581142961340404</v>
      </c>
      <c r="W119">
        <v>632.15</v>
      </c>
      <c r="X119">
        <v>655</v>
      </c>
      <c r="Y119">
        <v>629</v>
      </c>
      <c r="Z119">
        <v>655.8</v>
      </c>
      <c r="AA119">
        <v>601</v>
      </c>
      <c r="AB119">
        <v>655.8</v>
      </c>
      <c r="AC119" s="2">
        <f>(Table2[[#This Row],[Close Price]]/Table2[[#This Row],[Day Low]])-1</f>
        <v>2.2067547259353004E-2</v>
      </c>
      <c r="AD119" s="2">
        <f>(Table2[[#This Row],[Day High]]/Table2[[#This Row],[Close Price]])-1</f>
        <v>1.3774957436929247E-2</v>
      </c>
      <c r="AE119" s="2">
        <f>(Table2[[#This Row],[Close Price]]/Table2[[#This Row],[Current Week Low]])-1</f>
        <v>2.7186009538950673E-2</v>
      </c>
      <c r="AF119" s="2">
        <f>(Table2[[#This Row],[Current Week High]]/Table2[[#This Row],[Close Price]])-1</f>
        <v>1.5013155858226268E-2</v>
      </c>
      <c r="AG119" s="2">
        <f>(Table2[[#This Row],[Close Price]]/Table2[[#This Row],[Current Month Low]])-1</f>
        <v>7.5041597337770494E-2</v>
      </c>
      <c r="AH119" s="2">
        <f>(Table2[[#This Row],[Current Month High]]/Table2[[#This Row],[Close Price]])-1</f>
        <v>1.5013155858226268E-2</v>
      </c>
      <c r="AI119">
        <v>3.2657483361708799</v>
      </c>
      <c r="AJ119">
        <v>32.860374254575298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0.15</v>
      </c>
      <c r="AM119" t="s">
        <v>10200</v>
      </c>
      <c r="AN119">
        <v>3.7</v>
      </c>
      <c r="AO119" t="s">
        <v>10200</v>
      </c>
      <c r="AP119">
        <v>-4.2588120291133E-2</v>
      </c>
      <c r="AQ119">
        <f>(Table2[[#This Row],[Sharpe Ratio]]-AVERAGE(Table2[Sharpe Ratio]))/_xlfn.STDEV.P(Table2[Sharpe Ratio])</f>
        <v>-1.0943512155901669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-1.8684590928277012</v>
      </c>
      <c r="AS119">
        <f>_xlfn.RANK.AVG(Table2[[#This Row],[1Y Return vs Nifty Z-Score]],Table2[1Y Return vs Nifty Z-Score])</f>
        <v>537</v>
      </c>
      <c r="AT119">
        <f>_xlfn.RANK.AVG(Table2[[#This Row],[6M Return vs Nifty Z-Score]],Table2[6M Return vs Nifty Z-Score])</f>
        <v>325</v>
      </c>
      <c r="AU119">
        <f>_xlfn.RANK.AVG(Table2[[#This Row],[Sharpe Ratio Z-Score]],Table2[Sharpe Ratio Z-Score])</f>
        <v>623</v>
      </c>
      <c r="AV119">
        <f>(Table2[[#This Row],[Rank 1Y]]+Table2[[#This Row],[Rank 6M]]+Table2[[#This Row],[Rank Sharpe]])/3</f>
        <v>495</v>
      </c>
    </row>
    <row r="120" spans="1:48" x14ac:dyDescent="0.3">
      <c r="A120" t="s">
        <v>312</v>
      </c>
      <c r="B120" t="s">
        <v>313</v>
      </c>
      <c r="C120" t="s">
        <v>10161</v>
      </c>
      <c r="D120" t="s">
        <v>65</v>
      </c>
      <c r="E120">
        <v>82618.978158359998</v>
      </c>
      <c r="F120">
        <v>2150.25</v>
      </c>
      <c r="G120">
        <v>-0.97620959707824495</v>
      </c>
      <c r="H120">
        <f>(Table2[[#This Row],[1Y Return vs Nifty]]-AVERAGE(Table2[1Y Return vs Nifty]))/_xlfn.STDEV.P(Table2[1Y Return vs Nifty])</f>
        <v>-0.55985683119862772</v>
      </c>
      <c r="I120">
        <v>-6.5528449942844</v>
      </c>
      <c r="J120">
        <f>(Table2[[#This Row],[1M Return vs Nifty]]-AVERAGE(Table2[1M Return vs Nifty]))/_xlfn.STDEV.P(Table2[1M Return vs Nifty])</f>
        <v>-0.90849120226325142</v>
      </c>
      <c r="K120">
        <v>-12.159178545489899</v>
      </c>
      <c r="L120">
        <f>(Table2[[#This Row],[6M Return vs Nifty]]-AVERAGE(Table2[6M Return vs Nifty]))/_xlfn.STDEV.P(Table2[6M Return vs Nifty])</f>
        <v>-0.6790326465788683</v>
      </c>
      <c r="M120">
        <v>-1.74475304290334</v>
      </c>
      <c r="N120">
        <f>(Table2[[#This Row],[1W Return vs Nifty]]-AVERAGE(Table2[1W Return vs Nifty]))/_xlfn.STDEV.P(Table2[1W Return vs Nifty])</f>
        <v>-0.6063298173865207</v>
      </c>
      <c r="O120">
        <v>2145.11</v>
      </c>
      <c r="P120">
        <v>2167.0832601191501</v>
      </c>
      <c r="Q120">
        <v>2048.0770301016</v>
      </c>
      <c r="R120">
        <v>29.579611070935002</v>
      </c>
      <c r="S120" s="2">
        <f>(Table2[[#This Row],[Close Price]]-Table2[[#This Row],[20D EMA]])/Table2[[#This Row],[20D EMA]]</f>
        <v>2.3961475169104953E-3</v>
      </c>
      <c r="T120" s="2">
        <f>(Table2[[#This Row],[Close Price]]-Table2[[#This Row],[50D EMA]])/Table2[[#This Row],[50D EMA]]</f>
        <v>-7.7677034514237039E-3</v>
      </c>
      <c r="U120" s="2">
        <f>(Table2[[#This Row],[Close Price]]-Table2[[#This Row],[200D EMA]])/Table2[[#This Row],[200D EMA]]</f>
        <v>4.9887269080563547E-2</v>
      </c>
      <c r="V120">
        <v>0.75414842701315499</v>
      </c>
      <c r="W120">
        <v>2142.1</v>
      </c>
      <c r="X120">
        <v>2214.25</v>
      </c>
      <c r="Y120">
        <v>2055.5500000000002</v>
      </c>
      <c r="Z120">
        <v>2214.25</v>
      </c>
      <c r="AA120">
        <v>2055.5500000000002</v>
      </c>
      <c r="AB120">
        <v>2214.25</v>
      </c>
      <c r="AC120" s="2">
        <f>(Table2[[#This Row],[Close Price]]/Table2[[#This Row],[Day Low]])-1</f>
        <v>3.8046776527707049E-3</v>
      </c>
      <c r="AD120" s="2">
        <f>(Table2[[#This Row],[Day High]]/Table2[[#This Row],[Close Price]])-1</f>
        <v>2.9763980932449696E-2</v>
      </c>
      <c r="AE120" s="2">
        <f>(Table2[[#This Row],[Close Price]]/Table2[[#This Row],[Current Week Low]])-1</f>
        <v>4.6070394784850643E-2</v>
      </c>
      <c r="AF120" s="2">
        <f>(Table2[[#This Row],[Current Week High]]/Table2[[#This Row],[Close Price]])-1</f>
        <v>2.9763980932449696E-2</v>
      </c>
      <c r="AG120" s="2">
        <f>(Table2[[#This Row],[Close Price]]/Table2[[#This Row],[Current Month Low]])-1</f>
        <v>4.6070394784850643E-2</v>
      </c>
      <c r="AH120" s="2">
        <f>(Table2[[#This Row],[Current Month High]]/Table2[[#This Row],[Close Price]])-1</f>
        <v>2.9763980932449696E-2</v>
      </c>
      <c r="AI120">
        <v>15.8004883153121</v>
      </c>
      <c r="AJ120">
        <v>27.7591277739817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-0.17</v>
      </c>
      <c r="AM120" t="s">
        <v>10199</v>
      </c>
      <c r="AN120">
        <v>-0.68</v>
      </c>
      <c r="AO120" t="s">
        <v>10199</v>
      </c>
      <c r="AQ120">
        <f>(Table2[[#This Row],[Sharpe Ratio]]-AVERAGE(Table2[Sharpe Ratio]))/_xlfn.STDEV.P(Table2[Sharpe Ratio])</f>
        <v>-0.61420022642052874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521</v>
      </c>
      <c r="AT120">
        <f>_xlfn.RANK.AVG(Table2[[#This Row],[6M Return vs Nifty Z-Score]],Table2[6M Return vs Nifty Z-Score])</f>
        <v>546</v>
      </c>
      <c r="AU120">
        <f>_xlfn.RANK.AVG(Table2[[#This Row],[Sharpe Ratio Z-Score]],Table2[Sharpe Ratio Z-Score])</f>
        <v>520.5</v>
      </c>
      <c r="AV120">
        <f>(Table2[[#This Row],[Rank 1Y]]+Table2[[#This Row],[Rank 6M]]+Table2[[#This Row],[Rank Sharpe]])/3</f>
        <v>529.16666666666663</v>
      </c>
    </row>
    <row r="121" spans="1:48" x14ac:dyDescent="0.3">
      <c r="A121" t="s">
        <v>314</v>
      </c>
      <c r="B121" t="s">
        <v>315</v>
      </c>
      <c r="C121" t="s">
        <v>10153</v>
      </c>
      <c r="D121" t="s">
        <v>59</v>
      </c>
      <c r="E121">
        <v>81338.522588955006</v>
      </c>
      <c r="F121">
        <v>512.85</v>
      </c>
      <c r="G121">
        <v>174.569395249221</v>
      </c>
      <c r="H121">
        <f>(Table2[[#This Row],[1Y Return vs Nifty]]-AVERAGE(Table2[1Y Return vs Nifty]))/_xlfn.STDEV.P(Table2[1Y Return vs Nifty])</f>
        <v>1.4910372734042934</v>
      </c>
      <c r="I121">
        <v>18.7527709621653</v>
      </c>
      <c r="J121">
        <f>(Table2[[#This Row],[1M Return vs Nifty]]-AVERAGE(Table2[1M Return vs Nifty]))/_xlfn.STDEV.P(Table2[1M Return vs Nifty])</f>
        <v>1.1909520387850345</v>
      </c>
      <c r="K121">
        <v>98.415776204683198</v>
      </c>
      <c r="L121">
        <f>(Table2[[#This Row],[6M Return vs Nifty]]-AVERAGE(Table2[6M Return vs Nifty]))/_xlfn.STDEV.P(Table2[6M Return vs Nifty])</f>
        <v>2.6856117303330325</v>
      </c>
      <c r="M121">
        <v>5.0639068542935597</v>
      </c>
      <c r="N121">
        <f>(Table2[[#This Row],[1W Return vs Nifty]]-AVERAGE(Table2[1W Return vs Nifty]))/_xlfn.STDEV.P(Table2[1W Return vs Nifty])</f>
        <v>0.71444817919849279</v>
      </c>
      <c r="O121">
        <v>476.99</v>
      </c>
      <c r="P121">
        <v>448.775150545131</v>
      </c>
      <c r="Q121">
        <v>350.12449685377601</v>
      </c>
      <c r="R121">
        <v>74.907714947913007</v>
      </c>
      <c r="S121" s="2">
        <f>(Table2[[#This Row],[Close Price]]-Table2[[#This Row],[20D EMA]])/Table2[[#This Row],[20D EMA]]</f>
        <v>7.5179773160862939E-2</v>
      </c>
      <c r="T121" s="2">
        <f>(Table2[[#This Row],[Close Price]]-Table2[[#This Row],[50D EMA]])/Table2[[#This Row],[50D EMA]]</f>
        <v>0.14277717778499269</v>
      </c>
      <c r="U121" s="2">
        <f>(Table2[[#This Row],[Close Price]]-Table2[[#This Row],[200D EMA]])/Table2[[#This Row],[200D EMA]]</f>
        <v>0.46476468972744789</v>
      </c>
      <c r="V121">
        <v>0.775559527162203</v>
      </c>
      <c r="W121">
        <v>494.05</v>
      </c>
      <c r="X121">
        <v>515</v>
      </c>
      <c r="Y121">
        <v>490.05</v>
      </c>
      <c r="Z121">
        <v>517.95000000000005</v>
      </c>
      <c r="AA121">
        <v>470.03</v>
      </c>
      <c r="AB121">
        <v>517.95000000000005</v>
      </c>
      <c r="AC121" s="2">
        <f>(Table2[[#This Row],[Close Price]]/Table2[[#This Row],[Day Low]])-1</f>
        <v>3.8052828661066629E-2</v>
      </c>
      <c r="AD121" s="2">
        <f>(Table2[[#This Row],[Day High]]/Table2[[#This Row],[Close Price]])-1</f>
        <v>4.1922589451106607E-3</v>
      </c>
      <c r="AE121" s="2">
        <f>(Table2[[#This Row],[Close Price]]/Table2[[#This Row],[Current Week Low]])-1</f>
        <v>4.652586470768294E-2</v>
      </c>
      <c r="AF121" s="2">
        <f>(Table2[[#This Row],[Current Week High]]/Table2[[#This Row],[Close Price]])-1</f>
        <v>9.9444281953788849E-3</v>
      </c>
      <c r="AG121" s="2">
        <f>(Table2[[#This Row],[Close Price]]/Table2[[#This Row],[Current Month Low]])-1</f>
        <v>9.1100568048848141E-2</v>
      </c>
      <c r="AH121" s="2">
        <f>(Table2[[#This Row],[Current Month High]]/Table2[[#This Row],[Close Price]])-1</f>
        <v>9.9444281953788849E-3</v>
      </c>
      <c r="AI121">
        <v>0.99444281953788805</v>
      </c>
      <c r="AJ121">
        <v>204.06126482213401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</v>
      </c>
      <c r="AM121" t="s">
        <v>10200</v>
      </c>
      <c r="AN121">
        <v>10.050000000000001</v>
      </c>
      <c r="AO121" t="s">
        <v>10200</v>
      </c>
      <c r="AP121">
        <v>0.15016838472107999</v>
      </c>
      <c r="AQ121">
        <f>(Table2[[#This Row],[Sharpe Ratio]]-AVERAGE(Table2[Sharpe Ratio]))/_xlfn.STDEV.P(Table2[Sharpe Ratio])</f>
        <v>1.0788422927827797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7.1608915145036329</v>
      </c>
      <c r="AS121">
        <f>_xlfn.RANK.AVG(Table2[[#This Row],[1Y Return vs Nifty Z-Score]],Table2[1Y Return vs Nifty Z-Score])</f>
        <v>54</v>
      </c>
      <c r="AT121">
        <f>_xlfn.RANK.AVG(Table2[[#This Row],[6M Return vs Nifty Z-Score]],Table2[6M Return vs Nifty Z-Score])</f>
        <v>11</v>
      </c>
      <c r="AU121">
        <f>_xlfn.RANK.AVG(Table2[[#This Row],[Sharpe Ratio Z-Score]],Table2[Sharpe Ratio Z-Score])</f>
        <v>103</v>
      </c>
      <c r="AV121">
        <f>(Table2[[#This Row],[Rank 1Y]]+Table2[[#This Row],[Rank 6M]]+Table2[[#This Row],[Rank Sharpe]])/3</f>
        <v>56</v>
      </c>
    </row>
    <row r="122" spans="1:48" x14ac:dyDescent="0.3">
      <c r="A122" t="s">
        <v>316</v>
      </c>
      <c r="B122" t="s">
        <v>317</v>
      </c>
      <c r="C122" t="s">
        <v>10161</v>
      </c>
      <c r="D122" t="s">
        <v>65</v>
      </c>
      <c r="E122">
        <v>81102.888879170001</v>
      </c>
      <c r="F122">
        <v>1826.9</v>
      </c>
      <c r="G122">
        <v>76.890461910382896</v>
      </c>
      <c r="H122">
        <f>(Table2[[#This Row],[1Y Return vs Nifty]]-AVERAGE(Table2[1Y Return vs Nifty]))/_xlfn.STDEV.P(Table2[1Y Return vs Nifty])</f>
        <v>0.34985718687392975</v>
      </c>
      <c r="I122">
        <v>5.8078166041246497</v>
      </c>
      <c r="J122">
        <f>(Table2[[#This Row],[1M Return vs Nifty]]-AVERAGE(Table2[1M Return vs Nifty]))/_xlfn.STDEV.P(Table2[1M Return vs Nifty])</f>
        <v>0.11699292317060966</v>
      </c>
      <c r="K122">
        <v>17.545290964886899</v>
      </c>
      <c r="L122">
        <f>(Table2[[#This Row],[6M Return vs Nifty]]-AVERAGE(Table2[6M Return vs Nifty]))/_xlfn.STDEV.P(Table2[6M Return vs Nifty])</f>
        <v>0.22483366322926518</v>
      </c>
      <c r="M122">
        <v>10.5868108108181</v>
      </c>
      <c r="N122">
        <f>(Table2[[#This Row],[1W Return vs Nifty]]-AVERAGE(Table2[1W Return vs Nifty]))/_xlfn.STDEV.P(Table2[1W Return vs Nifty])</f>
        <v>1.785808789534318</v>
      </c>
      <c r="O122">
        <v>1677.56</v>
      </c>
      <c r="P122">
        <v>1637.8014162512</v>
      </c>
      <c r="Q122">
        <v>1453.3928816990799</v>
      </c>
      <c r="R122">
        <v>88.325949749118706</v>
      </c>
      <c r="S122" s="2">
        <f>(Table2[[#This Row],[Close Price]]-Table2[[#This Row],[20D EMA]])/Table2[[#This Row],[20D EMA]]</f>
        <v>8.9022151219628601E-2</v>
      </c>
      <c r="T122" s="2">
        <f>(Table2[[#This Row],[Close Price]]-Table2[[#This Row],[50D EMA]])/Table2[[#This Row],[50D EMA]]</f>
        <v>0.11545879852859822</v>
      </c>
      <c r="U122" s="2">
        <f>(Table2[[#This Row],[Close Price]]-Table2[[#This Row],[200D EMA]])/Table2[[#This Row],[200D EMA]]</f>
        <v>0.25698978094916358</v>
      </c>
      <c r="V122">
        <v>1.3549759255022</v>
      </c>
      <c r="W122">
        <v>1790.7</v>
      </c>
      <c r="X122">
        <v>1834.5</v>
      </c>
      <c r="Y122">
        <v>1760.25</v>
      </c>
      <c r="Z122">
        <v>1834.5</v>
      </c>
      <c r="AA122">
        <v>1598.25</v>
      </c>
      <c r="AB122">
        <v>1834.5</v>
      </c>
      <c r="AC122" s="2">
        <f>(Table2[[#This Row],[Close Price]]/Table2[[#This Row],[Day Low]])-1</f>
        <v>2.0215558161612801E-2</v>
      </c>
      <c r="AD122" s="2">
        <f>(Table2[[#This Row],[Day High]]/Table2[[#This Row],[Close Price]])-1</f>
        <v>4.1600525480320893E-3</v>
      </c>
      <c r="AE122" s="2">
        <f>(Table2[[#This Row],[Close Price]]/Table2[[#This Row],[Current Week Low]])-1</f>
        <v>3.786393978128122E-2</v>
      </c>
      <c r="AF122" s="2">
        <f>(Table2[[#This Row],[Current Week High]]/Table2[[#This Row],[Close Price]])-1</f>
        <v>4.1600525480320893E-3</v>
      </c>
      <c r="AG122" s="2">
        <f>(Table2[[#This Row],[Close Price]]/Table2[[#This Row],[Current Month Low]])-1</f>
        <v>0.14306272485531046</v>
      </c>
      <c r="AH122" s="2">
        <f>(Table2[[#This Row],[Current Month High]]/Table2[[#This Row],[Close Price]])-1</f>
        <v>4.1600525480320893E-3</v>
      </c>
      <c r="AI122">
        <v>0.41600525480320799</v>
      </c>
      <c r="AJ122">
        <v>103.804105310129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0.02</v>
      </c>
      <c r="AM122" t="s">
        <v>10200</v>
      </c>
      <c r="AN122">
        <v>16.600000000000001</v>
      </c>
      <c r="AO122" t="s">
        <v>10200</v>
      </c>
      <c r="AP122">
        <v>1.3657821177552E-2</v>
      </c>
      <c r="AQ122">
        <f>(Table2[[#This Row],[Sharpe Ratio]]-AVERAGE(Table2[Sharpe Ratio]))/_xlfn.STDEV.P(Table2[Sharpe Ratio])</f>
        <v>-0.46021793503329911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2.0172746277748237</v>
      </c>
      <c r="AS122">
        <f>_xlfn.RANK.AVG(Table2[[#This Row],[1Y Return vs Nifty Z-Score]],Table2[1Y Return vs Nifty Z-Score])</f>
        <v>174</v>
      </c>
      <c r="AT122">
        <f>_xlfn.RANK.AVG(Table2[[#This Row],[6M Return vs Nifty Z-Score]],Table2[6M Return vs Nifty Z-Score])</f>
        <v>240</v>
      </c>
      <c r="AU122">
        <f>_xlfn.RANK.AVG(Table2[[#This Row],[Sharpe Ratio Z-Score]],Table2[Sharpe Ratio Z-Score])</f>
        <v>457</v>
      </c>
      <c r="AV122">
        <f>(Table2[[#This Row],[Rank 1Y]]+Table2[[#This Row],[Rank 6M]]+Table2[[#This Row],[Rank Sharpe]])/3</f>
        <v>290.33333333333331</v>
      </c>
    </row>
    <row r="123" spans="1:48" x14ac:dyDescent="0.3">
      <c r="A123" t="s">
        <v>318</v>
      </c>
      <c r="B123" t="s">
        <v>319</v>
      </c>
      <c r="C123" t="s">
        <v>10155</v>
      </c>
      <c r="D123" t="s">
        <v>24</v>
      </c>
      <c r="E123">
        <v>80469.979276415994</v>
      </c>
      <c r="F123">
        <v>24.96</v>
      </c>
      <c r="G123">
        <v>25.712468887501402</v>
      </c>
      <c r="H123">
        <f>(Table2[[#This Row],[1Y Return vs Nifty]]-AVERAGE(Table2[1Y Return vs Nifty]))/_xlfn.STDEV.P(Table2[1Y Return vs Nifty])</f>
        <v>-0.24805379054949506</v>
      </c>
      <c r="I123">
        <v>5.9171047709152198</v>
      </c>
      <c r="J123">
        <f>(Table2[[#This Row],[1M Return vs Nifty]]-AVERAGE(Table2[1M Return vs Nifty]))/_xlfn.STDEV.P(Table2[1M Return vs Nifty])</f>
        <v>0.12605985532866848</v>
      </c>
      <c r="K123">
        <v>-14.5776932225614</v>
      </c>
      <c r="L123">
        <f>(Table2[[#This Row],[6M Return vs Nifty]]-AVERAGE(Table2[6M Return vs Nifty]))/_xlfn.STDEV.P(Table2[6M Return vs Nifty])</f>
        <v>-0.75262473465227342</v>
      </c>
      <c r="M123">
        <v>7.3663044337132497</v>
      </c>
      <c r="N123">
        <f>(Table2[[#This Row],[1W Return vs Nifty]]-AVERAGE(Table2[1W Return vs Nifty]))/_xlfn.STDEV.P(Table2[1W Return vs Nifty])</f>
        <v>1.1610788096313733</v>
      </c>
      <c r="O123">
        <v>24.38</v>
      </c>
      <c r="P123">
        <v>23.997349511471398</v>
      </c>
      <c r="Q123">
        <v>22.464436684470201</v>
      </c>
      <c r="R123">
        <v>67.305722838607196</v>
      </c>
      <c r="S123" s="2">
        <f>(Table2[[#This Row],[Close Price]]-Table2[[#This Row],[20D EMA]])/Table2[[#This Row],[20D EMA]]</f>
        <v>2.3789991796554631E-2</v>
      </c>
      <c r="T123" s="2">
        <f>(Table2[[#This Row],[Close Price]]-Table2[[#This Row],[50D EMA]])/Table2[[#This Row],[50D EMA]]</f>
        <v>4.0114867188496328E-2</v>
      </c>
      <c r="U123" s="2">
        <f>(Table2[[#This Row],[Close Price]]-Table2[[#This Row],[200D EMA]])/Table2[[#This Row],[200D EMA]]</f>
        <v>0.11108951230702339</v>
      </c>
      <c r="V123">
        <v>1.21732872217305</v>
      </c>
      <c r="W123">
        <v>24.6</v>
      </c>
      <c r="X123">
        <v>26</v>
      </c>
      <c r="Y123">
        <v>24.6</v>
      </c>
      <c r="Z123">
        <v>27.44</v>
      </c>
      <c r="AA123">
        <v>23.61</v>
      </c>
      <c r="AB123">
        <v>27.44</v>
      </c>
      <c r="AC123" s="2">
        <f>(Table2[[#This Row],[Close Price]]/Table2[[#This Row],[Day Low]])-1</f>
        <v>1.4634146341463428E-2</v>
      </c>
      <c r="AD123" s="2">
        <f>(Table2[[#This Row],[Day High]]/Table2[[#This Row],[Close Price]])-1</f>
        <v>4.1666666666666741E-2</v>
      </c>
      <c r="AE123" s="2">
        <f>(Table2[[#This Row],[Close Price]]/Table2[[#This Row],[Current Week Low]])-1</f>
        <v>1.4634146341463428E-2</v>
      </c>
      <c r="AF123" s="2">
        <f>(Table2[[#This Row],[Current Week High]]/Table2[[#This Row],[Close Price]])-1</f>
        <v>9.935897435897445E-2</v>
      </c>
      <c r="AG123" s="2">
        <f>(Table2[[#This Row],[Close Price]]/Table2[[#This Row],[Current Month Low]])-1</f>
        <v>5.7179161372299836E-2</v>
      </c>
      <c r="AH123" s="2">
        <f>(Table2[[#This Row],[Current Month High]]/Table2[[#This Row],[Close Price]])-1</f>
        <v>9.935897435897445E-2</v>
      </c>
      <c r="AI123">
        <v>31.610576923076898</v>
      </c>
      <c r="AJ123">
        <v>58.980891719745202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-0.09</v>
      </c>
      <c r="AM123" t="s">
        <v>10199</v>
      </c>
      <c r="AN123">
        <v>4.17</v>
      </c>
      <c r="AO123" t="s">
        <v>10200</v>
      </c>
      <c r="AP123">
        <v>5.843878902967E-2</v>
      </c>
      <c r="AQ123">
        <f>(Table2[[#This Row],[Sharpe Ratio]]-AVERAGE(Table2[Sharpe Ratio]))/_xlfn.STDEV.P(Table2[Sharpe Ratio])</f>
        <v>4.4655862241217932E-2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0.33111600199949121</v>
      </c>
      <c r="AS123">
        <f>_xlfn.RANK.AVG(Table2[[#This Row],[1Y Return vs Nifty Z-Score]],Table2[1Y Return vs Nifty Z-Score])</f>
        <v>358</v>
      </c>
      <c r="AT123">
        <f>_xlfn.RANK.AVG(Table2[[#This Row],[6M Return vs Nifty Z-Score]],Table2[6M Return vs Nifty Z-Score])</f>
        <v>578</v>
      </c>
      <c r="AU123">
        <f>_xlfn.RANK.AVG(Table2[[#This Row],[Sharpe Ratio Z-Score]],Table2[Sharpe Ratio Z-Score])</f>
        <v>325</v>
      </c>
      <c r="AV123">
        <f>(Table2[[#This Row],[Rank 1Y]]+Table2[[#This Row],[Rank 6M]]+Table2[[#This Row],[Rank Sharpe]])/3</f>
        <v>420.33333333333331</v>
      </c>
    </row>
    <row r="124" spans="1:48" x14ac:dyDescent="0.3">
      <c r="A124" t="s">
        <v>320</v>
      </c>
      <c r="B124" t="s">
        <v>321</v>
      </c>
      <c r="C124" t="s">
        <v>10157</v>
      </c>
      <c r="D124" t="s">
        <v>182</v>
      </c>
      <c r="E124">
        <v>80137.84720176</v>
      </c>
      <c r="F124">
        <v>3040.5</v>
      </c>
      <c r="G124">
        <v>45.008495056733402</v>
      </c>
      <c r="H124">
        <f>(Table2[[#This Row],[1Y Return vs Nifty]]-AVERAGE(Table2[1Y Return vs Nifty]))/_xlfn.STDEV.P(Table2[1Y Return vs Nifty])</f>
        <v>-2.2618888049992947E-2</v>
      </c>
      <c r="I124">
        <v>-3.2552382047334598</v>
      </c>
      <c r="J124">
        <f>(Table2[[#This Row],[1M Return vs Nifty]]-AVERAGE(Table2[1M Return vs Nifty]))/_xlfn.STDEV.P(Table2[1M Return vs Nifty])</f>
        <v>-0.63491010082425869</v>
      </c>
      <c r="K124">
        <v>14.4257128346971</v>
      </c>
      <c r="L124">
        <f>(Table2[[#This Row],[6M Return vs Nifty]]-AVERAGE(Table2[6M Return vs Nifty]))/_xlfn.STDEV.P(Table2[6M Return vs Nifty])</f>
        <v>0.1299091747879618</v>
      </c>
      <c r="M124">
        <v>4.12224460446458</v>
      </c>
      <c r="N124">
        <f>(Table2[[#This Row],[1W Return vs Nifty]]-AVERAGE(Table2[1W Return vs Nifty]))/_xlfn.STDEV.P(Table2[1W Return vs Nifty])</f>
        <v>0.53177981294614196</v>
      </c>
      <c r="O124">
        <v>2896.22</v>
      </c>
      <c r="P124">
        <v>2831.1207957320398</v>
      </c>
      <c r="Q124">
        <v>2523.9948216235198</v>
      </c>
      <c r="R124">
        <v>75.026024711678602</v>
      </c>
      <c r="S124" s="2">
        <f>(Table2[[#This Row],[Close Price]]-Table2[[#This Row],[20D EMA]])/Table2[[#This Row],[20D EMA]]</f>
        <v>4.9816657574355612E-2</v>
      </c>
      <c r="T124" s="2">
        <f>(Table2[[#This Row],[Close Price]]-Table2[[#This Row],[50D EMA]])/Table2[[#This Row],[50D EMA]]</f>
        <v>7.3956294829808283E-2</v>
      </c>
      <c r="U124" s="2">
        <f>(Table2[[#This Row],[Close Price]]-Table2[[#This Row],[200D EMA]])/Table2[[#This Row],[200D EMA]]</f>
        <v>0.20463797070876968</v>
      </c>
      <c r="V124">
        <v>1.0209681157199999</v>
      </c>
      <c r="W124">
        <v>2970.05</v>
      </c>
      <c r="X124">
        <v>3059.8</v>
      </c>
      <c r="Y124">
        <v>2906.45</v>
      </c>
      <c r="Z124">
        <v>3059.8</v>
      </c>
      <c r="AA124">
        <v>2832.2</v>
      </c>
      <c r="AB124">
        <v>3059.8</v>
      </c>
      <c r="AC124" s="2">
        <f>(Table2[[#This Row],[Close Price]]/Table2[[#This Row],[Day Low]])-1</f>
        <v>2.3720139391592676E-2</v>
      </c>
      <c r="AD124" s="2">
        <f>(Table2[[#This Row],[Day High]]/Table2[[#This Row],[Close Price]])-1</f>
        <v>6.3476401907580637E-3</v>
      </c>
      <c r="AE124" s="2">
        <f>(Table2[[#This Row],[Close Price]]/Table2[[#This Row],[Current Week Low]])-1</f>
        <v>4.6121557226169507E-2</v>
      </c>
      <c r="AF124" s="2">
        <f>(Table2[[#This Row],[Current Week High]]/Table2[[#This Row],[Close Price]])-1</f>
        <v>6.3476401907580637E-3</v>
      </c>
      <c r="AG124" s="2">
        <f>(Table2[[#This Row],[Close Price]]/Table2[[#This Row],[Current Month Low]])-1</f>
        <v>7.3547065885177565E-2</v>
      </c>
      <c r="AH124" s="2">
        <f>(Table2[[#This Row],[Current Month High]]/Table2[[#This Row],[Close Price]])-1</f>
        <v>6.3476401907580637E-3</v>
      </c>
      <c r="AI124">
        <v>0.93899029764841202</v>
      </c>
      <c r="AJ124">
        <v>73.519760308175194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0.03</v>
      </c>
      <c r="AM124" t="s">
        <v>10200</v>
      </c>
      <c r="AN124">
        <v>7.33</v>
      </c>
      <c r="AO124" t="s">
        <v>10200</v>
      </c>
      <c r="AP124">
        <v>3.098660296097E-2</v>
      </c>
      <c r="AQ124">
        <f>(Table2[[#This Row],[Sharpe Ratio]]-AVERAGE(Table2[Sharpe Ratio]))/_xlfn.STDEV.P(Table2[Sharpe Ratio])</f>
        <v>-0.26484815450449506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-0.26068815564464287</v>
      </c>
      <c r="AS124">
        <f>_xlfn.RANK.AVG(Table2[[#This Row],[1Y Return vs Nifty Z-Score]],Table2[1Y Return vs Nifty Z-Score])</f>
        <v>281</v>
      </c>
      <c r="AT124">
        <f>_xlfn.RANK.AVG(Table2[[#This Row],[6M Return vs Nifty Z-Score]],Table2[6M Return vs Nifty Z-Score])</f>
        <v>269</v>
      </c>
      <c r="AU124">
        <f>_xlfn.RANK.AVG(Table2[[#This Row],[Sharpe Ratio Z-Score]],Table2[Sharpe Ratio Z-Score])</f>
        <v>411</v>
      </c>
      <c r="AV124">
        <f>(Table2[[#This Row],[Rank 1Y]]+Table2[[#This Row],[Rank 6M]]+Table2[[#This Row],[Rank Sharpe]])/3</f>
        <v>320.33333333333331</v>
      </c>
    </row>
    <row r="125" spans="1:48" x14ac:dyDescent="0.3">
      <c r="A125" t="s">
        <v>322</v>
      </c>
      <c r="B125" t="s">
        <v>323</v>
      </c>
      <c r="C125" t="s">
        <v>10169</v>
      </c>
      <c r="D125" t="s">
        <v>242</v>
      </c>
      <c r="E125">
        <v>78703.265932205002</v>
      </c>
      <c r="F125">
        <v>8680.5499999999993</v>
      </c>
      <c r="G125">
        <v>77.003929324751596</v>
      </c>
      <c r="H125">
        <f>(Table2[[#This Row],[1Y Return vs Nifty]]-AVERAGE(Table2[1Y Return vs Nifty]))/_xlfn.STDEV.P(Table2[1Y Return vs Nifty])</f>
        <v>0.35118282331693301</v>
      </c>
      <c r="I125">
        <v>0.50268521756531703</v>
      </c>
      <c r="J125">
        <f>(Table2[[#This Row],[1M Return vs Nifty]]-AVERAGE(Table2[1M Return vs Nifty]))/_xlfn.STDEV.P(Table2[1M Return vs Nifty])</f>
        <v>-0.32313950638783351</v>
      </c>
      <c r="K125">
        <v>43.899774790392797</v>
      </c>
      <c r="L125">
        <f>(Table2[[#This Row],[6M Return vs Nifty]]-AVERAGE(Table2[6M Return vs Nifty]))/_xlfn.STDEV.P(Table2[6M Return vs Nifty])</f>
        <v>1.0267644983831024</v>
      </c>
      <c r="M125">
        <v>6.2682496844837496</v>
      </c>
      <c r="N125">
        <f>(Table2[[#This Row],[1W Return vs Nifty]]-AVERAGE(Table2[1W Return vs Nifty]))/_xlfn.STDEV.P(Table2[1W Return vs Nifty])</f>
        <v>0.94807264193821605</v>
      </c>
      <c r="O125">
        <v>8725.0300000000007</v>
      </c>
      <c r="P125">
        <v>8430.9844745362407</v>
      </c>
      <c r="Q125">
        <v>6919.3501146640401</v>
      </c>
      <c r="R125">
        <v>72.663910295842399</v>
      </c>
      <c r="S125" s="2">
        <f>(Table2[[#This Row],[Close Price]]-Table2[[#This Row],[20D EMA]])/Table2[[#This Row],[20D EMA]]</f>
        <v>-5.0979767404812793E-3</v>
      </c>
      <c r="T125" s="2">
        <f>(Table2[[#This Row],[Close Price]]-Table2[[#This Row],[50D EMA]])/Table2[[#This Row],[50D EMA]]</f>
        <v>2.9600994547850396E-2</v>
      </c>
      <c r="U125" s="2">
        <f>(Table2[[#This Row],[Close Price]]-Table2[[#This Row],[200D EMA]])/Table2[[#This Row],[200D EMA]]</f>
        <v>0.25453255813771924</v>
      </c>
      <c r="V125">
        <v>0.75316145999136996</v>
      </c>
      <c r="W125">
        <v>8584.75</v>
      </c>
      <c r="X125">
        <v>9093.9500000000007</v>
      </c>
      <c r="Y125">
        <v>8584.75</v>
      </c>
      <c r="Z125">
        <v>9333</v>
      </c>
      <c r="AA125">
        <v>8309.9500000000007</v>
      </c>
      <c r="AB125">
        <v>9333</v>
      </c>
      <c r="AC125" s="2">
        <f>(Table2[[#This Row],[Close Price]]/Table2[[#This Row],[Day Low]])-1</f>
        <v>1.1159323218497885E-2</v>
      </c>
      <c r="AD125" s="2">
        <f>(Table2[[#This Row],[Day High]]/Table2[[#This Row],[Close Price]])-1</f>
        <v>4.7623710479174797E-2</v>
      </c>
      <c r="AE125" s="2">
        <f>(Table2[[#This Row],[Close Price]]/Table2[[#This Row],[Current Week Low]])-1</f>
        <v>1.1159323218497885E-2</v>
      </c>
      <c r="AF125" s="2">
        <f>(Table2[[#This Row],[Current Week High]]/Table2[[#This Row],[Close Price]])-1</f>
        <v>7.5162288103864494E-2</v>
      </c>
      <c r="AG125" s="2">
        <f>(Table2[[#This Row],[Close Price]]/Table2[[#This Row],[Current Month Low]])-1</f>
        <v>4.4597139573643529E-2</v>
      </c>
      <c r="AH125" s="2">
        <f>(Table2[[#This Row],[Current Month High]]/Table2[[#This Row],[Close Price]])-1</f>
        <v>7.5162288103864494E-2</v>
      </c>
      <c r="AI125">
        <v>14.4518492491835</v>
      </c>
      <c r="AJ125">
        <v>102.483059446472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0.11</v>
      </c>
      <c r="AM125" t="s">
        <v>10200</v>
      </c>
      <c r="AN125">
        <v>4.53</v>
      </c>
      <c r="AO125" t="s">
        <v>10200</v>
      </c>
      <c r="AP125">
        <v>0.18452629903494699</v>
      </c>
      <c r="AQ125">
        <f>(Table2[[#This Row],[Sharpe Ratio]]-AVERAGE(Table2[Sharpe Ratio]))/_xlfn.STDEV.P(Table2[Sharpe Ratio])</f>
        <v>1.4662035200648311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3.4690839773152491</v>
      </c>
      <c r="AS125">
        <f>_xlfn.RANK.AVG(Table2[[#This Row],[1Y Return vs Nifty Z-Score]],Table2[1Y Return vs Nifty Z-Score])</f>
        <v>172</v>
      </c>
      <c r="AT125">
        <f>_xlfn.RANK.AVG(Table2[[#This Row],[6M Return vs Nifty Z-Score]],Table2[6M Return vs Nifty Z-Score])</f>
        <v>89</v>
      </c>
      <c r="AU125">
        <f>_xlfn.RANK.AVG(Table2[[#This Row],[Sharpe Ratio Z-Score]],Table2[Sharpe Ratio Z-Score])</f>
        <v>55</v>
      </c>
      <c r="AV125">
        <f>(Table2[[#This Row],[Rank 1Y]]+Table2[[#This Row],[Rank 6M]]+Table2[[#This Row],[Rank Sharpe]])/3</f>
        <v>105.33333333333333</v>
      </c>
    </row>
    <row r="126" spans="1:48" x14ac:dyDescent="0.3">
      <c r="A126" t="s">
        <v>324</v>
      </c>
      <c r="B126" t="s">
        <v>325</v>
      </c>
      <c r="C126" t="s">
        <v>10159</v>
      </c>
      <c r="D126" t="s">
        <v>130</v>
      </c>
      <c r="E126">
        <v>77944.192883119904</v>
      </c>
      <c r="F126">
        <v>1659.8</v>
      </c>
      <c r="G126">
        <v>69.635111542558406</v>
      </c>
      <c r="H126">
        <f>(Table2[[#This Row],[1Y Return vs Nifty]]-AVERAGE(Table2[1Y Return vs Nifty]))/_xlfn.STDEV.P(Table2[1Y Return vs Nifty])</f>
        <v>0.26509314331255335</v>
      </c>
      <c r="I126">
        <v>0.19379055627785499</v>
      </c>
      <c r="J126">
        <f>(Table2[[#This Row],[1M Return vs Nifty]]-AVERAGE(Table2[1M Return vs Nifty]))/_xlfn.STDEV.P(Table2[1M Return vs Nifty])</f>
        <v>-0.34876649803869569</v>
      </c>
      <c r="K126">
        <v>16.822969764914198</v>
      </c>
      <c r="L126">
        <f>(Table2[[#This Row],[6M Return vs Nifty]]-AVERAGE(Table2[6M Return vs Nifty]))/_xlfn.STDEV.P(Table2[6M Return vs Nifty])</f>
        <v>0.20285441874932475</v>
      </c>
      <c r="M126">
        <v>0.29276830541599802</v>
      </c>
      <c r="N126">
        <f>(Table2[[#This Row],[1W Return vs Nifty]]-AVERAGE(Table2[1W Return vs Nifty]))/_xlfn.STDEV.P(Table2[1W Return vs Nifty])</f>
        <v>-0.21108120678396555</v>
      </c>
      <c r="O126">
        <v>1656.8</v>
      </c>
      <c r="P126">
        <v>1557.65873841556</v>
      </c>
      <c r="Q126">
        <v>1287.11152345091</v>
      </c>
      <c r="R126">
        <v>52.37405342385</v>
      </c>
      <c r="S126" s="2">
        <f>(Table2[[#This Row],[Close Price]]-Table2[[#This Row],[20D EMA]])/Table2[[#This Row],[20D EMA]]</f>
        <v>1.810719459198455E-3</v>
      </c>
      <c r="T126" s="2">
        <f>(Table2[[#This Row],[Close Price]]-Table2[[#This Row],[50D EMA]])/Table2[[#This Row],[50D EMA]]</f>
        <v>6.5573581083836957E-2</v>
      </c>
      <c r="U126" s="2">
        <f>(Table2[[#This Row],[Close Price]]-Table2[[#This Row],[200D EMA]])/Table2[[#This Row],[200D EMA]]</f>
        <v>0.28955414488859882</v>
      </c>
      <c r="V126">
        <v>0.72908077710671904</v>
      </c>
      <c r="W126">
        <v>1603</v>
      </c>
      <c r="X126">
        <v>1678.6</v>
      </c>
      <c r="Y126">
        <v>1603</v>
      </c>
      <c r="Z126">
        <v>1693.25</v>
      </c>
      <c r="AA126">
        <v>1603</v>
      </c>
      <c r="AB126">
        <v>1696.8</v>
      </c>
      <c r="AC126" s="2">
        <f>(Table2[[#This Row],[Close Price]]/Table2[[#This Row],[Day Low]])-1</f>
        <v>3.5433562071116587E-2</v>
      </c>
      <c r="AD126" s="2">
        <f>(Table2[[#This Row],[Day High]]/Table2[[#This Row],[Close Price]])-1</f>
        <v>1.1326665863357066E-2</v>
      </c>
      <c r="AE126" s="2">
        <f>(Table2[[#This Row],[Close Price]]/Table2[[#This Row],[Current Week Low]])-1</f>
        <v>3.5433562071116587E-2</v>
      </c>
      <c r="AF126" s="2">
        <f>(Table2[[#This Row],[Current Week High]]/Table2[[#This Row],[Close Price]])-1</f>
        <v>2.0153030485600798E-2</v>
      </c>
      <c r="AG126" s="2">
        <f>(Table2[[#This Row],[Close Price]]/Table2[[#This Row],[Current Month Low]])-1</f>
        <v>3.5433562071116587E-2</v>
      </c>
      <c r="AH126" s="2">
        <f>(Table2[[#This Row],[Current Month High]]/Table2[[#This Row],[Close Price]])-1</f>
        <v>2.2291842390649519E-2</v>
      </c>
      <c r="AI126">
        <v>8.7179178214242796</v>
      </c>
      <c r="AJ126">
        <v>97.712924359737897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0.19</v>
      </c>
      <c r="AM126" t="s">
        <v>10200</v>
      </c>
      <c r="AN126">
        <v>-4.78</v>
      </c>
      <c r="AO126" t="s">
        <v>10199</v>
      </c>
      <c r="AP126">
        <v>7.7249959005006003E-2</v>
      </c>
      <c r="AQ126">
        <f>(Table2[[#This Row],[Sharpe Ratio]]-AVERAGE(Table2[Sharpe Ratio]))/_xlfn.STDEV.P(Table2[Sharpe Ratio])</f>
        <v>0.25673852307131612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0.16483838031053297</v>
      </c>
      <c r="AS126">
        <f>_xlfn.RANK.AVG(Table2[[#This Row],[1Y Return vs Nifty Z-Score]],Table2[1Y Return vs Nifty Z-Score])</f>
        <v>195</v>
      </c>
      <c r="AT126">
        <f>_xlfn.RANK.AVG(Table2[[#This Row],[6M Return vs Nifty Z-Score]],Table2[6M Return vs Nifty Z-Score])</f>
        <v>247</v>
      </c>
      <c r="AU126">
        <f>_xlfn.RANK.AVG(Table2[[#This Row],[Sharpe Ratio Z-Score]],Table2[Sharpe Ratio Z-Score])</f>
        <v>258</v>
      </c>
      <c r="AV126">
        <f>(Table2[[#This Row],[Rank 1Y]]+Table2[[#This Row],[Rank 6M]]+Table2[[#This Row],[Rank Sharpe]])/3</f>
        <v>233.33333333333334</v>
      </c>
    </row>
    <row r="127" spans="1:48" x14ac:dyDescent="0.3">
      <c r="A127" t="s">
        <v>326</v>
      </c>
      <c r="B127" t="s">
        <v>327</v>
      </c>
      <c r="C127" t="s">
        <v>10161</v>
      </c>
      <c r="D127" t="s">
        <v>65</v>
      </c>
      <c r="E127">
        <v>76488.426018860002</v>
      </c>
      <c r="F127">
        <v>1337.1</v>
      </c>
      <c r="G127">
        <v>56.173922085298102</v>
      </c>
      <c r="H127">
        <f>(Table2[[#This Row],[1Y Return vs Nifty]]-AVERAGE(Table2[1Y Return vs Nifty]))/_xlfn.STDEV.P(Table2[1Y Return vs Nifty])</f>
        <v>0.1078264653856969</v>
      </c>
      <c r="I127">
        <v>0.40180951354538802</v>
      </c>
      <c r="J127">
        <f>(Table2[[#This Row],[1M Return vs Nifty]]-AVERAGE(Table2[1M Return vs Nifty]))/_xlfn.STDEV.P(Table2[1M Return vs Nifty])</f>
        <v>-0.33150851093429856</v>
      </c>
      <c r="K127">
        <v>6.6049582886218596</v>
      </c>
      <c r="L127">
        <f>(Table2[[#This Row],[6M Return vs Nifty]]-AVERAGE(Table2[6M Return vs Nifty]))/_xlfn.STDEV.P(Table2[6M Return vs Nifty])</f>
        <v>-0.10806567101787876</v>
      </c>
      <c r="M127">
        <v>9.3349677254168295</v>
      </c>
      <c r="N127">
        <f>(Table2[[#This Row],[1W Return vs Nifty]]-AVERAGE(Table2[1W Return vs Nifty]))/_xlfn.STDEV.P(Table2[1W Return vs Nifty])</f>
        <v>1.5429699890449891</v>
      </c>
      <c r="O127">
        <v>1255.97</v>
      </c>
      <c r="P127">
        <v>1214.3678452731499</v>
      </c>
      <c r="Q127">
        <v>1065.6617256648899</v>
      </c>
      <c r="R127">
        <v>78.170576728747406</v>
      </c>
      <c r="S127" s="2">
        <f>(Table2[[#This Row],[Close Price]]-Table2[[#This Row],[20D EMA]])/Table2[[#This Row],[20D EMA]]</f>
        <v>6.459549193053965E-2</v>
      </c>
      <c r="T127" s="2">
        <f>(Table2[[#This Row],[Close Price]]-Table2[[#This Row],[50D EMA]])/Table2[[#This Row],[50D EMA]]</f>
        <v>0.10106670330952616</v>
      </c>
      <c r="U127" s="2">
        <f>(Table2[[#This Row],[Close Price]]-Table2[[#This Row],[200D EMA]])/Table2[[#This Row],[200D EMA]]</f>
        <v>0.25471335584071358</v>
      </c>
      <c r="V127">
        <v>1.1096801628375199</v>
      </c>
      <c r="W127">
        <v>1306</v>
      </c>
      <c r="X127">
        <v>1344.2</v>
      </c>
      <c r="Y127">
        <v>1285.75</v>
      </c>
      <c r="Z127">
        <v>1344.2</v>
      </c>
      <c r="AA127">
        <v>1203</v>
      </c>
      <c r="AB127">
        <v>1344.2</v>
      </c>
      <c r="AC127" s="2">
        <f>(Table2[[#This Row],[Close Price]]/Table2[[#This Row],[Day Low]])-1</f>
        <v>2.3813169984685967E-2</v>
      </c>
      <c r="AD127" s="2">
        <f>(Table2[[#This Row],[Day High]]/Table2[[#This Row],[Close Price]])-1</f>
        <v>5.3099992521128403E-3</v>
      </c>
      <c r="AE127" s="2">
        <f>(Table2[[#This Row],[Close Price]]/Table2[[#This Row],[Current Week Low]])-1</f>
        <v>3.9937779506124649E-2</v>
      </c>
      <c r="AF127" s="2">
        <f>(Table2[[#This Row],[Current Week High]]/Table2[[#This Row],[Close Price]])-1</f>
        <v>5.3099992521128403E-3</v>
      </c>
      <c r="AG127" s="2">
        <f>(Table2[[#This Row],[Close Price]]/Table2[[#This Row],[Current Month Low]])-1</f>
        <v>0.11147132169576057</v>
      </c>
      <c r="AH127" s="2">
        <f>(Table2[[#This Row],[Current Month High]]/Table2[[#This Row],[Close Price]])-1</f>
        <v>5.3099992521128403E-3</v>
      </c>
      <c r="AI127">
        <v>0.53099992521128403</v>
      </c>
      <c r="AJ127">
        <v>85.566581083894206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0.12</v>
      </c>
      <c r="AM127" t="s">
        <v>10200</v>
      </c>
      <c r="AN127">
        <v>9.7200000000000006</v>
      </c>
      <c r="AO127" t="s">
        <v>10200</v>
      </c>
      <c r="AP127">
        <v>1.4498498915880001E-3</v>
      </c>
      <c r="AQ127">
        <f>(Table2[[#This Row],[Sharpe Ratio]]-AVERAGE(Table2[Sharpe Ratio]))/_xlfn.STDEV.P(Table2[Sharpe Ratio])</f>
        <v>-0.59785419248349181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0.61336807999501686</v>
      </c>
      <c r="AS127">
        <f>_xlfn.RANK.AVG(Table2[[#This Row],[1Y Return vs Nifty Z-Score]],Table2[1Y Return vs Nifty Z-Score])</f>
        <v>242</v>
      </c>
      <c r="AT127">
        <f>_xlfn.RANK.AVG(Table2[[#This Row],[6M Return vs Nifty Z-Score]],Table2[6M Return vs Nifty Z-Score])</f>
        <v>347</v>
      </c>
      <c r="AU127">
        <f>_xlfn.RANK.AVG(Table2[[#This Row],[Sharpe Ratio Z-Score]],Table2[Sharpe Ratio Z-Score])</f>
        <v>498</v>
      </c>
      <c r="AV127">
        <f>(Table2[[#This Row],[Rank 1Y]]+Table2[[#This Row],[Rank 6M]]+Table2[[#This Row],[Rank Sharpe]])/3</f>
        <v>362.33333333333331</v>
      </c>
    </row>
    <row r="128" spans="1:48" x14ac:dyDescent="0.3">
      <c r="A128" t="s">
        <v>328</v>
      </c>
      <c r="B128" t="s">
        <v>329</v>
      </c>
      <c r="C128" t="s">
        <v>10160</v>
      </c>
      <c r="D128" t="s">
        <v>330</v>
      </c>
      <c r="E128">
        <v>75262.595440089994</v>
      </c>
      <c r="F128">
        <v>54.89</v>
      </c>
      <c r="G128">
        <v>190.012417335446</v>
      </c>
      <c r="H128">
        <f>(Table2[[#This Row],[1Y Return vs Nifty]]-AVERAGE(Table2[1Y Return vs Nifty]))/_xlfn.STDEV.P(Table2[1Y Return vs Nifty])</f>
        <v>1.6714576432655741</v>
      </c>
      <c r="I128">
        <v>10.5862444058082</v>
      </c>
      <c r="J128">
        <f>(Table2[[#This Row],[1M Return vs Nifty]]-AVERAGE(Table2[1M Return vs Nifty]))/_xlfn.STDEV.P(Table2[1M Return vs Nifty])</f>
        <v>0.51342816380441292</v>
      </c>
      <c r="K128">
        <v>13.5789894275365</v>
      </c>
      <c r="L128">
        <f>(Table2[[#This Row],[6M Return vs Nifty]]-AVERAGE(Table2[6M Return vs Nifty]))/_xlfn.STDEV.P(Table2[6M Return vs Nifty])</f>
        <v>0.10414454158382173</v>
      </c>
      <c r="M128">
        <v>4.1271512262497296</v>
      </c>
      <c r="N128">
        <f>(Table2[[#This Row],[1W Return vs Nifty]]-AVERAGE(Table2[1W Return vs Nifty]))/_xlfn.STDEV.P(Table2[1W Return vs Nifty])</f>
        <v>0.53273162404983043</v>
      </c>
      <c r="O128">
        <v>52.64</v>
      </c>
      <c r="P128">
        <v>49.055333977497803</v>
      </c>
      <c r="Q128">
        <v>39.913340023962</v>
      </c>
      <c r="R128">
        <v>71.593121414587102</v>
      </c>
      <c r="S128" s="2">
        <f>(Table2[[#This Row],[Close Price]]-Table2[[#This Row],[20D EMA]])/Table2[[#This Row],[20D EMA]]</f>
        <v>4.2743161094224921E-2</v>
      </c>
      <c r="T128" s="2">
        <f>(Table2[[#This Row],[Close Price]]-Table2[[#This Row],[50D EMA]])/Table2[[#This Row],[50D EMA]]</f>
        <v>0.11894050145859002</v>
      </c>
      <c r="U128" s="2">
        <f>(Table2[[#This Row],[Close Price]]-Table2[[#This Row],[200D EMA]])/Table2[[#This Row],[200D EMA]]</f>
        <v>0.37522943374437601</v>
      </c>
      <c r="V128">
        <v>0.95074827725051902</v>
      </c>
      <c r="W128">
        <v>53.9</v>
      </c>
      <c r="X128">
        <v>56</v>
      </c>
      <c r="Y128">
        <v>53.86</v>
      </c>
      <c r="Z128">
        <v>56</v>
      </c>
      <c r="AA128">
        <v>52.43</v>
      </c>
      <c r="AB128">
        <v>56.49</v>
      </c>
      <c r="AC128" s="2">
        <f>(Table2[[#This Row],[Close Price]]/Table2[[#This Row],[Day Low]])-1</f>
        <v>1.8367346938775508E-2</v>
      </c>
      <c r="AD128" s="2">
        <f>(Table2[[#This Row],[Day High]]/Table2[[#This Row],[Close Price]])-1</f>
        <v>2.0222262707232597E-2</v>
      </c>
      <c r="AE128" s="2">
        <f>(Table2[[#This Row],[Close Price]]/Table2[[#This Row],[Current Week Low]])-1</f>
        <v>1.9123653917564098E-2</v>
      </c>
      <c r="AF128" s="2">
        <f>(Table2[[#This Row],[Current Week High]]/Table2[[#This Row],[Close Price]])-1</f>
        <v>2.0222262707232597E-2</v>
      </c>
      <c r="AG128" s="2">
        <f>(Table2[[#This Row],[Close Price]]/Table2[[#This Row],[Current Month Low]])-1</f>
        <v>4.691970246042354E-2</v>
      </c>
      <c r="AH128" s="2">
        <f>(Table2[[#This Row],[Current Month High]]/Table2[[#This Row],[Close Price]])-1</f>
        <v>2.9149207505920982E-2</v>
      </c>
      <c r="AI128">
        <v>2.9149207505920902</v>
      </c>
      <c r="AJ128">
        <v>221.935483870967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0.22</v>
      </c>
      <c r="AM128" t="s">
        <v>10200</v>
      </c>
      <c r="AN128">
        <v>0.35</v>
      </c>
      <c r="AO128" t="s">
        <v>10200</v>
      </c>
      <c r="AP128">
        <v>0.17153049333649101</v>
      </c>
      <c r="AQ128">
        <f>(Table2[[#This Row],[Sharpe Ratio]]-AVERAGE(Table2[Sharpe Ratio]))/_xlfn.STDEV.P(Table2[Sharpe Ratio])</f>
        <v>1.3196849858230357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4.1414469585266742</v>
      </c>
      <c r="AS128">
        <f>_xlfn.RANK.AVG(Table2[[#This Row],[1Y Return vs Nifty Z-Score]],Table2[1Y Return vs Nifty Z-Score])</f>
        <v>39</v>
      </c>
      <c r="AT128">
        <f>_xlfn.RANK.AVG(Table2[[#This Row],[6M Return vs Nifty Z-Score]],Table2[6M Return vs Nifty Z-Score])</f>
        <v>286</v>
      </c>
      <c r="AU128">
        <f>_xlfn.RANK.AVG(Table2[[#This Row],[Sharpe Ratio Z-Score]],Table2[Sharpe Ratio Z-Score])</f>
        <v>70</v>
      </c>
      <c r="AV128">
        <f>(Table2[[#This Row],[Rank 1Y]]+Table2[[#This Row],[Rank 6M]]+Table2[[#This Row],[Rank Sharpe]])/3</f>
        <v>131.66666666666666</v>
      </c>
    </row>
    <row r="129" spans="1:48" x14ac:dyDescent="0.3">
      <c r="A129" t="s">
        <v>331</v>
      </c>
      <c r="B129" t="s">
        <v>332</v>
      </c>
      <c r="C129" t="s">
        <v>10167</v>
      </c>
      <c r="D129" t="s">
        <v>333</v>
      </c>
      <c r="E129">
        <v>74689.157333750001</v>
      </c>
      <c r="F129">
        <v>12412.1</v>
      </c>
      <c r="G129">
        <v>167.66520489180701</v>
      </c>
      <c r="H129">
        <f>(Table2[[#This Row],[1Y Return vs Nifty]]-AVERAGE(Table2[1Y Return vs Nifty]))/_xlfn.STDEV.P(Table2[1Y Return vs Nifty])</f>
        <v>1.4103758218488731</v>
      </c>
      <c r="I129">
        <v>19.568052185457301</v>
      </c>
      <c r="J129">
        <f>(Table2[[#This Row],[1M Return vs Nifty]]-AVERAGE(Table2[1M Return vs Nifty]))/_xlfn.STDEV.P(Table2[1M Return vs Nifty])</f>
        <v>1.2585906474140303</v>
      </c>
      <c r="K129">
        <v>83.7182071810807</v>
      </c>
      <c r="L129">
        <f>(Table2[[#This Row],[6M Return vs Nifty]]-AVERAGE(Table2[6M Return vs Nifty]))/_xlfn.STDEV.P(Table2[6M Return vs Nifty])</f>
        <v>2.2383848417372563</v>
      </c>
      <c r="M129">
        <v>-0.392422952813895</v>
      </c>
      <c r="N129">
        <f>(Table2[[#This Row],[1W Return vs Nifty]]-AVERAGE(Table2[1W Return vs Nifty]))/_xlfn.STDEV.P(Table2[1W Return vs Nifty])</f>
        <v>-0.34399804372202758</v>
      </c>
      <c r="O129">
        <v>11770.85</v>
      </c>
      <c r="P129">
        <v>10465.220638573801</v>
      </c>
      <c r="Q129">
        <v>7734.2578624672597</v>
      </c>
      <c r="R129">
        <v>73.873918657832107</v>
      </c>
      <c r="S129" s="2">
        <f>(Table2[[#This Row],[Close Price]]-Table2[[#This Row],[20D EMA]])/Table2[[#This Row],[20D EMA]]</f>
        <v>5.4477798969488185E-2</v>
      </c>
      <c r="T129" s="2">
        <f>(Table2[[#This Row],[Close Price]]-Table2[[#This Row],[50D EMA]])/Table2[[#This Row],[50D EMA]]</f>
        <v>0.18603328383256332</v>
      </c>
      <c r="U129" s="2">
        <f>(Table2[[#This Row],[Close Price]]-Table2[[#This Row],[200D EMA]])/Table2[[#This Row],[200D EMA]]</f>
        <v>0.60482107277975994</v>
      </c>
      <c r="V129">
        <v>0.92748424838076904</v>
      </c>
      <c r="W129">
        <v>12164.3</v>
      </c>
      <c r="X129">
        <v>12640.85</v>
      </c>
      <c r="Y129">
        <v>12164.3</v>
      </c>
      <c r="Z129">
        <v>12651</v>
      </c>
      <c r="AA129">
        <v>12086.45</v>
      </c>
      <c r="AB129">
        <v>12879</v>
      </c>
      <c r="AC129" s="2">
        <f>(Table2[[#This Row],[Close Price]]/Table2[[#This Row],[Day Low]])-1</f>
        <v>2.0371085882459505E-2</v>
      </c>
      <c r="AD129" s="2">
        <f>(Table2[[#This Row],[Day High]]/Table2[[#This Row],[Close Price]])-1</f>
        <v>1.8429596925580771E-2</v>
      </c>
      <c r="AE129" s="2">
        <f>(Table2[[#This Row],[Close Price]]/Table2[[#This Row],[Current Week Low]])-1</f>
        <v>2.0371085882459505E-2</v>
      </c>
      <c r="AF129" s="2">
        <f>(Table2[[#This Row],[Current Week High]]/Table2[[#This Row],[Close Price]])-1</f>
        <v>1.9247347346540877E-2</v>
      </c>
      <c r="AG129" s="2">
        <f>(Table2[[#This Row],[Close Price]]/Table2[[#This Row],[Current Month Low]])-1</f>
        <v>2.6943395289766636E-2</v>
      </c>
      <c r="AH129" s="2">
        <f>(Table2[[#This Row],[Current Month High]]/Table2[[#This Row],[Close Price]])-1</f>
        <v>3.7616519364168877E-2</v>
      </c>
      <c r="AI129">
        <v>3.7616519364168801</v>
      </c>
      <c r="AJ129">
        <v>213.99190488236701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0.43</v>
      </c>
      <c r="AM129" t="s">
        <v>10200</v>
      </c>
      <c r="AN129">
        <v>6.95</v>
      </c>
      <c r="AO129" t="s">
        <v>10200</v>
      </c>
      <c r="AP129">
        <v>0.104165588304742</v>
      </c>
      <c r="AQ129">
        <f>(Table2[[#This Row],[Sharpe Ratio]]-AVERAGE(Table2[Sharpe Ratio]))/_xlfn.STDEV.P(Table2[Sharpe Ratio])</f>
        <v>0.56019324105477852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5.123546508332911</v>
      </c>
      <c r="AS129">
        <f>_xlfn.RANK.AVG(Table2[[#This Row],[1Y Return vs Nifty Z-Score]],Table2[1Y Return vs Nifty Z-Score])</f>
        <v>57</v>
      </c>
      <c r="AT129">
        <f>_xlfn.RANK.AVG(Table2[[#This Row],[6M Return vs Nifty Z-Score]],Table2[6M Return vs Nifty Z-Score])</f>
        <v>26</v>
      </c>
      <c r="AU129">
        <f>_xlfn.RANK.AVG(Table2[[#This Row],[Sharpe Ratio Z-Score]],Table2[Sharpe Ratio Z-Score])</f>
        <v>200</v>
      </c>
      <c r="AV129">
        <f>(Table2[[#This Row],[Rank 1Y]]+Table2[[#This Row],[Rank 6M]]+Table2[[#This Row],[Rank Sharpe]])/3</f>
        <v>94.333333333333329</v>
      </c>
    </row>
    <row r="130" spans="1:48" x14ac:dyDescent="0.3">
      <c r="A130" t="s">
        <v>334</v>
      </c>
      <c r="B130" t="s">
        <v>335</v>
      </c>
      <c r="C130" t="s">
        <v>10160</v>
      </c>
      <c r="D130" t="s">
        <v>336</v>
      </c>
      <c r="E130">
        <v>74672.745529499996</v>
      </c>
      <c r="F130">
        <v>5918</v>
      </c>
      <c r="G130">
        <v>60.031784433436997</v>
      </c>
      <c r="H130">
        <f>(Table2[[#This Row],[1Y Return vs Nifty]]-AVERAGE(Table2[1Y Return vs Nifty]))/_xlfn.STDEV.P(Table2[1Y Return vs Nifty])</f>
        <v>0.15289775699163105</v>
      </c>
      <c r="I130">
        <v>-1.8228196182472201</v>
      </c>
      <c r="J130">
        <f>(Table2[[#This Row],[1M Return vs Nifty]]-AVERAGE(Table2[1M Return vs Nifty]))/_xlfn.STDEV.P(Table2[1M Return vs Nifty])</f>
        <v>-0.51607159774549838</v>
      </c>
      <c r="K130">
        <v>24.972897799477</v>
      </c>
      <c r="L130">
        <f>(Table2[[#This Row],[6M Return vs Nifty]]-AVERAGE(Table2[6M Return vs Nifty]))/_xlfn.STDEV.P(Table2[6M Return vs Nifty])</f>
        <v>0.45084556281701393</v>
      </c>
      <c r="M130">
        <v>0.60673397602929502</v>
      </c>
      <c r="N130">
        <f>(Table2[[#This Row],[1W Return vs Nifty]]-AVERAGE(Table2[1W Return vs Nifty]))/_xlfn.STDEV.P(Table2[1W Return vs Nifty])</f>
        <v>-0.15017657126239653</v>
      </c>
      <c r="O130">
        <v>5919.25</v>
      </c>
      <c r="P130">
        <v>5593.3536042290398</v>
      </c>
      <c r="Q130">
        <v>4646.7526515787704</v>
      </c>
      <c r="R130">
        <v>43.881692405275601</v>
      </c>
      <c r="S130" s="2">
        <f>(Table2[[#This Row],[Close Price]]-Table2[[#This Row],[20D EMA]])/Table2[[#This Row],[20D EMA]]</f>
        <v>-2.1117540228914137E-4</v>
      </c>
      <c r="T130" s="2">
        <f>(Table2[[#This Row],[Close Price]]-Table2[[#This Row],[50D EMA]])/Table2[[#This Row],[50D EMA]]</f>
        <v>5.8041457548026393E-2</v>
      </c>
      <c r="U130" s="2">
        <f>(Table2[[#This Row],[Close Price]]-Table2[[#This Row],[200D EMA]])/Table2[[#This Row],[200D EMA]]</f>
        <v>0.27357758067654264</v>
      </c>
      <c r="V130">
        <v>0.505890450757015</v>
      </c>
      <c r="W130">
        <v>5881.5</v>
      </c>
      <c r="X130">
        <v>6270.05</v>
      </c>
      <c r="Y130">
        <v>5870</v>
      </c>
      <c r="Z130">
        <v>6270.05</v>
      </c>
      <c r="AA130">
        <v>5868</v>
      </c>
      <c r="AB130">
        <v>6320.35</v>
      </c>
      <c r="AC130" s="2">
        <f>(Table2[[#This Row],[Close Price]]/Table2[[#This Row],[Day Low]])-1</f>
        <v>6.2058998554790357E-3</v>
      </c>
      <c r="AD130" s="2">
        <f>(Table2[[#This Row],[Day High]]/Table2[[#This Row],[Close Price]])-1</f>
        <v>5.9488002703616205E-2</v>
      </c>
      <c r="AE130" s="2">
        <f>(Table2[[#This Row],[Close Price]]/Table2[[#This Row],[Current Week Low]])-1</f>
        <v>8.1771720613288412E-3</v>
      </c>
      <c r="AF130" s="2">
        <f>(Table2[[#This Row],[Current Week High]]/Table2[[#This Row],[Close Price]])-1</f>
        <v>5.9488002703616205E-2</v>
      </c>
      <c r="AG130" s="2">
        <f>(Table2[[#This Row],[Close Price]]/Table2[[#This Row],[Current Month Low]])-1</f>
        <v>8.5207907293796126E-3</v>
      </c>
      <c r="AH130" s="2">
        <f>(Table2[[#This Row],[Current Month High]]/Table2[[#This Row],[Close Price]])-1</f>
        <v>6.7987495775599927E-2</v>
      </c>
      <c r="AI130">
        <v>9.1584994930719894</v>
      </c>
      <c r="AJ130">
        <v>88.132818336432805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0.27</v>
      </c>
      <c r="AM130" t="s">
        <v>10200</v>
      </c>
      <c r="AN130">
        <v>-0.67</v>
      </c>
      <c r="AO130" t="s">
        <v>10199</v>
      </c>
      <c r="AP130">
        <v>0.11356858938259801</v>
      </c>
      <c r="AQ130">
        <f>(Table2[[#This Row],[Sharpe Ratio]]-AVERAGE(Table2[Sharpe Ratio]))/_xlfn.STDEV.P(Table2[Sharpe Ratio])</f>
        <v>0.6662054397109316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0.60370059051168168</v>
      </c>
      <c r="AS130">
        <f>_xlfn.RANK.AVG(Table2[[#This Row],[1Y Return vs Nifty Z-Score]],Table2[1Y Return vs Nifty Z-Score])</f>
        <v>224</v>
      </c>
      <c r="AT130">
        <f>_xlfn.RANK.AVG(Table2[[#This Row],[6M Return vs Nifty Z-Score]],Table2[6M Return vs Nifty Z-Score])</f>
        <v>180</v>
      </c>
      <c r="AU130">
        <f>_xlfn.RANK.AVG(Table2[[#This Row],[Sharpe Ratio Z-Score]],Table2[Sharpe Ratio Z-Score])</f>
        <v>180</v>
      </c>
      <c r="AV130">
        <f>(Table2[[#This Row],[Rank 1Y]]+Table2[[#This Row],[Rank 6M]]+Table2[[#This Row],[Rank Sharpe]])/3</f>
        <v>194.66666666666666</v>
      </c>
    </row>
    <row r="131" spans="1:48" x14ac:dyDescent="0.3">
      <c r="A131" t="s">
        <v>337</v>
      </c>
      <c r="B131" t="s">
        <v>338</v>
      </c>
      <c r="C131" t="s">
        <v>10160</v>
      </c>
      <c r="D131" t="s">
        <v>229</v>
      </c>
      <c r="E131">
        <v>73778.3739432</v>
      </c>
      <c r="F131">
        <v>2727.25</v>
      </c>
      <c r="G131">
        <v>815.12402573701695</v>
      </c>
      <c r="H131">
        <f>(Table2[[#This Row],[1Y Return vs Nifty]]-AVERAGE(Table2[1Y Return vs Nifty]))/_xlfn.STDEV.P(Table2[1Y Return vs Nifty])</f>
        <v>8.9746180585441735</v>
      </c>
      <c r="I131">
        <v>40.423716221772999</v>
      </c>
      <c r="J131">
        <f>(Table2[[#This Row],[1M Return vs Nifty]]-AVERAGE(Table2[1M Return vs Nifty]))/_xlfn.STDEV.P(Table2[1M Return vs Nifty])</f>
        <v>2.9888501666436795</v>
      </c>
      <c r="K131">
        <v>227.25719349744799</v>
      </c>
      <c r="L131">
        <f>(Table2[[#This Row],[6M Return vs Nifty]]-AVERAGE(Table2[6M Return vs Nifty]))/_xlfn.STDEV.P(Table2[6M Return vs Nifty])</f>
        <v>6.6060795359667681</v>
      </c>
      <c r="M131">
        <v>22.775454371422601</v>
      </c>
      <c r="N131">
        <f>(Table2[[#This Row],[1W Return vs Nifty]]-AVERAGE(Table2[1W Return vs Nifty]))/_xlfn.STDEV.P(Table2[1W Return vs Nifty])</f>
        <v>4.1502230011608567</v>
      </c>
      <c r="O131">
        <v>2378.5300000000002</v>
      </c>
      <c r="P131">
        <v>1986.7098095968699</v>
      </c>
      <c r="Q131">
        <v>1206.36229216727</v>
      </c>
      <c r="R131">
        <v>85.132297494658204</v>
      </c>
      <c r="S131" s="2">
        <f>(Table2[[#This Row],[Close Price]]-Table2[[#This Row],[20D EMA]])/Table2[[#This Row],[20D EMA]]</f>
        <v>0.14661156260379302</v>
      </c>
      <c r="T131" s="2">
        <f>(Table2[[#This Row],[Close Price]]-Table2[[#This Row],[50D EMA]])/Table2[[#This Row],[50D EMA]]</f>
        <v>0.37274703473346998</v>
      </c>
      <c r="U131" s="2">
        <f>(Table2[[#This Row],[Close Price]]-Table2[[#This Row],[200D EMA]])/Table2[[#This Row],[200D EMA]]</f>
        <v>1.2607221874453691</v>
      </c>
      <c r="V131">
        <v>0.99903426150730301</v>
      </c>
      <c r="W131">
        <v>2670</v>
      </c>
      <c r="X131">
        <v>2823.8</v>
      </c>
      <c r="Y131">
        <v>2670</v>
      </c>
      <c r="Z131">
        <v>2979.45</v>
      </c>
      <c r="AA131">
        <v>2210.0500000000002</v>
      </c>
      <c r="AB131">
        <v>2979.45</v>
      </c>
      <c r="AC131" s="2">
        <f>(Table2[[#This Row],[Close Price]]/Table2[[#This Row],[Day Low]])-1</f>
        <v>2.1441947565542963E-2</v>
      </c>
      <c r="AD131" s="2">
        <f>(Table2[[#This Row],[Day High]]/Table2[[#This Row],[Close Price]])-1</f>
        <v>3.5401961683014127E-2</v>
      </c>
      <c r="AE131" s="2">
        <f>(Table2[[#This Row],[Close Price]]/Table2[[#This Row],[Current Week Low]])-1</f>
        <v>2.1441947565542963E-2</v>
      </c>
      <c r="AF131" s="2">
        <f>(Table2[[#This Row],[Current Week High]]/Table2[[#This Row],[Close Price]])-1</f>
        <v>9.2474103950866082E-2</v>
      </c>
      <c r="AG131" s="2">
        <f>(Table2[[#This Row],[Close Price]]/Table2[[#This Row],[Current Month Low]])-1</f>
        <v>0.23402185470916947</v>
      </c>
      <c r="AH131" s="2">
        <f>(Table2[[#This Row],[Current Month High]]/Table2[[#This Row],[Close Price]])-1</f>
        <v>9.2474103950866082E-2</v>
      </c>
      <c r="AI131">
        <v>9.2474103950866002</v>
      </c>
      <c r="AJ131">
        <v>855.92358920434594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1.24</v>
      </c>
      <c r="AM131" t="s">
        <v>10200</v>
      </c>
      <c r="AN131">
        <v>27.25</v>
      </c>
      <c r="AO131" t="s">
        <v>10200</v>
      </c>
      <c r="AP131">
        <v>0.242461634591456</v>
      </c>
      <c r="AQ131">
        <f>(Table2[[#This Row],[Sharpe Ratio]]-AVERAGE(Table2[Sharpe Ratio]))/_xlfn.STDEV.P(Table2[Sharpe Ratio])</f>
        <v>2.1193835262536571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24.839154288569134</v>
      </c>
      <c r="AS131">
        <f>_xlfn.RANK.AVG(Table2[[#This Row],[1Y Return vs Nifty Z-Score]],Table2[1Y Return vs Nifty Z-Score])</f>
        <v>2</v>
      </c>
      <c r="AT131">
        <f>_xlfn.RANK.AVG(Table2[[#This Row],[6M Return vs Nifty Z-Score]],Table2[6M Return vs Nifty Z-Score])</f>
        <v>1</v>
      </c>
      <c r="AU131">
        <f>_xlfn.RANK.AVG(Table2[[#This Row],[Sharpe Ratio Z-Score]],Table2[Sharpe Ratio Z-Score])</f>
        <v>13</v>
      </c>
      <c r="AV131">
        <f>(Table2[[#This Row],[Rank 1Y]]+Table2[[#This Row],[Rank 6M]]+Table2[[#This Row],[Rank Sharpe]])/3</f>
        <v>5.333333333333333</v>
      </c>
    </row>
    <row r="132" spans="1:48" x14ac:dyDescent="0.3">
      <c r="A132" t="s">
        <v>339</v>
      </c>
      <c r="B132" t="s">
        <v>340</v>
      </c>
      <c r="C132" t="s">
        <v>10163</v>
      </c>
      <c r="D132" t="s">
        <v>341</v>
      </c>
      <c r="E132">
        <v>73303.244126050005</v>
      </c>
      <c r="F132">
        <v>244.91</v>
      </c>
      <c r="G132">
        <v>101.730483131322</v>
      </c>
      <c r="H132">
        <f>(Table2[[#This Row],[1Y Return vs Nifty]]-AVERAGE(Table2[1Y Return vs Nifty]))/_xlfn.STDEV.P(Table2[1Y Return vs Nifty])</f>
        <v>0.64006241943922371</v>
      </c>
      <c r="I132">
        <v>-6.2986694011301498</v>
      </c>
      <c r="J132">
        <f>(Table2[[#This Row],[1M Return vs Nifty]]-AVERAGE(Table2[1M Return vs Nifty]))/_xlfn.STDEV.P(Table2[1M Return vs Nifty])</f>
        <v>-0.88740389769001027</v>
      </c>
      <c r="K132">
        <v>3.6936175782588001</v>
      </c>
      <c r="L132">
        <f>(Table2[[#This Row],[6M Return vs Nifty]]-AVERAGE(Table2[6M Return vs Nifty]))/_xlfn.STDEV.P(Table2[6M Return vs Nifty])</f>
        <v>-0.19665378007502879</v>
      </c>
      <c r="M132">
        <v>1.4832392685046201</v>
      </c>
      <c r="N132">
        <f>(Table2[[#This Row],[1W Return vs Nifty]]-AVERAGE(Table2[1W Return vs Nifty]))/_xlfn.STDEV.P(Table2[1W Return vs Nifty])</f>
        <v>1.9852321599226529E-2</v>
      </c>
      <c r="O132">
        <v>253.33</v>
      </c>
      <c r="P132">
        <v>252.79368940641399</v>
      </c>
      <c r="Q132">
        <v>217.36772825993</v>
      </c>
      <c r="R132">
        <v>44.0470611726074</v>
      </c>
      <c r="S132" s="2">
        <f>(Table2[[#This Row],[Close Price]]-Table2[[#This Row],[20D EMA]])/Table2[[#This Row],[20D EMA]]</f>
        <v>-3.3237279437887401E-2</v>
      </c>
      <c r="T132" s="2">
        <f>(Table2[[#This Row],[Close Price]]-Table2[[#This Row],[50D EMA]])/Table2[[#This Row],[50D EMA]]</f>
        <v>-3.1186258742952482E-2</v>
      </c>
      <c r="U132" s="2">
        <f>(Table2[[#This Row],[Close Price]]-Table2[[#This Row],[200D EMA]])/Table2[[#This Row],[200D EMA]]</f>
        <v>0.12670819150823867</v>
      </c>
      <c r="V132">
        <v>1.0614662553035099</v>
      </c>
      <c r="W132">
        <v>239.57</v>
      </c>
      <c r="X132">
        <v>252.6</v>
      </c>
      <c r="Y132">
        <v>239.57</v>
      </c>
      <c r="Z132">
        <v>254.19</v>
      </c>
      <c r="AA132">
        <v>239.57</v>
      </c>
      <c r="AB132">
        <v>255.4</v>
      </c>
      <c r="AC132" s="2">
        <f>(Table2[[#This Row],[Close Price]]/Table2[[#This Row],[Day Low]])-1</f>
        <v>2.2289936135576172E-2</v>
      </c>
      <c r="AD132" s="2">
        <f>(Table2[[#This Row],[Day High]]/Table2[[#This Row],[Close Price]])-1</f>
        <v>3.1399289534931096E-2</v>
      </c>
      <c r="AE132" s="2">
        <f>(Table2[[#This Row],[Close Price]]/Table2[[#This Row],[Current Week Low]])-1</f>
        <v>2.2289936135576172E-2</v>
      </c>
      <c r="AF132" s="2">
        <f>(Table2[[#This Row],[Current Week High]]/Table2[[#This Row],[Close Price]])-1</f>
        <v>3.7891470336041788E-2</v>
      </c>
      <c r="AG132" s="2">
        <f>(Table2[[#This Row],[Close Price]]/Table2[[#This Row],[Current Month Low]])-1</f>
        <v>2.2289936135576172E-2</v>
      </c>
      <c r="AH132" s="2">
        <f>(Table2[[#This Row],[Current Month High]]/Table2[[#This Row],[Close Price]])-1</f>
        <v>4.2832060757012735E-2</v>
      </c>
      <c r="AI132">
        <v>16.9205014086807</v>
      </c>
      <c r="AJ132">
        <v>130.17857142857099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-0.05</v>
      </c>
      <c r="AM132" t="s">
        <v>10199</v>
      </c>
      <c r="AN132">
        <v>-7.23</v>
      </c>
      <c r="AO132" t="s">
        <v>10199</v>
      </c>
      <c r="AP132">
        <v>6.3909978497665998E-2</v>
      </c>
      <c r="AQ132">
        <f>(Table2[[#This Row],[Sharpe Ratio]]-AVERAGE(Table2[Sharpe Ratio]))/_xlfn.STDEV.P(Table2[Sharpe Ratio])</f>
        <v>0.10633966084596019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-0.31780327588062868</v>
      </c>
      <c r="AS132">
        <f>_xlfn.RANK.AVG(Table2[[#This Row],[1Y Return vs Nifty Z-Score]],Table2[1Y Return vs Nifty Z-Score])</f>
        <v>125</v>
      </c>
      <c r="AT132">
        <f>_xlfn.RANK.AVG(Table2[[#This Row],[6M Return vs Nifty Z-Score]],Table2[6M Return vs Nifty Z-Score])</f>
        <v>382</v>
      </c>
      <c r="AU132">
        <f>_xlfn.RANK.AVG(Table2[[#This Row],[Sharpe Ratio Z-Score]],Table2[Sharpe Ratio Z-Score])</f>
        <v>305</v>
      </c>
      <c r="AV132">
        <f>(Table2[[#This Row],[Rank 1Y]]+Table2[[#This Row],[Rank 6M]]+Table2[[#This Row],[Rank Sharpe]])/3</f>
        <v>270.66666666666669</v>
      </c>
    </row>
    <row r="133" spans="1:48" x14ac:dyDescent="0.3">
      <c r="A133" t="s">
        <v>342</v>
      </c>
      <c r="B133" t="s">
        <v>343</v>
      </c>
      <c r="C133" t="s">
        <v>10155</v>
      </c>
      <c r="D133" t="s">
        <v>37</v>
      </c>
      <c r="E133">
        <v>73219.884000000005</v>
      </c>
      <c r="F133">
        <v>411.95</v>
      </c>
      <c r="G133">
        <v>90.139403338349595</v>
      </c>
      <c r="H133">
        <f>(Table2[[#This Row],[1Y Return vs Nifty]]-AVERAGE(Table2[1Y Return vs Nifty]))/_xlfn.STDEV.P(Table2[1Y Return vs Nifty])</f>
        <v>0.50464417735789646</v>
      </c>
      <c r="I133">
        <v>9.7791282071258099</v>
      </c>
      <c r="J133">
        <f>(Table2[[#This Row],[1M Return vs Nifty]]-AVERAGE(Table2[1M Return vs Nifty]))/_xlfn.STDEV.P(Table2[1M Return vs Nifty])</f>
        <v>0.44646695444359319</v>
      </c>
      <c r="K133">
        <v>22.716327913374499</v>
      </c>
      <c r="L133">
        <f>(Table2[[#This Row],[6M Return vs Nifty]]-AVERAGE(Table2[6M Return vs Nifty]))/_xlfn.STDEV.P(Table2[6M Return vs Nifty])</f>
        <v>0.38218123285605937</v>
      </c>
      <c r="M133">
        <v>8.5371508251303094</v>
      </c>
      <c r="N133">
        <f>(Table2[[#This Row],[1W Return vs Nifty]]-AVERAGE(Table2[1W Return vs Nifty]))/_xlfn.STDEV.P(Table2[1W Return vs Nifty])</f>
        <v>1.3882054651721023</v>
      </c>
      <c r="O133">
        <v>391.32</v>
      </c>
      <c r="P133">
        <v>374.62164512888398</v>
      </c>
      <c r="Q133">
        <v>324.33088452598003</v>
      </c>
      <c r="R133">
        <v>77.638434606112995</v>
      </c>
      <c r="S133" s="2">
        <f>(Table2[[#This Row],[Close Price]]-Table2[[#This Row],[20D EMA]])/Table2[[#This Row],[20D EMA]]</f>
        <v>5.2719002351017057E-2</v>
      </c>
      <c r="T133" s="2">
        <f>(Table2[[#This Row],[Close Price]]-Table2[[#This Row],[50D EMA]])/Table2[[#This Row],[50D EMA]]</f>
        <v>9.964281390701181E-2</v>
      </c>
      <c r="U133" s="2">
        <f>(Table2[[#This Row],[Close Price]]-Table2[[#This Row],[200D EMA]])/Table2[[#This Row],[200D EMA]]</f>
        <v>0.27015347490596864</v>
      </c>
      <c r="V133">
        <v>1.23488337285049</v>
      </c>
      <c r="W133">
        <v>398.2</v>
      </c>
      <c r="X133">
        <v>417.4</v>
      </c>
      <c r="Y133">
        <v>393.25</v>
      </c>
      <c r="Z133">
        <v>425</v>
      </c>
      <c r="AA133">
        <v>377.05</v>
      </c>
      <c r="AB133">
        <v>425</v>
      </c>
      <c r="AC133" s="2">
        <f>(Table2[[#This Row],[Close Price]]/Table2[[#This Row],[Day Low]])-1</f>
        <v>3.4530386740331487E-2</v>
      </c>
      <c r="AD133" s="2">
        <f>(Table2[[#This Row],[Day High]]/Table2[[#This Row],[Close Price]])-1</f>
        <v>1.3229760893312292E-2</v>
      </c>
      <c r="AE133" s="2">
        <f>(Table2[[#This Row],[Close Price]]/Table2[[#This Row],[Current Week Low]])-1</f>
        <v>4.7552447552447585E-2</v>
      </c>
      <c r="AF133" s="2">
        <f>(Table2[[#This Row],[Current Week High]]/Table2[[#This Row],[Close Price]])-1</f>
        <v>3.1678601772059833E-2</v>
      </c>
      <c r="AG133" s="2">
        <f>(Table2[[#This Row],[Close Price]]/Table2[[#This Row],[Current Month Low]])-1</f>
        <v>9.2560668346373109E-2</v>
      </c>
      <c r="AH133" s="2">
        <f>(Table2[[#This Row],[Current Month High]]/Table2[[#This Row],[Close Price]])-1</f>
        <v>3.1678601772059833E-2</v>
      </c>
      <c r="AI133">
        <v>13.557470566816299</v>
      </c>
      <c r="AJ133">
        <v>125.04780114722701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0.13</v>
      </c>
      <c r="AM133" t="s">
        <v>10200</v>
      </c>
      <c r="AN133">
        <v>3.8</v>
      </c>
      <c r="AO133" t="s">
        <v>10200</v>
      </c>
      <c r="AP133">
        <v>7.000600261329E-2</v>
      </c>
      <c r="AQ133">
        <f>(Table2[[#This Row],[Sharpe Ratio]]-AVERAGE(Table2[Sharpe Ratio]))/_xlfn.STDEV.P(Table2[Sharpe Ratio])</f>
        <v>0.1750680289709147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2.8965658588005661</v>
      </c>
      <c r="AS133">
        <f>_xlfn.RANK.AVG(Table2[[#This Row],[1Y Return vs Nifty Z-Score]],Table2[1Y Return vs Nifty Z-Score])</f>
        <v>146</v>
      </c>
      <c r="AT133">
        <f>_xlfn.RANK.AVG(Table2[[#This Row],[6M Return vs Nifty Z-Score]],Table2[6M Return vs Nifty Z-Score])</f>
        <v>198</v>
      </c>
      <c r="AU133">
        <f>_xlfn.RANK.AVG(Table2[[#This Row],[Sharpe Ratio Z-Score]],Table2[Sharpe Ratio Z-Score])</f>
        <v>276</v>
      </c>
      <c r="AV133">
        <f>(Table2[[#This Row],[Rank 1Y]]+Table2[[#This Row],[Rank 6M]]+Table2[[#This Row],[Rank Sharpe]])/3</f>
        <v>206.66666666666666</v>
      </c>
    </row>
    <row r="134" spans="1:48" x14ac:dyDescent="0.3">
      <c r="A134" t="s">
        <v>344</v>
      </c>
      <c r="B134" t="s">
        <v>345</v>
      </c>
      <c r="C134" t="s">
        <v>10169</v>
      </c>
      <c r="D134" t="s">
        <v>346</v>
      </c>
      <c r="E134">
        <v>71896.167031139994</v>
      </c>
      <c r="F134">
        <v>1047.1500000000001</v>
      </c>
      <c r="G134">
        <v>104.832851518997</v>
      </c>
      <c r="H134">
        <f>(Table2[[#This Row],[1Y Return vs Nifty]]-AVERAGE(Table2[1Y Return vs Nifty]))/_xlfn.STDEV.P(Table2[1Y Return vs Nifty])</f>
        <v>0.67630729747054774</v>
      </c>
      <c r="I134">
        <v>53.367763872564502</v>
      </c>
      <c r="J134">
        <f>(Table2[[#This Row],[1M Return vs Nifty]]-AVERAGE(Table2[1M Return vs Nifty]))/_xlfn.STDEV.P(Table2[1M Return vs Nifty])</f>
        <v>4.0627340586235912</v>
      </c>
      <c r="K134">
        <v>17.306358198366301</v>
      </c>
      <c r="L134">
        <f>(Table2[[#This Row],[6M Return vs Nifty]]-AVERAGE(Table2[6M Return vs Nifty]))/_xlfn.STDEV.P(Table2[6M Return vs Nifty])</f>
        <v>0.21756326650018781</v>
      </c>
      <c r="M134">
        <v>9.37334720134597</v>
      </c>
      <c r="N134">
        <f>(Table2[[#This Row],[1W Return vs Nifty]]-AVERAGE(Table2[1W Return vs Nifty]))/_xlfn.STDEV.P(Table2[1W Return vs Nifty])</f>
        <v>1.5504150322830192</v>
      </c>
      <c r="O134">
        <v>975.55</v>
      </c>
      <c r="P134">
        <v>863.53325271445203</v>
      </c>
      <c r="Q134">
        <v>717.16833521117405</v>
      </c>
      <c r="R134">
        <v>75.245083775695406</v>
      </c>
      <c r="S134" s="2">
        <f>(Table2[[#This Row],[Close Price]]-Table2[[#This Row],[20D EMA]])/Table2[[#This Row],[20D EMA]]</f>
        <v>7.339449541284418E-2</v>
      </c>
      <c r="T134" s="2">
        <f>(Table2[[#This Row],[Close Price]]-Table2[[#This Row],[50D EMA]])/Table2[[#This Row],[50D EMA]]</f>
        <v>0.21263425202024655</v>
      </c>
      <c r="U134" s="2">
        <f>(Table2[[#This Row],[Close Price]]-Table2[[#This Row],[200D EMA]])/Table2[[#This Row],[200D EMA]]</f>
        <v>0.46011744884366818</v>
      </c>
      <c r="V134">
        <v>1.0586095297854801</v>
      </c>
      <c r="W134">
        <v>1022.9</v>
      </c>
      <c r="X134">
        <v>1094</v>
      </c>
      <c r="Y134">
        <v>1020</v>
      </c>
      <c r="Z134">
        <v>1171</v>
      </c>
      <c r="AA134">
        <v>981</v>
      </c>
      <c r="AB134">
        <v>1171</v>
      </c>
      <c r="AC134" s="2">
        <f>(Table2[[#This Row],[Close Price]]/Table2[[#This Row],[Day Low]])-1</f>
        <v>2.370710724410996E-2</v>
      </c>
      <c r="AD134" s="2">
        <f>(Table2[[#This Row],[Day High]]/Table2[[#This Row],[Close Price]])-1</f>
        <v>4.4740486081268127E-2</v>
      </c>
      <c r="AE134" s="2">
        <f>(Table2[[#This Row],[Close Price]]/Table2[[#This Row],[Current Week Low]])-1</f>
        <v>2.6617647058823524E-2</v>
      </c>
      <c r="AF134" s="2">
        <f>(Table2[[#This Row],[Current Week High]]/Table2[[#This Row],[Close Price]])-1</f>
        <v>0.11827340877620207</v>
      </c>
      <c r="AG134" s="2">
        <f>(Table2[[#This Row],[Close Price]]/Table2[[#This Row],[Current Month Low]])-1</f>
        <v>6.7431192660550643E-2</v>
      </c>
      <c r="AH134" s="2">
        <f>(Table2[[#This Row],[Current Month High]]/Table2[[#This Row],[Close Price]])-1</f>
        <v>0.11827340877620207</v>
      </c>
      <c r="AI134">
        <v>13.355297712839601</v>
      </c>
      <c r="AJ134">
        <v>153.45516156359599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0.45</v>
      </c>
      <c r="AM134" t="s">
        <v>10200</v>
      </c>
      <c r="AN134">
        <v>2.56</v>
      </c>
      <c r="AO134" t="s">
        <v>10200</v>
      </c>
      <c r="AP134">
        <v>0.14198763915783499</v>
      </c>
      <c r="AQ134">
        <f>(Table2[[#This Row],[Sharpe Ratio]]-AVERAGE(Table2[Sharpe Ratio]))/_xlfn.STDEV.P(Table2[Sharpe Ratio])</f>
        <v>0.98661016214434338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7.4936298170216888</v>
      </c>
      <c r="AS134">
        <f>_xlfn.RANK.AVG(Table2[[#This Row],[1Y Return vs Nifty Z-Score]],Table2[1Y Return vs Nifty Z-Score])</f>
        <v>120</v>
      </c>
      <c r="AT134">
        <f>_xlfn.RANK.AVG(Table2[[#This Row],[6M Return vs Nifty Z-Score]],Table2[6M Return vs Nifty Z-Score])</f>
        <v>242</v>
      </c>
      <c r="AU134">
        <f>_xlfn.RANK.AVG(Table2[[#This Row],[Sharpe Ratio Z-Score]],Table2[Sharpe Ratio Z-Score])</f>
        <v>122</v>
      </c>
      <c r="AV134">
        <f>(Table2[[#This Row],[Rank 1Y]]+Table2[[#This Row],[Rank 6M]]+Table2[[#This Row],[Rank Sharpe]])/3</f>
        <v>161.33333333333334</v>
      </c>
    </row>
    <row r="135" spans="1:48" x14ac:dyDescent="0.3">
      <c r="A135" t="s">
        <v>349</v>
      </c>
      <c r="B135" t="s">
        <v>350</v>
      </c>
      <c r="C135" t="s">
        <v>10155</v>
      </c>
      <c r="D135" t="s">
        <v>49</v>
      </c>
      <c r="E135">
        <v>71637.216710039997</v>
      </c>
      <c r="F135">
        <v>1823.7</v>
      </c>
      <c r="G135">
        <v>20.005598106759699</v>
      </c>
      <c r="H135">
        <f>(Table2[[#This Row],[1Y Return vs Nifty]]-AVERAGE(Table2[1Y Return vs Nifty]))/_xlfn.STDEV.P(Table2[1Y Return vs Nifty])</f>
        <v>-0.31472699293585815</v>
      </c>
      <c r="I135">
        <v>-2.3713321866158101</v>
      </c>
      <c r="J135">
        <f>(Table2[[#This Row],[1M Return vs Nifty]]-AVERAGE(Table2[1M Return vs Nifty]))/_xlfn.STDEV.P(Table2[1M Return vs Nifty])</f>
        <v>-0.56157813693716618</v>
      </c>
      <c r="K135">
        <v>11.1513002964241</v>
      </c>
      <c r="L135">
        <f>(Table2[[#This Row],[6M Return vs Nifty]]-AVERAGE(Table2[6M Return vs Nifty]))/_xlfn.STDEV.P(Table2[6M Return vs Nifty])</f>
        <v>3.0273287443654987E-2</v>
      </c>
      <c r="M135">
        <v>0.60765030647989104</v>
      </c>
      <c r="N135">
        <f>(Table2[[#This Row],[1W Return vs Nifty]]-AVERAGE(Table2[1W Return vs Nifty]))/_xlfn.STDEV.P(Table2[1W Return vs Nifty])</f>
        <v>-0.14999881688561434</v>
      </c>
      <c r="O135">
        <v>1780.83</v>
      </c>
      <c r="P135">
        <v>1725.8522311980701</v>
      </c>
      <c r="Q135">
        <v>1519.6745464099899</v>
      </c>
      <c r="R135">
        <v>50.662447268100998</v>
      </c>
      <c r="S135" s="2">
        <f>(Table2[[#This Row],[Close Price]]-Table2[[#This Row],[20D EMA]])/Table2[[#This Row],[20D EMA]]</f>
        <v>2.4073044591566922E-2</v>
      </c>
      <c r="T135" s="2">
        <f>(Table2[[#This Row],[Close Price]]-Table2[[#This Row],[50D EMA]])/Table2[[#This Row],[50D EMA]]</f>
        <v>5.6695334069247053E-2</v>
      </c>
      <c r="U135" s="2">
        <f>(Table2[[#This Row],[Close Price]]-Table2[[#This Row],[200D EMA]])/Table2[[#This Row],[200D EMA]]</f>
        <v>0.20005958138091212</v>
      </c>
      <c r="V135">
        <v>0.96085285074413995</v>
      </c>
      <c r="W135">
        <v>1787.65</v>
      </c>
      <c r="X135">
        <v>1834</v>
      </c>
      <c r="Y135">
        <v>1770</v>
      </c>
      <c r="Z135">
        <v>1834</v>
      </c>
      <c r="AA135">
        <v>1756</v>
      </c>
      <c r="AB135">
        <v>1834</v>
      </c>
      <c r="AC135" s="2">
        <f>(Table2[[#This Row],[Close Price]]/Table2[[#This Row],[Day Low]])-1</f>
        <v>2.0166139904343572E-2</v>
      </c>
      <c r="AD135" s="2">
        <f>(Table2[[#This Row],[Day High]]/Table2[[#This Row],[Close Price]])-1</f>
        <v>5.647858748697665E-3</v>
      </c>
      <c r="AE135" s="2">
        <f>(Table2[[#This Row],[Close Price]]/Table2[[#This Row],[Current Week Low]])-1</f>
        <v>3.033898305084759E-2</v>
      </c>
      <c r="AF135" s="2">
        <f>(Table2[[#This Row],[Current Week High]]/Table2[[#This Row],[Close Price]])-1</f>
        <v>5.647858748697665E-3</v>
      </c>
      <c r="AG135" s="2">
        <f>(Table2[[#This Row],[Close Price]]/Table2[[#This Row],[Current Month Low]])-1</f>
        <v>3.855353075170842E-2</v>
      </c>
      <c r="AH135" s="2">
        <f>(Table2[[#This Row],[Current Month High]]/Table2[[#This Row],[Close Price]])-1</f>
        <v>5.647858748697665E-3</v>
      </c>
      <c r="AI135">
        <v>1.8177331797992899</v>
      </c>
      <c r="AJ135">
        <v>54.243667272804103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</v>
      </c>
      <c r="AM135" t="s">
        <v>10201</v>
      </c>
      <c r="AN135">
        <v>5.32</v>
      </c>
      <c r="AO135" t="s">
        <v>10200</v>
      </c>
      <c r="AP135">
        <v>-3.9242443382292998E-2</v>
      </c>
      <c r="AQ135">
        <f>(Table2[[#This Row],[Sharpe Ratio]]-AVERAGE(Table2[Sharpe Ratio]))/_xlfn.STDEV.P(Table2[Sharpe Ratio])</f>
        <v>-1.0566310704830346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-2.0526617297980181</v>
      </c>
      <c r="AS135">
        <f>_xlfn.RANK.AVG(Table2[[#This Row],[1Y Return vs Nifty Z-Score]],Table2[1Y Return vs Nifty Z-Score])</f>
        <v>392</v>
      </c>
      <c r="AT135">
        <f>_xlfn.RANK.AVG(Table2[[#This Row],[6M Return vs Nifty Z-Score]],Table2[6M Return vs Nifty Z-Score])</f>
        <v>304</v>
      </c>
      <c r="AU135">
        <f>_xlfn.RANK.AVG(Table2[[#This Row],[Sharpe Ratio Z-Score]],Table2[Sharpe Ratio Z-Score])</f>
        <v>619</v>
      </c>
      <c r="AV135">
        <f>(Table2[[#This Row],[Rank 1Y]]+Table2[[#This Row],[Rank 6M]]+Table2[[#This Row],[Rank Sharpe]])/3</f>
        <v>438.33333333333331</v>
      </c>
    </row>
    <row r="136" spans="1:48" x14ac:dyDescent="0.3">
      <c r="A136" t="s">
        <v>351</v>
      </c>
      <c r="B136" t="s">
        <v>352</v>
      </c>
      <c r="C136" t="s">
        <v>10168</v>
      </c>
      <c r="D136" t="s">
        <v>140</v>
      </c>
      <c r="E136">
        <v>71293.245163900006</v>
      </c>
      <c r="F136">
        <v>1786.85</v>
      </c>
      <c r="G136">
        <v>177.95033392257699</v>
      </c>
      <c r="H136">
        <f>(Table2[[#This Row],[1Y Return vs Nifty]]-AVERAGE(Table2[1Y Return vs Nifty]))/_xlfn.STDEV.P(Table2[1Y Return vs Nifty])</f>
        <v>1.5305366798364903</v>
      </c>
      <c r="I136">
        <v>-4.3904602590986297</v>
      </c>
      <c r="J136">
        <f>(Table2[[#This Row],[1M Return vs Nifty]]-AVERAGE(Table2[1M Return vs Nifty]))/_xlfn.STDEV.P(Table2[1M Return vs Nifty])</f>
        <v>-0.72909213034796461</v>
      </c>
      <c r="K136">
        <v>18.531083518836699</v>
      </c>
      <c r="L136">
        <f>(Table2[[#This Row],[6M Return vs Nifty]]-AVERAGE(Table2[6M Return vs Nifty]))/_xlfn.STDEV.P(Table2[6M Return vs Nifty])</f>
        <v>0.25482998003484475</v>
      </c>
      <c r="M136">
        <v>-3.2561098428317199</v>
      </c>
      <c r="N136">
        <f>(Table2[[#This Row],[1W Return vs Nifty]]-AVERAGE(Table2[1W Return vs Nifty]))/_xlfn.STDEV.P(Table2[1W Return vs Nifty])</f>
        <v>-0.89951038984489207</v>
      </c>
      <c r="O136">
        <v>1820.66</v>
      </c>
      <c r="P136">
        <v>1699.9438787214599</v>
      </c>
      <c r="Q136">
        <v>1281.49174216491</v>
      </c>
      <c r="R136">
        <v>38.1766277542796</v>
      </c>
      <c r="S136" s="2">
        <f>(Table2[[#This Row],[Close Price]]-Table2[[#This Row],[20D EMA]])/Table2[[#This Row],[20D EMA]]</f>
        <v>-1.857018883262123E-2</v>
      </c>
      <c r="T136" s="2">
        <f>(Table2[[#This Row],[Close Price]]-Table2[[#This Row],[50D EMA]])/Table2[[#This Row],[50D EMA]]</f>
        <v>5.1122935507672607E-2</v>
      </c>
      <c r="U136" s="2">
        <f>(Table2[[#This Row],[Close Price]]-Table2[[#This Row],[200D EMA]])/Table2[[#This Row],[200D EMA]]</f>
        <v>0.3943515523411445</v>
      </c>
      <c r="V136">
        <v>0.99599012799886899</v>
      </c>
      <c r="W136">
        <v>1739.45</v>
      </c>
      <c r="X136">
        <v>1804.7</v>
      </c>
      <c r="Y136">
        <v>1739.45</v>
      </c>
      <c r="Z136">
        <v>1842.65</v>
      </c>
      <c r="AA136">
        <v>1739.45</v>
      </c>
      <c r="AB136">
        <v>1893.4</v>
      </c>
      <c r="AC136" s="2">
        <f>(Table2[[#This Row],[Close Price]]/Table2[[#This Row],[Day Low]])-1</f>
        <v>2.7249992813820345E-2</v>
      </c>
      <c r="AD136" s="2">
        <f>(Table2[[#This Row],[Day High]]/Table2[[#This Row],[Close Price]])-1</f>
        <v>9.9896465847721938E-3</v>
      </c>
      <c r="AE136" s="2">
        <f>(Table2[[#This Row],[Close Price]]/Table2[[#This Row],[Current Week Low]])-1</f>
        <v>2.7249992813820345E-2</v>
      </c>
      <c r="AF136" s="2">
        <f>(Table2[[#This Row],[Current Week High]]/Table2[[#This Row],[Close Price]])-1</f>
        <v>3.1228138903657277E-2</v>
      </c>
      <c r="AG136" s="2">
        <f>(Table2[[#This Row],[Close Price]]/Table2[[#This Row],[Current Month Low]])-1</f>
        <v>2.7249992813820345E-2</v>
      </c>
      <c r="AH136" s="2">
        <f>(Table2[[#This Row],[Current Month High]]/Table2[[#This Row],[Close Price]])-1</f>
        <v>5.9630075272127048E-2</v>
      </c>
      <c r="AI136">
        <v>16.1149508912331</v>
      </c>
      <c r="AJ136">
        <v>242.83384497313801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0.19</v>
      </c>
      <c r="AM136" t="s">
        <v>10200</v>
      </c>
      <c r="AN136">
        <v>-13.12</v>
      </c>
      <c r="AO136" t="s">
        <v>10199</v>
      </c>
      <c r="AP136">
        <v>0.187209724457893</v>
      </c>
      <c r="AQ136">
        <f>(Table2[[#This Row],[Sharpe Ratio]]-AVERAGE(Table2[Sharpe Ratio]))/_xlfn.STDEV.P(Table2[Sharpe Ratio])</f>
        <v>1.4964572472165019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1.6532213868949803</v>
      </c>
      <c r="AS136">
        <f>_xlfn.RANK.AVG(Table2[[#This Row],[1Y Return vs Nifty Z-Score]],Table2[1Y Return vs Nifty Z-Score])</f>
        <v>51</v>
      </c>
      <c r="AT136">
        <f>_xlfn.RANK.AVG(Table2[[#This Row],[6M Return vs Nifty Z-Score]],Table2[6M Return vs Nifty Z-Score])</f>
        <v>231</v>
      </c>
      <c r="AU136">
        <f>_xlfn.RANK.AVG(Table2[[#This Row],[Sharpe Ratio Z-Score]],Table2[Sharpe Ratio Z-Score])</f>
        <v>53</v>
      </c>
      <c r="AV136">
        <f>(Table2[[#This Row],[Rank 1Y]]+Table2[[#This Row],[Rank 6M]]+Table2[[#This Row],[Rank Sharpe]])/3</f>
        <v>111.66666666666667</v>
      </c>
    </row>
    <row r="137" spans="1:48" x14ac:dyDescent="0.3">
      <c r="A137" t="s">
        <v>353</v>
      </c>
      <c r="B137" t="s">
        <v>354</v>
      </c>
      <c r="C137" t="s">
        <v>10155</v>
      </c>
      <c r="D137" t="s">
        <v>32</v>
      </c>
      <c r="E137">
        <v>70917.653599650002</v>
      </c>
      <c r="F137">
        <v>543</v>
      </c>
      <c r="G137">
        <v>49.525863851231101</v>
      </c>
      <c r="H137">
        <f>(Table2[[#This Row],[1Y Return vs Nifty]]-AVERAGE(Table2[1Y Return vs Nifty]))/_xlfn.STDEV.P(Table2[1Y Return vs Nifty])</f>
        <v>3.0157397844856371E-2</v>
      </c>
      <c r="I137">
        <v>-4.0178492937488199</v>
      </c>
      <c r="J137">
        <f>(Table2[[#This Row],[1M Return vs Nifty]]-AVERAGE(Table2[1M Return vs Nifty]))/_xlfn.STDEV.P(Table2[1M Return vs Nifty])</f>
        <v>-0.69817900916212139</v>
      </c>
      <c r="K137">
        <v>15.8935763395123</v>
      </c>
      <c r="L137">
        <f>(Table2[[#This Row],[6M Return vs Nifty]]-AVERAGE(Table2[6M Return vs Nifty]))/_xlfn.STDEV.P(Table2[6M Return vs Nifty])</f>
        <v>0.17457425015434289</v>
      </c>
      <c r="M137">
        <v>0.59880978696601905</v>
      </c>
      <c r="N137">
        <f>(Table2[[#This Row],[1W Return vs Nifty]]-AVERAGE(Table2[1W Return vs Nifty]))/_xlfn.STDEV.P(Table2[1W Return vs Nifty])</f>
        <v>-0.15171374520170042</v>
      </c>
      <c r="O137">
        <v>540.95000000000005</v>
      </c>
      <c r="P137">
        <v>539.32784252306897</v>
      </c>
      <c r="Q137">
        <v>483.39051935871203</v>
      </c>
      <c r="R137">
        <v>32.783093449623898</v>
      </c>
      <c r="S137" s="2">
        <f>(Table2[[#This Row],[Close Price]]-Table2[[#This Row],[20D EMA]])/Table2[[#This Row],[20D EMA]]</f>
        <v>3.7896293557629253E-3</v>
      </c>
      <c r="T137" s="2">
        <f>(Table2[[#This Row],[Close Price]]-Table2[[#This Row],[50D EMA]])/Table2[[#This Row],[50D EMA]]</f>
        <v>6.8087667414907516E-3</v>
      </c>
      <c r="U137" s="2">
        <f>(Table2[[#This Row],[Close Price]]-Table2[[#This Row],[200D EMA]])/Table2[[#This Row],[200D EMA]]</f>
        <v>0.12331536977673588</v>
      </c>
      <c r="V137">
        <v>0.59035752494279403</v>
      </c>
      <c r="W137">
        <v>536</v>
      </c>
      <c r="X137">
        <v>545.04999999999995</v>
      </c>
      <c r="Y137">
        <v>524.79999999999995</v>
      </c>
      <c r="Z137">
        <v>545.20000000000005</v>
      </c>
      <c r="AA137">
        <v>524.79999999999995</v>
      </c>
      <c r="AB137">
        <v>549</v>
      </c>
      <c r="AC137" s="2">
        <f>(Table2[[#This Row],[Close Price]]/Table2[[#This Row],[Day Low]])-1</f>
        <v>1.3059701492537323E-2</v>
      </c>
      <c r="AD137" s="2">
        <f>(Table2[[#This Row],[Day High]]/Table2[[#This Row],[Close Price]])-1</f>
        <v>3.7753222836094391E-3</v>
      </c>
      <c r="AE137" s="2">
        <f>(Table2[[#This Row],[Close Price]]/Table2[[#This Row],[Current Week Low]])-1</f>
        <v>3.4679878048780477E-2</v>
      </c>
      <c r="AF137" s="2">
        <f>(Table2[[#This Row],[Current Week High]]/Table2[[#This Row],[Close Price]])-1</f>
        <v>4.0515653775323734E-3</v>
      </c>
      <c r="AG137" s="2">
        <f>(Table2[[#This Row],[Close Price]]/Table2[[#This Row],[Current Month Low]])-1</f>
        <v>3.4679878048780477E-2</v>
      </c>
      <c r="AH137" s="2">
        <f>(Table2[[#This Row],[Current Month High]]/Table2[[#This Row],[Close Price]])-1</f>
        <v>1.1049723756906049E-2</v>
      </c>
      <c r="AI137">
        <v>16.5193370165745</v>
      </c>
      <c r="AJ137">
        <v>76.959426429851703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-0.04</v>
      </c>
      <c r="AM137" t="s">
        <v>10199</v>
      </c>
      <c r="AN137">
        <v>0.24</v>
      </c>
      <c r="AO137" t="s">
        <v>10200</v>
      </c>
      <c r="AP137">
        <v>0.15065146343494301</v>
      </c>
      <c r="AQ137">
        <f>(Table2[[#This Row],[Sharpe Ratio]]-AVERAGE(Table2[Sharpe Ratio]))/_xlfn.STDEV.P(Table2[Sharpe Ratio])</f>
        <v>1.0842886642291478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0.43912755786452529</v>
      </c>
      <c r="AS137">
        <f>_xlfn.RANK.AVG(Table2[[#This Row],[1Y Return vs Nifty Z-Score]],Table2[1Y Return vs Nifty Z-Score])</f>
        <v>270</v>
      </c>
      <c r="AT137">
        <f>_xlfn.RANK.AVG(Table2[[#This Row],[6M Return vs Nifty Z-Score]],Table2[6M Return vs Nifty Z-Score])</f>
        <v>254</v>
      </c>
      <c r="AU137">
        <f>_xlfn.RANK.AVG(Table2[[#This Row],[Sharpe Ratio Z-Score]],Table2[Sharpe Ratio Z-Score])</f>
        <v>99</v>
      </c>
      <c r="AV137">
        <f>(Table2[[#This Row],[Rank 1Y]]+Table2[[#This Row],[Rank 6M]]+Table2[[#This Row],[Rank Sharpe]])/3</f>
        <v>207.66666666666666</v>
      </c>
    </row>
    <row r="138" spans="1:48" x14ac:dyDescent="0.3">
      <c r="A138" t="s">
        <v>355</v>
      </c>
      <c r="B138" t="s">
        <v>356</v>
      </c>
      <c r="C138" t="s">
        <v>10162</v>
      </c>
      <c r="D138" t="s">
        <v>89</v>
      </c>
      <c r="E138">
        <v>70809.270786719993</v>
      </c>
      <c r="F138">
        <v>1545.25</v>
      </c>
      <c r="G138">
        <v>123.702246526637</v>
      </c>
      <c r="H138">
        <f>(Table2[[#This Row],[1Y Return vs Nifty]]-AVERAGE(Table2[1Y Return vs Nifty]))/_xlfn.STDEV.P(Table2[1Y Return vs Nifty])</f>
        <v>0.8967578807390727</v>
      </c>
      <c r="I138">
        <v>-5.9112624995040699</v>
      </c>
      <c r="J138">
        <f>(Table2[[#This Row],[1M Return vs Nifty]]-AVERAGE(Table2[1M Return vs Nifty]))/_xlfn.STDEV.P(Table2[1M Return vs Nifty])</f>
        <v>-0.85526325339373754</v>
      </c>
      <c r="K138">
        <v>38.760778810573399</v>
      </c>
      <c r="L138">
        <f>(Table2[[#This Row],[6M Return vs Nifty]]-AVERAGE(Table2[6M Return vs Nifty]))/_xlfn.STDEV.P(Table2[6M Return vs Nifty])</f>
        <v>0.87039189153430652</v>
      </c>
      <c r="M138">
        <v>2.6544642252846802</v>
      </c>
      <c r="N138">
        <f>(Table2[[#This Row],[1W Return vs Nifty]]-AVERAGE(Table2[1W Return vs Nifty]))/_xlfn.STDEV.P(Table2[1W Return vs Nifty])</f>
        <v>0.24705241314781473</v>
      </c>
      <c r="O138">
        <v>1508.56</v>
      </c>
      <c r="P138">
        <v>1470.5523977681501</v>
      </c>
      <c r="Q138">
        <v>1188.3070958277201</v>
      </c>
      <c r="R138">
        <v>39.611876552384402</v>
      </c>
      <c r="S138" s="2">
        <f>(Table2[[#This Row],[Close Price]]-Table2[[#This Row],[20D EMA]])/Table2[[#This Row],[20D EMA]]</f>
        <v>2.4321206978840784E-2</v>
      </c>
      <c r="T138" s="2">
        <f>(Table2[[#This Row],[Close Price]]-Table2[[#This Row],[50D EMA]])/Table2[[#This Row],[50D EMA]]</f>
        <v>5.0795607382109004E-2</v>
      </c>
      <c r="U138" s="2">
        <f>(Table2[[#This Row],[Close Price]]-Table2[[#This Row],[200D EMA]])/Table2[[#This Row],[200D EMA]]</f>
        <v>0.30037934253321097</v>
      </c>
      <c r="V138">
        <v>0.27300490745920197</v>
      </c>
      <c r="W138">
        <v>1500</v>
      </c>
      <c r="X138">
        <v>1549.95</v>
      </c>
      <c r="Y138">
        <v>1457.25</v>
      </c>
      <c r="Z138">
        <v>1549.95</v>
      </c>
      <c r="AA138">
        <v>1450</v>
      </c>
      <c r="AB138">
        <v>1549.95</v>
      </c>
      <c r="AC138" s="2">
        <f>(Table2[[#This Row],[Close Price]]/Table2[[#This Row],[Day Low]])-1</f>
        <v>3.0166666666666675E-2</v>
      </c>
      <c r="AD138" s="2">
        <f>(Table2[[#This Row],[Day High]]/Table2[[#This Row],[Close Price]])-1</f>
        <v>3.041579032519115E-3</v>
      </c>
      <c r="AE138" s="2">
        <f>(Table2[[#This Row],[Close Price]]/Table2[[#This Row],[Current Week Low]])-1</f>
        <v>6.03877165894664E-2</v>
      </c>
      <c r="AF138" s="2">
        <f>(Table2[[#This Row],[Current Week High]]/Table2[[#This Row],[Close Price]])-1</f>
        <v>3.041579032519115E-3</v>
      </c>
      <c r="AG138" s="2">
        <f>(Table2[[#This Row],[Close Price]]/Table2[[#This Row],[Current Month Low]])-1</f>
        <v>6.5689655172413763E-2</v>
      </c>
      <c r="AH138" s="2">
        <f>(Table2[[#This Row],[Current Month High]]/Table2[[#This Row],[Close Price]])-1</f>
        <v>3.041579032519115E-3</v>
      </c>
      <c r="AI138">
        <v>5.6851642129105198</v>
      </c>
      <c r="AJ138">
        <v>157.11314475873499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-0.03</v>
      </c>
      <c r="AM138" t="s">
        <v>10199</v>
      </c>
      <c r="AN138">
        <v>3.64</v>
      </c>
      <c r="AO138" t="s">
        <v>10200</v>
      </c>
      <c r="AP138">
        <v>0.13051890839852501</v>
      </c>
      <c r="AQ138">
        <f>(Table2[[#This Row],[Sharpe Ratio]]-AVERAGE(Table2[Sharpe Ratio]))/_xlfn.STDEV.P(Table2[Sharpe Ratio])</f>
        <v>0.85730831973009936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2.0162472517575556</v>
      </c>
      <c r="AS138">
        <f>_xlfn.RANK.AVG(Table2[[#This Row],[1Y Return vs Nifty Z-Score]],Table2[1Y Return vs Nifty Z-Score])</f>
        <v>94</v>
      </c>
      <c r="AT138">
        <f>_xlfn.RANK.AVG(Table2[[#This Row],[6M Return vs Nifty Z-Score]],Table2[6M Return vs Nifty Z-Score])</f>
        <v>109</v>
      </c>
      <c r="AU138">
        <f>_xlfn.RANK.AVG(Table2[[#This Row],[Sharpe Ratio Z-Score]],Table2[Sharpe Ratio Z-Score])</f>
        <v>145</v>
      </c>
      <c r="AV138">
        <f>(Table2[[#This Row],[Rank 1Y]]+Table2[[#This Row],[Rank 6M]]+Table2[[#This Row],[Rank Sharpe]])/3</f>
        <v>116</v>
      </c>
    </row>
    <row r="139" spans="1:48" x14ac:dyDescent="0.3">
      <c r="A139" t="s">
        <v>357</v>
      </c>
      <c r="B139" t="s">
        <v>358</v>
      </c>
      <c r="C139" t="s">
        <v>10169</v>
      </c>
      <c r="D139" t="s">
        <v>168</v>
      </c>
      <c r="E139">
        <v>70202.291304750004</v>
      </c>
      <c r="F139">
        <v>2399.9499999999998</v>
      </c>
      <c r="G139">
        <v>-15.9993539937979</v>
      </c>
      <c r="H139">
        <f>(Table2[[#This Row],[1Y Return vs Nifty]]-AVERAGE(Table2[1Y Return vs Nifty]))/_xlfn.STDEV.P(Table2[1Y Return vs Nifty])</f>
        <v>-0.73537178244339119</v>
      </c>
      <c r="I139">
        <v>-0.76720191011581795</v>
      </c>
      <c r="J139">
        <f>(Table2[[#This Row],[1M Return vs Nifty]]-AVERAGE(Table2[1M Return vs Nifty]))/_xlfn.STDEV.P(Table2[1M Return vs Nifty])</f>
        <v>-0.42849382582793694</v>
      </c>
      <c r="K139">
        <v>-7.8825046586614098</v>
      </c>
      <c r="L139">
        <f>(Table2[[#This Row],[6M Return vs Nifty]]-AVERAGE(Table2[6M Return vs Nifty]))/_xlfn.STDEV.P(Table2[6M Return vs Nifty])</f>
        <v>-0.54889931957263749</v>
      </c>
      <c r="M139">
        <v>-0.54668368695985903</v>
      </c>
      <c r="N139">
        <f>(Table2[[#This Row],[1W Return vs Nifty]]-AVERAGE(Table2[1W Return vs Nifty]))/_xlfn.STDEV.P(Table2[1W Return vs Nifty])</f>
        <v>-0.37392231464660713</v>
      </c>
      <c r="O139">
        <v>2393.89</v>
      </c>
      <c r="P139">
        <v>2392.7497628259398</v>
      </c>
      <c r="Q139">
        <v>2388.3126017367599</v>
      </c>
      <c r="R139">
        <v>41.667069912382601</v>
      </c>
      <c r="S139" s="2">
        <f>(Table2[[#This Row],[Close Price]]-Table2[[#This Row],[20D EMA]])/Table2[[#This Row],[20D EMA]]</f>
        <v>2.5314446361361406E-3</v>
      </c>
      <c r="T139" s="2">
        <f>(Table2[[#This Row],[Close Price]]-Table2[[#This Row],[50D EMA]])/Table2[[#This Row],[50D EMA]]</f>
        <v>3.0091893794845612E-3</v>
      </c>
      <c r="U139" s="2">
        <f>(Table2[[#This Row],[Close Price]]-Table2[[#This Row],[200D EMA]])/Table2[[#This Row],[200D EMA]]</f>
        <v>4.8726445000446287E-3</v>
      </c>
      <c r="V139">
        <v>0.85818206729617597</v>
      </c>
      <c r="W139">
        <v>2354.5500000000002</v>
      </c>
      <c r="X139">
        <v>2402.8000000000002</v>
      </c>
      <c r="Y139">
        <v>2354.5500000000002</v>
      </c>
      <c r="Z139">
        <v>2419.6999999999998</v>
      </c>
      <c r="AA139">
        <v>2354.5500000000002</v>
      </c>
      <c r="AB139">
        <v>2471</v>
      </c>
      <c r="AC139" s="2">
        <f>(Table2[[#This Row],[Close Price]]/Table2[[#This Row],[Day Low]])-1</f>
        <v>1.9281816058269952E-2</v>
      </c>
      <c r="AD139" s="2">
        <f>(Table2[[#This Row],[Day High]]/Table2[[#This Row],[Close Price]])-1</f>
        <v>1.1875247400989775E-3</v>
      </c>
      <c r="AE139" s="2">
        <f>(Table2[[#This Row],[Close Price]]/Table2[[#This Row],[Current Week Low]])-1</f>
        <v>1.9281816058269952E-2</v>
      </c>
      <c r="AF139" s="2">
        <f>(Table2[[#This Row],[Current Week High]]/Table2[[#This Row],[Close Price]])-1</f>
        <v>8.2293381112106267E-3</v>
      </c>
      <c r="AG139" s="2">
        <f>(Table2[[#This Row],[Close Price]]/Table2[[#This Row],[Current Month Low]])-1</f>
        <v>1.9281816058269952E-2</v>
      </c>
      <c r="AH139" s="2">
        <f>(Table2[[#This Row],[Current Month High]]/Table2[[#This Row],[Close Price]])-1</f>
        <v>2.9604783432988224E-2</v>
      </c>
      <c r="AI139">
        <v>12.250255213650201</v>
      </c>
      <c r="AJ139">
        <v>17.644607843137202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-0.14000000000000001</v>
      </c>
      <c r="AM139" t="s">
        <v>10199</v>
      </c>
      <c r="AN139">
        <v>-0.84</v>
      </c>
      <c r="AO139" t="s">
        <v>10199</v>
      </c>
      <c r="AP139">
        <v>2.1664236140340999E-2</v>
      </c>
      <c r="AQ139">
        <f>(Table2[[#This Row],[Sharpe Ratio]]-AVERAGE(Table2[Sharpe Ratio]))/_xlfn.STDEV.P(Table2[Sharpe Ratio])</f>
        <v>-0.36995125883800989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-2.4566385013285825</v>
      </c>
      <c r="AS139">
        <f>_xlfn.RANK.AVG(Table2[[#This Row],[1Y Return vs Nifty Z-Score]],Table2[1Y Return vs Nifty Z-Score])</f>
        <v>603</v>
      </c>
      <c r="AT139">
        <f>_xlfn.RANK.AVG(Table2[[#This Row],[6M Return vs Nifty Z-Score]],Table2[6M Return vs Nifty Z-Score])</f>
        <v>500</v>
      </c>
      <c r="AU139">
        <f>_xlfn.RANK.AVG(Table2[[#This Row],[Sharpe Ratio Z-Score]],Table2[Sharpe Ratio Z-Score])</f>
        <v>438</v>
      </c>
      <c r="AV139">
        <f>(Table2[[#This Row],[Rank 1Y]]+Table2[[#This Row],[Rank 6M]]+Table2[[#This Row],[Rank Sharpe]])/3</f>
        <v>513.66666666666663</v>
      </c>
    </row>
    <row r="140" spans="1:48" x14ac:dyDescent="0.3">
      <c r="A140" t="s">
        <v>359</v>
      </c>
      <c r="B140" t="s">
        <v>360</v>
      </c>
      <c r="C140" t="s">
        <v>10159</v>
      </c>
      <c r="D140" t="s">
        <v>189</v>
      </c>
      <c r="E140">
        <v>69995.909499400004</v>
      </c>
      <c r="F140">
        <v>4159.55</v>
      </c>
      <c r="G140">
        <v>13.8133680731812</v>
      </c>
      <c r="H140">
        <f>(Table2[[#This Row],[1Y Return vs Nifty]]-AVERAGE(Table2[1Y Return vs Nifty]))/_xlfn.STDEV.P(Table2[1Y Return vs Nifty])</f>
        <v>-0.38707063310463685</v>
      </c>
      <c r="I140">
        <v>-2.44167494468177</v>
      </c>
      <c r="J140">
        <f>(Table2[[#This Row],[1M Return vs Nifty]]-AVERAGE(Table2[1M Return vs Nifty]))/_xlfn.STDEV.P(Table2[1M Return vs Nifty])</f>
        <v>-0.56741402049093648</v>
      </c>
      <c r="K140">
        <v>14.753043522017901</v>
      </c>
      <c r="L140">
        <f>(Table2[[#This Row],[6M Return vs Nifty]]-AVERAGE(Table2[6M Return vs Nifty]))/_xlfn.STDEV.P(Table2[6M Return vs Nifty])</f>
        <v>0.13986939913508428</v>
      </c>
      <c r="M140">
        <v>-7.7276771479634796</v>
      </c>
      <c r="N140">
        <f>(Table2[[#This Row],[1W Return vs Nifty]]-AVERAGE(Table2[1W Return vs Nifty]))/_xlfn.STDEV.P(Table2[1W Return vs Nifty])</f>
        <v>-1.7669274434266742</v>
      </c>
      <c r="O140">
        <v>4513.22</v>
      </c>
      <c r="P140">
        <v>4278.6017798337498</v>
      </c>
      <c r="Q140">
        <v>3562.17833228165</v>
      </c>
      <c r="R140">
        <v>36.810068088565799</v>
      </c>
      <c r="S140" s="2">
        <f>(Table2[[#This Row],[Close Price]]-Table2[[#This Row],[20D EMA]])/Table2[[#This Row],[20D EMA]]</f>
        <v>-7.8363119901090586E-2</v>
      </c>
      <c r="T140" s="2">
        <f>(Table2[[#This Row],[Close Price]]-Table2[[#This Row],[50D EMA]])/Table2[[#This Row],[50D EMA]]</f>
        <v>-2.7824926450242236E-2</v>
      </c>
      <c r="U140" s="2">
        <f>(Table2[[#This Row],[Close Price]]-Table2[[#This Row],[200D EMA]])/Table2[[#This Row],[200D EMA]]</f>
        <v>0.16769841709067976</v>
      </c>
      <c r="V140">
        <v>0.91471107279883601</v>
      </c>
      <c r="W140">
        <v>4132.95</v>
      </c>
      <c r="X140">
        <v>4345.7</v>
      </c>
      <c r="Y140">
        <v>4132.95</v>
      </c>
      <c r="Z140">
        <v>4647.6000000000004</v>
      </c>
      <c r="AA140">
        <v>4132.95</v>
      </c>
      <c r="AB140">
        <v>4747</v>
      </c>
      <c r="AC140" s="2">
        <f>(Table2[[#This Row],[Close Price]]/Table2[[#This Row],[Day Low]])-1</f>
        <v>6.436080765555019E-3</v>
      </c>
      <c r="AD140" s="2">
        <f>(Table2[[#This Row],[Day High]]/Table2[[#This Row],[Close Price]])-1</f>
        <v>4.4752437162673742E-2</v>
      </c>
      <c r="AE140" s="2">
        <f>(Table2[[#This Row],[Close Price]]/Table2[[#This Row],[Current Week Low]])-1</f>
        <v>6.436080765555019E-3</v>
      </c>
      <c r="AF140" s="2">
        <f>(Table2[[#This Row],[Current Week High]]/Table2[[#This Row],[Close Price]])-1</f>
        <v>0.11733240374559761</v>
      </c>
      <c r="AG140" s="2">
        <f>(Table2[[#This Row],[Close Price]]/Table2[[#This Row],[Current Month Low]])-1</f>
        <v>6.436080765555019E-3</v>
      </c>
      <c r="AH140" s="2">
        <f>(Table2[[#This Row],[Current Month High]]/Table2[[#This Row],[Close Price]])-1</f>
        <v>0.1412292195069178</v>
      </c>
      <c r="AI140">
        <v>19.027298626053302</v>
      </c>
      <c r="AJ140">
        <v>59.235510297833201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0.11</v>
      </c>
      <c r="AM140" t="s">
        <v>10200</v>
      </c>
      <c r="AN140">
        <v>-10.6</v>
      </c>
      <c r="AO140" t="s">
        <v>10199</v>
      </c>
      <c r="AP140">
        <v>0.15555323074160801</v>
      </c>
      <c r="AQ140">
        <f>(Table2[[#This Row],[Sharpe Ratio]]-AVERAGE(Table2[Sharpe Ratio]))/_xlfn.STDEV.P(Table2[Sharpe Ratio])</f>
        <v>1.1395526299755916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-1.4419900679115716</v>
      </c>
      <c r="AS140">
        <f>_xlfn.RANK.AVG(Table2[[#This Row],[1Y Return vs Nifty Z-Score]],Table2[1Y Return vs Nifty Z-Score])</f>
        <v>427</v>
      </c>
      <c r="AT140">
        <f>_xlfn.RANK.AVG(Table2[[#This Row],[6M Return vs Nifty Z-Score]],Table2[6M Return vs Nifty Z-Score])</f>
        <v>265</v>
      </c>
      <c r="AU140">
        <f>_xlfn.RANK.AVG(Table2[[#This Row],[Sharpe Ratio Z-Score]],Table2[Sharpe Ratio Z-Score])</f>
        <v>92</v>
      </c>
      <c r="AV140">
        <f>(Table2[[#This Row],[Rank 1Y]]+Table2[[#This Row],[Rank 6M]]+Table2[[#This Row],[Rank Sharpe]])/3</f>
        <v>261.33333333333331</v>
      </c>
    </row>
    <row r="141" spans="1:48" x14ac:dyDescent="0.3">
      <c r="A141" t="s">
        <v>361</v>
      </c>
      <c r="B141" t="s">
        <v>362</v>
      </c>
      <c r="C141" t="s">
        <v>10155</v>
      </c>
      <c r="D141" t="s">
        <v>363</v>
      </c>
      <c r="E141">
        <v>69964.179663709903</v>
      </c>
      <c r="F141">
        <v>745.3</v>
      </c>
      <c r="G141">
        <v>-36.476354297564598</v>
      </c>
      <c r="H141">
        <f>(Table2[[#This Row],[1Y Return vs Nifty]]-AVERAGE(Table2[1Y Return vs Nifty]))/_xlfn.STDEV.P(Table2[1Y Return vs Nifty])</f>
        <v>-0.97460397079534411</v>
      </c>
      <c r="I141">
        <v>-2.72893752862052</v>
      </c>
      <c r="J141">
        <f>(Table2[[#This Row],[1M Return vs Nifty]]-AVERAGE(Table2[1M Return vs Nifty]))/_xlfn.STDEV.P(Table2[1M Return vs Nifty])</f>
        <v>-0.59124633863305087</v>
      </c>
      <c r="K141">
        <v>-15.092484598645401</v>
      </c>
      <c r="L141">
        <f>(Table2[[#This Row],[6M Return vs Nifty]]-AVERAGE(Table2[6M Return vs Nifty]))/_xlfn.STDEV.P(Table2[6M Return vs Nifty])</f>
        <v>-0.76828913092299456</v>
      </c>
      <c r="M141">
        <v>2.3100673439484698</v>
      </c>
      <c r="N141">
        <f>(Table2[[#This Row],[1W Return vs Nifty]]-AVERAGE(Table2[1W Return vs Nifty]))/_xlfn.STDEV.P(Table2[1W Return vs Nifty])</f>
        <v>0.18024457873848618</v>
      </c>
      <c r="O141">
        <v>724.96</v>
      </c>
      <c r="P141">
        <v>720.95980667799995</v>
      </c>
      <c r="Q141">
        <v>742.56787604333101</v>
      </c>
      <c r="R141">
        <v>66.688600210473396</v>
      </c>
      <c r="S141" s="2">
        <f>(Table2[[#This Row],[Close Price]]-Table2[[#This Row],[20D EMA]])/Table2[[#This Row],[20D EMA]]</f>
        <v>2.8056720370778963E-2</v>
      </c>
      <c r="T141" s="2">
        <f>(Table2[[#This Row],[Close Price]]-Table2[[#This Row],[50D EMA]])/Table2[[#This Row],[50D EMA]]</f>
        <v>3.3760818698275907E-2</v>
      </c>
      <c r="U141" s="2">
        <f>(Table2[[#This Row],[Close Price]]-Table2[[#This Row],[200D EMA]])/Table2[[#This Row],[200D EMA]]</f>
        <v>3.679291879991743E-3</v>
      </c>
      <c r="V141">
        <v>1.0050310213409901</v>
      </c>
      <c r="W141">
        <v>724</v>
      </c>
      <c r="X141">
        <v>746.55</v>
      </c>
      <c r="Y141">
        <v>714.35</v>
      </c>
      <c r="Z141">
        <v>746.55</v>
      </c>
      <c r="AA141">
        <v>708.75</v>
      </c>
      <c r="AB141">
        <v>746.55</v>
      </c>
      <c r="AC141" s="2">
        <f>(Table2[[#This Row],[Close Price]]/Table2[[#This Row],[Day Low]])-1</f>
        <v>2.941988950276242E-2</v>
      </c>
      <c r="AD141" s="2">
        <f>(Table2[[#This Row],[Day High]]/Table2[[#This Row],[Close Price]])-1</f>
        <v>1.6771769757144561E-3</v>
      </c>
      <c r="AE141" s="2">
        <f>(Table2[[#This Row],[Close Price]]/Table2[[#This Row],[Current Week Low]])-1</f>
        <v>4.3326100650941335E-2</v>
      </c>
      <c r="AF141" s="2">
        <f>(Table2[[#This Row],[Current Week High]]/Table2[[#This Row],[Close Price]])-1</f>
        <v>1.6771769757144561E-3</v>
      </c>
      <c r="AG141" s="2">
        <f>(Table2[[#This Row],[Close Price]]/Table2[[#This Row],[Current Month Low]])-1</f>
        <v>5.1569664902998191E-2</v>
      </c>
      <c r="AH141" s="2">
        <f>(Table2[[#This Row],[Current Month High]]/Table2[[#This Row],[Close Price]])-1</f>
        <v>1.6771769757144561E-3</v>
      </c>
      <c r="AI141">
        <v>19.797397021333602</v>
      </c>
      <c r="AJ141">
        <v>15.0243074311289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-0.09</v>
      </c>
      <c r="AM141" t="s">
        <v>10199</v>
      </c>
      <c r="AN141">
        <v>2.1</v>
      </c>
      <c r="AO141" t="s">
        <v>10200</v>
      </c>
      <c r="AP141">
        <v>-0.131075280630992</v>
      </c>
      <c r="AQ141">
        <f>(Table2[[#This Row],[Sharpe Ratio]]-AVERAGE(Table2[Sharpe Ratio]))/_xlfn.STDEV.P(Table2[Sharpe Ratio])</f>
        <v>-2.0919814766947331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688</v>
      </c>
      <c r="AT141">
        <f>_xlfn.RANK.AVG(Table2[[#This Row],[6M Return vs Nifty Z-Score]],Table2[6M Return vs Nifty Z-Score])</f>
        <v>582</v>
      </c>
      <c r="AU141">
        <f>_xlfn.RANK.AVG(Table2[[#This Row],[Sharpe Ratio Z-Score]],Table2[Sharpe Ratio Z-Score])</f>
        <v>719</v>
      </c>
      <c r="AV141">
        <f>(Table2[[#This Row],[Rank 1Y]]+Table2[[#This Row],[Rank 6M]]+Table2[[#This Row],[Rank Sharpe]])/3</f>
        <v>663</v>
      </c>
    </row>
    <row r="142" spans="1:48" x14ac:dyDescent="0.3">
      <c r="A142" t="s">
        <v>364</v>
      </c>
      <c r="B142" t="s">
        <v>365</v>
      </c>
      <c r="C142" t="s">
        <v>10154</v>
      </c>
      <c r="D142" t="s">
        <v>297</v>
      </c>
      <c r="E142">
        <v>69862.402527059996</v>
      </c>
      <c r="F142">
        <v>4558.55</v>
      </c>
      <c r="G142">
        <v>66.714121497084193</v>
      </c>
      <c r="H142">
        <f>(Table2[[#This Row],[1Y Return vs Nifty]]-AVERAGE(Table2[1Y Return vs Nifty]))/_xlfn.STDEV.P(Table2[1Y Return vs Nifty])</f>
        <v>0.2309673030836735</v>
      </c>
      <c r="I142">
        <v>15.6161942022826</v>
      </c>
      <c r="J142">
        <f>(Table2[[#This Row],[1M Return vs Nifty]]-AVERAGE(Table2[1M Return vs Nifty]))/_xlfn.STDEV.P(Table2[1M Return vs Nifty])</f>
        <v>0.93073055712271924</v>
      </c>
      <c r="K142">
        <v>11.056136622492099</v>
      </c>
      <c r="L142">
        <f>(Table2[[#This Row],[6M Return vs Nifty]]-AVERAGE(Table2[6M Return vs Nifty]))/_xlfn.STDEV.P(Table2[6M Return vs Nifty])</f>
        <v>2.7377587227407924E-2</v>
      </c>
      <c r="M142">
        <v>2.6218307641918499</v>
      </c>
      <c r="N142">
        <f>(Table2[[#This Row],[1W Return vs Nifty]]-AVERAGE(Table2[1W Return vs Nifty]))/_xlfn.STDEV.P(Table2[1W Return vs Nifty])</f>
        <v>0.24072201068762311</v>
      </c>
      <c r="O142">
        <v>4273.53</v>
      </c>
      <c r="P142">
        <v>3994.15275721334</v>
      </c>
      <c r="Q142">
        <v>3612.1215419620098</v>
      </c>
      <c r="R142">
        <v>70.516734600467601</v>
      </c>
      <c r="S142" s="2">
        <f>(Table2[[#This Row],[Close Price]]-Table2[[#This Row],[20D EMA]])/Table2[[#This Row],[20D EMA]]</f>
        <v>6.669427850044353E-2</v>
      </c>
      <c r="T142" s="2">
        <f>(Table2[[#This Row],[Close Price]]-Table2[[#This Row],[50D EMA]])/Table2[[#This Row],[50D EMA]]</f>
        <v>0.1413058731335132</v>
      </c>
      <c r="U142" s="2">
        <f>(Table2[[#This Row],[Close Price]]-Table2[[#This Row],[200D EMA]])/Table2[[#This Row],[200D EMA]]</f>
        <v>0.2620145659672114</v>
      </c>
      <c r="V142">
        <v>1.2065868844412</v>
      </c>
      <c r="W142">
        <v>4533.1000000000004</v>
      </c>
      <c r="X142">
        <v>4677.8999999999996</v>
      </c>
      <c r="Y142">
        <v>4533.1000000000004</v>
      </c>
      <c r="Z142">
        <v>4784.95</v>
      </c>
      <c r="AA142">
        <v>4227.2</v>
      </c>
      <c r="AB142">
        <v>4845.7</v>
      </c>
      <c r="AC142" s="2">
        <f>(Table2[[#This Row],[Close Price]]/Table2[[#This Row],[Day Low]])-1</f>
        <v>5.6142595574770748E-3</v>
      </c>
      <c r="AD142" s="2">
        <f>(Table2[[#This Row],[Day High]]/Table2[[#This Row],[Close Price]])-1</f>
        <v>2.6181570894253436E-2</v>
      </c>
      <c r="AE142" s="2">
        <f>(Table2[[#This Row],[Close Price]]/Table2[[#This Row],[Current Week Low]])-1</f>
        <v>5.6142595574770748E-3</v>
      </c>
      <c r="AF142" s="2">
        <f>(Table2[[#This Row],[Current Week High]]/Table2[[#This Row],[Close Price]])-1</f>
        <v>4.9664915378793584E-2</v>
      </c>
      <c r="AG142" s="2">
        <f>(Table2[[#This Row],[Close Price]]/Table2[[#This Row],[Current Month Low]])-1</f>
        <v>7.838521953065869E-2</v>
      </c>
      <c r="AH142" s="2">
        <f>(Table2[[#This Row],[Current Month High]]/Table2[[#This Row],[Close Price]])-1</f>
        <v>6.2991521426769337E-2</v>
      </c>
      <c r="AI142">
        <v>6.2991521426769301</v>
      </c>
      <c r="AJ142">
        <v>96.728775340662594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0.17</v>
      </c>
      <c r="AM142" t="s">
        <v>10200</v>
      </c>
      <c r="AN142">
        <v>14.88</v>
      </c>
      <c r="AO142" t="s">
        <v>10200</v>
      </c>
      <c r="AP142">
        <v>0.14289020545973699</v>
      </c>
      <c r="AQ142">
        <f>(Table2[[#This Row],[Sharpe Ratio]]-AVERAGE(Table2[Sharpe Ratio]))/_xlfn.STDEV.P(Table2[Sharpe Ratio])</f>
        <v>0.99678595998859942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2.4265834181100234</v>
      </c>
      <c r="AS142">
        <f>_xlfn.RANK.AVG(Table2[[#This Row],[1Y Return vs Nifty Z-Score]],Table2[1Y Return vs Nifty Z-Score])</f>
        <v>208</v>
      </c>
      <c r="AT142">
        <f>_xlfn.RANK.AVG(Table2[[#This Row],[6M Return vs Nifty Z-Score]],Table2[6M Return vs Nifty Z-Score])</f>
        <v>307</v>
      </c>
      <c r="AU142">
        <f>_xlfn.RANK.AVG(Table2[[#This Row],[Sharpe Ratio Z-Score]],Table2[Sharpe Ratio Z-Score])</f>
        <v>118</v>
      </c>
      <c r="AV142">
        <f>(Table2[[#This Row],[Rank 1Y]]+Table2[[#This Row],[Rank 6M]]+Table2[[#This Row],[Rank Sharpe]])/3</f>
        <v>211</v>
      </c>
    </row>
    <row r="143" spans="1:48" x14ac:dyDescent="0.3">
      <c r="A143" t="s">
        <v>366</v>
      </c>
      <c r="B143" t="s">
        <v>367</v>
      </c>
      <c r="C143" t="s">
        <v>10153</v>
      </c>
      <c r="D143" t="s">
        <v>18</v>
      </c>
      <c r="E143">
        <v>69771.300332429993</v>
      </c>
      <c r="F143">
        <v>335.15</v>
      </c>
      <c r="G143">
        <v>43.822350995002097</v>
      </c>
      <c r="H143">
        <f>(Table2[[#This Row],[1Y Return vs Nifty]]-AVERAGE(Table2[1Y Return vs Nifty]))/_xlfn.STDEV.P(Table2[1Y Return vs Nifty])</f>
        <v>-3.6476574008832155E-2</v>
      </c>
      <c r="I143">
        <v>-10.333113049527901</v>
      </c>
      <c r="J143">
        <f>(Table2[[#This Row],[1M Return vs Nifty]]-AVERAGE(Table2[1M Return vs Nifty]))/_xlfn.STDEV.P(Table2[1M Return vs Nifty])</f>
        <v>-1.2221155863363424</v>
      </c>
      <c r="K143">
        <v>4.2627307111170003</v>
      </c>
      <c r="L143">
        <f>(Table2[[#This Row],[6M Return vs Nifty]]-AVERAGE(Table2[6M Return vs Nifty]))/_xlfn.STDEV.P(Table2[6M Return vs Nifty])</f>
        <v>-0.17933644717062569</v>
      </c>
      <c r="M143">
        <v>0.48884846518055403</v>
      </c>
      <c r="N143">
        <f>(Table2[[#This Row],[1W Return vs Nifty]]-AVERAGE(Table2[1W Return vs Nifty]))/_xlfn.STDEV.P(Table2[1W Return vs Nifty])</f>
        <v>-0.17304459392707719</v>
      </c>
      <c r="O143">
        <v>336.34</v>
      </c>
      <c r="P143">
        <v>338.19488066578202</v>
      </c>
      <c r="Q143">
        <v>295.68758219920898</v>
      </c>
      <c r="R143">
        <v>33.315459884463998</v>
      </c>
      <c r="S143" s="2">
        <f>(Table2[[#This Row],[Close Price]]-Table2[[#This Row],[20D EMA]])/Table2[[#This Row],[20D EMA]]</f>
        <v>-3.5380864601296243E-3</v>
      </c>
      <c r="T143" s="2">
        <f>(Table2[[#This Row],[Close Price]]-Table2[[#This Row],[50D EMA]])/Table2[[#This Row],[50D EMA]]</f>
        <v>-9.003331628757329E-3</v>
      </c>
      <c r="U143" s="2">
        <f>(Table2[[#This Row],[Close Price]]-Table2[[#This Row],[200D EMA]])/Table2[[#This Row],[200D EMA]]</f>
        <v>0.13345984132064295</v>
      </c>
      <c r="V143">
        <v>0.52696976519897798</v>
      </c>
      <c r="W143">
        <v>323</v>
      </c>
      <c r="X143">
        <v>337.1</v>
      </c>
      <c r="Y143">
        <v>323</v>
      </c>
      <c r="Z143">
        <v>337.1</v>
      </c>
      <c r="AA143">
        <v>323</v>
      </c>
      <c r="AB143">
        <v>337.1</v>
      </c>
      <c r="AC143" s="2">
        <f>(Table2[[#This Row],[Close Price]]/Table2[[#This Row],[Day Low]])-1</f>
        <v>3.7616099071207332E-2</v>
      </c>
      <c r="AD143" s="2">
        <f>(Table2[[#This Row],[Day High]]/Table2[[#This Row],[Close Price]])-1</f>
        <v>5.8182903177683709E-3</v>
      </c>
      <c r="AE143" s="2">
        <f>(Table2[[#This Row],[Close Price]]/Table2[[#This Row],[Current Week Low]])-1</f>
        <v>3.7616099071207332E-2</v>
      </c>
      <c r="AF143" s="2">
        <f>(Table2[[#This Row],[Current Week High]]/Table2[[#This Row],[Close Price]])-1</f>
        <v>5.8182903177683709E-3</v>
      </c>
      <c r="AG143" s="2">
        <f>(Table2[[#This Row],[Close Price]]/Table2[[#This Row],[Current Month Low]])-1</f>
        <v>3.7616099071207332E-2</v>
      </c>
      <c r="AH143" s="2">
        <f>(Table2[[#This Row],[Current Month High]]/Table2[[#This Row],[Close Price]])-1</f>
        <v>5.8182903177683709E-3</v>
      </c>
      <c r="AI143">
        <v>18.315182256700901</v>
      </c>
      <c r="AJ143">
        <v>110.16931438127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-0.05</v>
      </c>
      <c r="AM143" t="s">
        <v>10199</v>
      </c>
      <c r="AN143">
        <v>-0.83</v>
      </c>
      <c r="AO143" t="s">
        <v>10199</v>
      </c>
      <c r="AP143">
        <v>5.1716746532018999E-2</v>
      </c>
      <c r="AQ143">
        <f>(Table2[[#This Row],[Sharpe Ratio]]-AVERAGE(Table2[Sharpe Ratio]))/_xlfn.STDEV.P(Table2[Sharpe Ratio])</f>
        <v>-3.1130421173583802E-2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285</v>
      </c>
      <c r="AT143">
        <f>_xlfn.RANK.AVG(Table2[[#This Row],[6M Return vs Nifty Z-Score]],Table2[6M Return vs Nifty Z-Score])</f>
        <v>372</v>
      </c>
      <c r="AU143">
        <f>_xlfn.RANK.AVG(Table2[[#This Row],[Sharpe Ratio Z-Score]],Table2[Sharpe Ratio Z-Score])</f>
        <v>349</v>
      </c>
      <c r="AV143">
        <f>(Table2[[#This Row],[Rank 1Y]]+Table2[[#This Row],[Rank 6M]]+Table2[[#This Row],[Rank Sharpe]])/3</f>
        <v>335.33333333333331</v>
      </c>
    </row>
    <row r="144" spans="1:48" x14ac:dyDescent="0.3">
      <c r="A144" t="s">
        <v>368</v>
      </c>
      <c r="B144" t="s">
        <v>369</v>
      </c>
      <c r="C144" t="s">
        <v>10163</v>
      </c>
      <c r="D144" t="s">
        <v>130</v>
      </c>
      <c r="E144">
        <v>67538.104907760004</v>
      </c>
      <c r="F144">
        <v>794.15</v>
      </c>
      <c r="G144">
        <v>97.820427378716801</v>
      </c>
      <c r="H144">
        <f>(Table2[[#This Row],[1Y Return vs Nifty]]-AVERAGE(Table2[1Y Return vs Nifty]))/_xlfn.STDEV.P(Table2[1Y Return vs Nifty])</f>
        <v>0.59438135383403268</v>
      </c>
      <c r="I144">
        <v>-5.9392070889273096</v>
      </c>
      <c r="J144">
        <f>(Table2[[#This Row],[1M Return vs Nifty]]-AVERAGE(Table2[1M Return vs Nifty]))/_xlfn.STDEV.P(Table2[1M Return vs Nifty])</f>
        <v>-0.85758163519046826</v>
      </c>
      <c r="K144">
        <v>16.502279266596599</v>
      </c>
      <c r="L144">
        <f>(Table2[[#This Row],[6M Return vs Nifty]]-AVERAGE(Table2[6M Return vs Nifty]))/_xlfn.STDEV.P(Table2[6M Return vs Nifty])</f>
        <v>0.19309624625600347</v>
      </c>
      <c r="M144">
        <v>-0.80557084611087204</v>
      </c>
      <c r="N144">
        <f>(Table2[[#This Row],[1W Return vs Nifty]]-AVERAGE(Table2[1W Return vs Nifty]))/_xlfn.STDEV.P(Table2[1W Return vs Nifty])</f>
        <v>-0.42414254426122378</v>
      </c>
      <c r="O144">
        <v>805.31</v>
      </c>
      <c r="P144">
        <v>770.89393033761098</v>
      </c>
      <c r="Q144">
        <v>633.87112145226297</v>
      </c>
      <c r="R144">
        <v>54.968093936664602</v>
      </c>
      <c r="S144" s="2">
        <f>(Table2[[#This Row],[Close Price]]-Table2[[#This Row],[20D EMA]])/Table2[[#This Row],[20D EMA]]</f>
        <v>-1.3858017409444772E-2</v>
      </c>
      <c r="T144" s="2">
        <f>(Table2[[#This Row],[Close Price]]-Table2[[#This Row],[50D EMA]])/Table2[[#This Row],[50D EMA]]</f>
        <v>3.0167664768360622E-2</v>
      </c>
      <c r="U144" s="2">
        <f>(Table2[[#This Row],[Close Price]]-Table2[[#This Row],[200D EMA]])/Table2[[#This Row],[200D EMA]]</f>
        <v>0.25285720255013644</v>
      </c>
      <c r="V144">
        <v>0.30892325920165598</v>
      </c>
      <c r="W144">
        <v>778.05</v>
      </c>
      <c r="X144">
        <v>818.3</v>
      </c>
      <c r="Y144">
        <v>778.05</v>
      </c>
      <c r="Z144">
        <v>848</v>
      </c>
      <c r="AA144">
        <v>778.05</v>
      </c>
      <c r="AB144">
        <v>848</v>
      </c>
      <c r="AC144" s="2">
        <f>(Table2[[#This Row],[Close Price]]/Table2[[#This Row],[Day Low]])-1</f>
        <v>2.0692757534862771E-2</v>
      </c>
      <c r="AD144" s="2">
        <f>(Table2[[#This Row],[Day High]]/Table2[[#This Row],[Close Price]])-1</f>
        <v>3.0409872190392262E-2</v>
      </c>
      <c r="AE144" s="2">
        <f>(Table2[[#This Row],[Close Price]]/Table2[[#This Row],[Current Week Low]])-1</f>
        <v>2.0692757534862771E-2</v>
      </c>
      <c r="AF144" s="2">
        <f>(Table2[[#This Row],[Current Week High]]/Table2[[#This Row],[Close Price]])-1</f>
        <v>6.7808348548762831E-2</v>
      </c>
      <c r="AG144" s="2">
        <f>(Table2[[#This Row],[Close Price]]/Table2[[#This Row],[Current Month Low]])-1</f>
        <v>2.0692757534862771E-2</v>
      </c>
      <c r="AH144" s="2">
        <f>(Table2[[#This Row],[Current Month High]]/Table2[[#This Row],[Close Price]])-1</f>
        <v>6.7808348548762831E-2</v>
      </c>
      <c r="AI144">
        <v>6.7808348548762796</v>
      </c>
      <c r="AJ144">
        <v>131.15994760587901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0.02</v>
      </c>
      <c r="AM144" t="s">
        <v>10200</v>
      </c>
      <c r="AN144">
        <v>-0.84</v>
      </c>
      <c r="AO144" t="s">
        <v>10199</v>
      </c>
      <c r="AP144">
        <v>0.197937983350254</v>
      </c>
      <c r="AQ144">
        <f>(Table2[[#This Row],[Sharpe Ratio]]-AVERAGE(Table2[Sharpe Ratio]))/_xlfn.STDEV.P(Table2[Sharpe Ratio])</f>
        <v>1.6174107921022949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1.1231642127406389</v>
      </c>
      <c r="AS144">
        <f>_xlfn.RANK.AVG(Table2[[#This Row],[1Y Return vs Nifty Z-Score]],Table2[1Y Return vs Nifty Z-Score])</f>
        <v>134</v>
      </c>
      <c r="AT144">
        <f>_xlfn.RANK.AVG(Table2[[#This Row],[6M Return vs Nifty Z-Score]],Table2[6M Return vs Nifty Z-Score])</f>
        <v>248</v>
      </c>
      <c r="AU144">
        <f>_xlfn.RANK.AVG(Table2[[#This Row],[Sharpe Ratio Z-Score]],Table2[Sharpe Ratio Z-Score])</f>
        <v>37</v>
      </c>
      <c r="AV144">
        <f>(Table2[[#This Row],[Rank 1Y]]+Table2[[#This Row],[Rank 6M]]+Table2[[#This Row],[Rank Sharpe]])/3</f>
        <v>139.66666666666666</v>
      </c>
    </row>
    <row r="145" spans="1:48" x14ac:dyDescent="0.3">
      <c r="A145" t="s">
        <v>370</v>
      </c>
      <c r="B145" t="s">
        <v>371</v>
      </c>
      <c r="C145" t="s">
        <v>10168</v>
      </c>
      <c r="D145" t="s">
        <v>140</v>
      </c>
      <c r="E145">
        <v>67175.591279240005</v>
      </c>
      <c r="F145">
        <v>3998</v>
      </c>
      <c r="G145">
        <v>127.94251653402399</v>
      </c>
      <c r="H145">
        <f>(Table2[[#This Row],[1Y Return vs Nifty]]-AVERAGE(Table2[1Y Return vs Nifty]))/_xlfn.STDEV.P(Table2[1Y Return vs Nifty])</f>
        <v>0.94629682970728379</v>
      </c>
      <c r="I145">
        <v>18.808653837335498</v>
      </c>
      <c r="J145">
        <f>(Table2[[#This Row],[1M Return vs Nifty]]-AVERAGE(Table2[1M Return vs Nifty]))/_xlfn.STDEV.P(Table2[1M Return vs Nifty])</f>
        <v>1.1955882794032564</v>
      </c>
      <c r="K145">
        <v>42.974123694163097</v>
      </c>
      <c r="L145">
        <f>(Table2[[#This Row],[6M Return vs Nifty]]-AVERAGE(Table2[6M Return vs Nifty]))/_xlfn.STDEV.P(Table2[6M Return vs Nifty])</f>
        <v>0.99859820373755359</v>
      </c>
      <c r="M145">
        <v>11.982178905127499</v>
      </c>
      <c r="N145">
        <f>(Table2[[#This Row],[1W Return vs Nifty]]-AVERAGE(Table2[1W Return vs Nifty]))/_xlfn.STDEV.P(Table2[1W Return vs Nifty])</f>
        <v>2.0564892911201529</v>
      </c>
      <c r="O145">
        <v>3655.2</v>
      </c>
      <c r="P145">
        <v>3405.9993579595998</v>
      </c>
      <c r="Q145">
        <v>2746.0205898500099</v>
      </c>
      <c r="R145">
        <v>70.552131083542605</v>
      </c>
      <c r="S145" s="2">
        <f>(Table2[[#This Row],[Close Price]]-Table2[[#This Row],[20D EMA]])/Table2[[#This Row],[20D EMA]]</f>
        <v>9.3784197855110579E-2</v>
      </c>
      <c r="T145" s="2">
        <f>(Table2[[#This Row],[Close Price]]-Table2[[#This Row],[50D EMA]])/Table2[[#This Row],[50D EMA]]</f>
        <v>0.17381114316916504</v>
      </c>
      <c r="U145" s="2">
        <f>(Table2[[#This Row],[Close Price]]-Table2[[#This Row],[200D EMA]])/Table2[[#This Row],[200D EMA]]</f>
        <v>0.4559249900665801</v>
      </c>
      <c r="V145">
        <v>0.43974787137186599</v>
      </c>
      <c r="W145">
        <v>3838</v>
      </c>
      <c r="X145">
        <v>4074.75</v>
      </c>
      <c r="Y145">
        <v>3707.75</v>
      </c>
      <c r="Z145">
        <v>4076</v>
      </c>
      <c r="AA145">
        <v>3519</v>
      </c>
      <c r="AB145">
        <v>4076</v>
      </c>
      <c r="AC145" s="2">
        <f>(Table2[[#This Row],[Close Price]]/Table2[[#This Row],[Day Low]])-1</f>
        <v>4.1688379364252182E-2</v>
      </c>
      <c r="AD145" s="2">
        <f>(Table2[[#This Row],[Day High]]/Table2[[#This Row],[Close Price]])-1</f>
        <v>1.9197098549274649E-2</v>
      </c>
      <c r="AE145" s="2">
        <f>(Table2[[#This Row],[Close Price]]/Table2[[#This Row],[Current Week Low]])-1</f>
        <v>7.8281976940192788E-2</v>
      </c>
      <c r="AF145" s="2">
        <f>(Table2[[#This Row],[Current Week High]]/Table2[[#This Row],[Close Price]])-1</f>
        <v>1.9509754877438779E-2</v>
      </c>
      <c r="AG145" s="2">
        <f>(Table2[[#This Row],[Close Price]]/Table2[[#This Row],[Current Month Low]])-1</f>
        <v>0.13611821540210278</v>
      </c>
      <c r="AH145" s="2">
        <f>(Table2[[#This Row],[Current Month High]]/Table2[[#This Row],[Close Price]])-1</f>
        <v>1.9509754877438779E-2</v>
      </c>
      <c r="AI145">
        <v>1.9509754877438701</v>
      </c>
      <c r="AJ145">
        <v>157.09784251310199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7.0000000000000007E-2</v>
      </c>
      <c r="AM145" t="s">
        <v>10200</v>
      </c>
      <c r="AN145">
        <v>11.07</v>
      </c>
      <c r="AO145" t="s">
        <v>10200</v>
      </c>
      <c r="AP145">
        <v>0.18846049421586999</v>
      </c>
      <c r="AQ145">
        <f>(Table2[[#This Row],[Sharpe Ratio]]-AVERAGE(Table2[Sharpe Ratio]))/_xlfn.STDEV.P(Table2[Sharpe Ratio])</f>
        <v>1.5105587931971816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6.707531397165428</v>
      </c>
      <c r="AS145">
        <f>_xlfn.RANK.AVG(Table2[[#This Row],[1Y Return vs Nifty Z-Score]],Table2[1Y Return vs Nifty Z-Score])</f>
        <v>91</v>
      </c>
      <c r="AT145">
        <f>_xlfn.RANK.AVG(Table2[[#This Row],[6M Return vs Nifty Z-Score]],Table2[6M Return vs Nifty Z-Score])</f>
        <v>92</v>
      </c>
      <c r="AU145">
        <f>_xlfn.RANK.AVG(Table2[[#This Row],[Sharpe Ratio Z-Score]],Table2[Sharpe Ratio Z-Score])</f>
        <v>51</v>
      </c>
      <c r="AV145">
        <f>(Table2[[#This Row],[Rank 1Y]]+Table2[[#This Row],[Rank 6M]]+Table2[[#This Row],[Rank Sharpe]])/3</f>
        <v>78</v>
      </c>
    </row>
    <row r="146" spans="1:48" x14ac:dyDescent="0.3">
      <c r="A146" t="s">
        <v>372</v>
      </c>
      <c r="B146" t="s">
        <v>373</v>
      </c>
      <c r="C146" t="s">
        <v>10155</v>
      </c>
      <c r="D146" t="s">
        <v>117</v>
      </c>
      <c r="E146">
        <v>66673.279500000004</v>
      </c>
      <c r="F146">
        <v>329.35</v>
      </c>
      <c r="G146">
        <v>433.81801098808</v>
      </c>
      <c r="H146">
        <f>(Table2[[#This Row],[1Y Return vs Nifty]]-AVERAGE(Table2[1Y Return vs Nifty]))/_xlfn.STDEV.P(Table2[1Y Return vs Nifty])</f>
        <v>4.5198311763380739</v>
      </c>
      <c r="I146">
        <v>25.300267805962999</v>
      </c>
      <c r="J146">
        <f>(Table2[[#This Row],[1M Return vs Nifty]]-AVERAGE(Table2[1M Return vs Nifty]))/_xlfn.STDEV.P(Table2[1M Return vs Nifty])</f>
        <v>1.7341554928385829</v>
      </c>
      <c r="K146">
        <v>153.25193447361499</v>
      </c>
      <c r="L146">
        <f>(Table2[[#This Row],[6M Return vs Nifty]]-AVERAGE(Table2[6M Return vs Nifty]))/_xlfn.STDEV.P(Table2[6M Return vs Nifty])</f>
        <v>4.3542008967303492</v>
      </c>
      <c r="M146">
        <v>17.1776490771752</v>
      </c>
      <c r="N146">
        <f>(Table2[[#This Row],[1W Return vs Nifty]]-AVERAGE(Table2[1W Return vs Nifty]))/_xlfn.STDEV.P(Table2[1W Return vs Nifty])</f>
        <v>3.0643326536560673</v>
      </c>
      <c r="O146">
        <v>297.13</v>
      </c>
      <c r="P146">
        <v>268.11873377897302</v>
      </c>
      <c r="Q146">
        <v>187.874247834714</v>
      </c>
      <c r="R146">
        <v>85.670219609748102</v>
      </c>
      <c r="S146" s="2">
        <f>(Table2[[#This Row],[Close Price]]-Table2[[#This Row],[20D EMA]])/Table2[[#This Row],[20D EMA]]</f>
        <v>0.10843738430989812</v>
      </c>
      <c r="T146" s="2">
        <f>(Table2[[#This Row],[Close Price]]-Table2[[#This Row],[50D EMA]])/Table2[[#This Row],[50D EMA]]</f>
        <v>0.22837369607863264</v>
      </c>
      <c r="U146" s="2">
        <f>(Table2[[#This Row],[Close Price]]-Table2[[#This Row],[200D EMA]])/Table2[[#This Row],[200D EMA]]</f>
        <v>0.75303429712065728</v>
      </c>
      <c r="V146">
        <v>1.4381696442791101</v>
      </c>
      <c r="W146">
        <v>319</v>
      </c>
      <c r="X146">
        <v>337.8</v>
      </c>
      <c r="Y146">
        <v>319</v>
      </c>
      <c r="Z146">
        <v>349.7</v>
      </c>
      <c r="AA146">
        <v>277</v>
      </c>
      <c r="AB146">
        <v>349.7</v>
      </c>
      <c r="AC146" s="2">
        <f>(Table2[[#This Row],[Close Price]]/Table2[[#This Row],[Day Low]])-1</f>
        <v>3.2445141065830851E-2</v>
      </c>
      <c r="AD146" s="2">
        <f>(Table2[[#This Row],[Day High]]/Table2[[#This Row],[Close Price]])-1</f>
        <v>2.5656596326096848E-2</v>
      </c>
      <c r="AE146" s="2">
        <f>(Table2[[#This Row],[Close Price]]/Table2[[#This Row],[Current Week Low]])-1</f>
        <v>3.2445141065830851E-2</v>
      </c>
      <c r="AF146" s="2">
        <f>(Table2[[#This Row],[Current Week High]]/Table2[[#This Row],[Close Price]])-1</f>
        <v>6.1788371033854483E-2</v>
      </c>
      <c r="AG146" s="2">
        <f>(Table2[[#This Row],[Close Price]]/Table2[[#This Row],[Current Month Low]])-1</f>
        <v>0.18898916967509027</v>
      </c>
      <c r="AH146" s="2">
        <f>(Table2[[#This Row],[Current Month High]]/Table2[[#This Row],[Close Price]])-1</f>
        <v>6.1788371033854483E-2</v>
      </c>
      <c r="AI146">
        <v>6.1788371033854403</v>
      </c>
      <c r="AJ146">
        <v>469.80968858131399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0.52</v>
      </c>
      <c r="AM146" t="s">
        <v>10200</v>
      </c>
      <c r="AN146">
        <v>19.63</v>
      </c>
      <c r="AO146" t="s">
        <v>10200</v>
      </c>
      <c r="AP146">
        <v>0.17104202193295101</v>
      </c>
      <c r="AQ146">
        <f>(Table2[[#This Row],[Sharpe Ratio]]-AVERAGE(Table2[Sharpe Ratio]))/_xlfn.STDEV.P(Table2[Sharpe Ratio])</f>
        <v>1.3141778156077859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14.986698035170857</v>
      </c>
      <c r="AS146">
        <f>_xlfn.RANK.AVG(Table2[[#This Row],[1Y Return vs Nifty Z-Score]],Table2[1Y Return vs Nifty Z-Score])</f>
        <v>4</v>
      </c>
      <c r="AT146">
        <f>_xlfn.RANK.AVG(Table2[[#This Row],[6M Return vs Nifty Z-Score]],Table2[6M Return vs Nifty Z-Score])</f>
        <v>4</v>
      </c>
      <c r="AU146">
        <f>_xlfn.RANK.AVG(Table2[[#This Row],[Sharpe Ratio Z-Score]],Table2[Sharpe Ratio Z-Score])</f>
        <v>71</v>
      </c>
      <c r="AV146">
        <f>(Table2[[#This Row],[Rank 1Y]]+Table2[[#This Row],[Rank 6M]]+Table2[[#This Row],[Rank Sharpe]])/3</f>
        <v>26.333333333333332</v>
      </c>
    </row>
    <row r="147" spans="1:48" x14ac:dyDescent="0.3">
      <c r="A147" t="s">
        <v>374</v>
      </c>
      <c r="B147" t="s">
        <v>375</v>
      </c>
      <c r="C147" t="s">
        <v>10160</v>
      </c>
      <c r="D147" t="s">
        <v>200</v>
      </c>
      <c r="E147">
        <v>66377.938573980005</v>
      </c>
      <c r="F147">
        <v>225.97</v>
      </c>
      <c r="G147">
        <v>12.8732129505225</v>
      </c>
      <c r="H147">
        <f>(Table2[[#This Row],[1Y Return vs Nifty]]-AVERAGE(Table2[1Y Return vs Nifty]))/_xlfn.STDEV.P(Table2[1Y Return vs Nifty])</f>
        <v>-0.39805443757049735</v>
      </c>
      <c r="I147">
        <v>-6.7133779388050696</v>
      </c>
      <c r="J147">
        <f>(Table2[[#This Row],[1M Return vs Nifty]]-AVERAGE(Table2[1M Return vs Nifty]))/_xlfn.STDEV.P(Table2[1M Return vs Nifty])</f>
        <v>-0.92180958210113084</v>
      </c>
      <c r="K147">
        <v>16.4079321653183</v>
      </c>
      <c r="L147">
        <f>(Table2[[#This Row],[6M Return vs Nifty]]-AVERAGE(Table2[6M Return vs Nifty]))/_xlfn.STDEV.P(Table2[6M Return vs Nifty])</f>
        <v>0.19022539322684165</v>
      </c>
      <c r="M147">
        <v>-3.1341550884880101</v>
      </c>
      <c r="N147">
        <f>(Table2[[#This Row],[1W Return vs Nifty]]-AVERAGE(Table2[1W Return vs Nifty]))/_xlfn.STDEV.P(Table2[1W Return vs Nifty])</f>
        <v>-0.87585299491723279</v>
      </c>
      <c r="O147">
        <v>231.09</v>
      </c>
      <c r="P147">
        <v>220.534141595271</v>
      </c>
      <c r="Q147">
        <v>191.50838139810199</v>
      </c>
      <c r="R147">
        <v>33.272020658437398</v>
      </c>
      <c r="S147" s="2">
        <f>(Table2[[#This Row],[Close Price]]-Table2[[#This Row],[20D EMA]])/Table2[[#This Row],[20D EMA]]</f>
        <v>-2.215587000735646E-2</v>
      </c>
      <c r="T147" s="2">
        <f>(Table2[[#This Row],[Close Price]]-Table2[[#This Row],[50D EMA]])/Table2[[#This Row],[50D EMA]]</f>
        <v>2.4648602549282406E-2</v>
      </c>
      <c r="U147" s="2">
        <f>(Table2[[#This Row],[Close Price]]-Table2[[#This Row],[200D EMA]])/Table2[[#This Row],[200D EMA]]</f>
        <v>0.17994835709179857</v>
      </c>
      <c r="V147">
        <v>0.57932885302528903</v>
      </c>
      <c r="W147">
        <v>221.25</v>
      </c>
      <c r="X147">
        <v>229.28</v>
      </c>
      <c r="Y147">
        <v>221.25</v>
      </c>
      <c r="Z147">
        <v>231.28</v>
      </c>
      <c r="AA147">
        <v>221.25</v>
      </c>
      <c r="AB147">
        <v>243.29</v>
      </c>
      <c r="AC147" s="2">
        <f>(Table2[[#This Row],[Close Price]]/Table2[[#This Row],[Day Low]])-1</f>
        <v>2.1333333333333426E-2</v>
      </c>
      <c r="AD147" s="2">
        <f>(Table2[[#This Row],[Day High]]/Table2[[#This Row],[Close Price]])-1</f>
        <v>1.4647962118865321E-2</v>
      </c>
      <c r="AE147" s="2">
        <f>(Table2[[#This Row],[Close Price]]/Table2[[#This Row],[Current Week Low]])-1</f>
        <v>2.1333333333333426E-2</v>
      </c>
      <c r="AF147" s="2">
        <f>(Table2[[#This Row],[Current Week High]]/Table2[[#This Row],[Close Price]])-1</f>
        <v>2.3498694516971286E-2</v>
      </c>
      <c r="AG147" s="2">
        <f>(Table2[[#This Row],[Close Price]]/Table2[[#This Row],[Current Month Low]])-1</f>
        <v>2.1333333333333426E-2</v>
      </c>
      <c r="AH147" s="2">
        <f>(Table2[[#This Row],[Current Month High]]/Table2[[#This Row],[Close Price]])-1</f>
        <v>7.6647342567597532E-2</v>
      </c>
      <c r="AI147">
        <v>8.7179714121343501</v>
      </c>
      <c r="AJ147">
        <v>43.427483338622601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0.13</v>
      </c>
      <c r="AM147" t="s">
        <v>10200</v>
      </c>
      <c r="AN147">
        <v>-5.96</v>
      </c>
      <c r="AO147" t="s">
        <v>10199</v>
      </c>
      <c r="AP147">
        <v>4.9956417074291999E-2</v>
      </c>
      <c r="AQ147">
        <f>(Table2[[#This Row],[Sharpe Ratio]]-AVERAGE(Table2[Sharpe Ratio]))/_xlfn.STDEV.P(Table2[Sharpe Ratio])</f>
        <v>-5.0976893020993577E-2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-2.0564685143830128</v>
      </c>
      <c r="AS147">
        <f>_xlfn.RANK.AVG(Table2[[#This Row],[1Y Return vs Nifty Z-Score]],Table2[1Y Return vs Nifty Z-Score])</f>
        <v>437</v>
      </c>
      <c r="AT147">
        <f>_xlfn.RANK.AVG(Table2[[#This Row],[6M Return vs Nifty Z-Score]],Table2[6M Return vs Nifty Z-Score])</f>
        <v>249</v>
      </c>
      <c r="AU147">
        <f>_xlfn.RANK.AVG(Table2[[#This Row],[Sharpe Ratio Z-Score]],Table2[Sharpe Ratio Z-Score])</f>
        <v>352</v>
      </c>
      <c r="AV147">
        <f>(Table2[[#This Row],[Rank 1Y]]+Table2[[#This Row],[Rank 6M]]+Table2[[#This Row],[Rank Sharpe]])/3</f>
        <v>346</v>
      </c>
    </row>
    <row r="148" spans="1:48" x14ac:dyDescent="0.3">
      <c r="A148" t="s">
        <v>378</v>
      </c>
      <c r="B148" t="s">
        <v>379</v>
      </c>
      <c r="C148" t="s">
        <v>10155</v>
      </c>
      <c r="D148" t="s">
        <v>32</v>
      </c>
      <c r="E148">
        <v>64657.821815807998</v>
      </c>
      <c r="F148">
        <v>54.72</v>
      </c>
      <c r="G148">
        <v>66.687041459158905</v>
      </c>
      <c r="H148">
        <f>(Table2[[#This Row],[1Y Return vs Nifty]]-AVERAGE(Table2[1Y Return vs Nifty]))/_xlfn.STDEV.P(Table2[1Y Return vs Nifty])</f>
        <v>0.23065092780226432</v>
      </c>
      <c r="I148">
        <v>-8.3151862233710307</v>
      </c>
      <c r="J148">
        <f>(Table2[[#This Row],[1M Return vs Nifty]]-AVERAGE(Table2[1M Return vs Nifty]))/_xlfn.STDEV.P(Table2[1M Return vs Nifty])</f>
        <v>-1.0547012525617365</v>
      </c>
      <c r="K148">
        <v>24.6828109791192</v>
      </c>
      <c r="L148">
        <f>(Table2[[#This Row],[6M Return vs Nifty]]-AVERAGE(Table2[6M Return vs Nifty]))/_xlfn.STDEV.P(Table2[6M Return vs Nifty])</f>
        <v>0.44201861831463241</v>
      </c>
      <c r="M148">
        <v>1.6644919890707901</v>
      </c>
      <c r="N148">
        <f>(Table2[[#This Row],[1W Return vs Nifty]]-AVERAGE(Table2[1W Return vs Nifty]))/_xlfn.STDEV.P(Table2[1W Return vs Nifty])</f>
        <v>5.501263343144585E-2</v>
      </c>
      <c r="O148">
        <v>55.11</v>
      </c>
      <c r="P148">
        <v>55.147501425658199</v>
      </c>
      <c r="Q148">
        <v>48.413875098042702</v>
      </c>
      <c r="R148">
        <v>39.1810656501087</v>
      </c>
      <c r="S148" s="2">
        <f>(Table2[[#This Row],[Close Price]]-Table2[[#This Row],[20D EMA]])/Table2[[#This Row],[20D EMA]]</f>
        <v>-7.0767555797496022E-3</v>
      </c>
      <c r="T148" s="2">
        <f>(Table2[[#This Row],[Close Price]]-Table2[[#This Row],[50D EMA]])/Table2[[#This Row],[50D EMA]]</f>
        <v>-7.7519636358230051E-3</v>
      </c>
      <c r="U148" s="2">
        <f>(Table2[[#This Row],[Close Price]]-Table2[[#This Row],[200D EMA]])/Table2[[#This Row],[200D EMA]]</f>
        <v>0.13025449603418016</v>
      </c>
      <c r="V148">
        <v>0.64473109568438702</v>
      </c>
      <c r="W148">
        <v>53.9</v>
      </c>
      <c r="X148">
        <v>55.74</v>
      </c>
      <c r="Y148">
        <v>53.81</v>
      </c>
      <c r="Z148">
        <v>57.4</v>
      </c>
      <c r="AA148">
        <v>53.75</v>
      </c>
      <c r="AB148">
        <v>57.52</v>
      </c>
      <c r="AC148" s="2">
        <f>(Table2[[#This Row],[Close Price]]/Table2[[#This Row],[Day Low]])-1</f>
        <v>1.5213358070500949E-2</v>
      </c>
      <c r="AD148" s="2">
        <f>(Table2[[#This Row],[Day High]]/Table2[[#This Row],[Close Price]])-1</f>
        <v>1.8640350877193068E-2</v>
      </c>
      <c r="AE148" s="2">
        <f>(Table2[[#This Row],[Close Price]]/Table2[[#This Row],[Current Week Low]])-1</f>
        <v>1.6911354766771858E-2</v>
      </c>
      <c r="AF148" s="2">
        <f>(Table2[[#This Row],[Current Week High]]/Table2[[#This Row],[Close Price]])-1</f>
        <v>4.8976608187134563E-2</v>
      </c>
      <c r="AG148" s="2">
        <f>(Table2[[#This Row],[Close Price]]/Table2[[#This Row],[Current Month Low]])-1</f>
        <v>1.8046511627906936E-2</v>
      </c>
      <c r="AH148" s="2">
        <f>(Table2[[#This Row],[Current Month High]]/Table2[[#This Row],[Close Price]])-1</f>
        <v>5.1169590643274976E-2</v>
      </c>
      <c r="AI148">
        <v>29.111842105263101</v>
      </c>
      <c r="AJ148">
        <v>102.666666666666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-0.09</v>
      </c>
      <c r="AM148" t="s">
        <v>10199</v>
      </c>
      <c r="AN148">
        <v>-2.63</v>
      </c>
      <c r="AO148" t="s">
        <v>10199</v>
      </c>
      <c r="AP148">
        <v>0.115995940266929</v>
      </c>
      <c r="AQ148">
        <f>(Table2[[#This Row],[Sharpe Ratio]]-AVERAGE(Table2[Sharpe Ratio]))/_xlfn.STDEV.P(Table2[Sharpe Ratio])</f>
        <v>0.69357210722774099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209</v>
      </c>
      <c r="AT148">
        <f>_xlfn.RANK.AVG(Table2[[#This Row],[6M Return vs Nifty Z-Score]],Table2[6M Return vs Nifty Z-Score])</f>
        <v>183</v>
      </c>
      <c r="AU148">
        <f>_xlfn.RANK.AVG(Table2[[#This Row],[Sharpe Ratio Z-Score]],Table2[Sharpe Ratio Z-Score])</f>
        <v>176</v>
      </c>
      <c r="AV148">
        <f>(Table2[[#This Row],[Rank 1Y]]+Table2[[#This Row],[Rank 6M]]+Table2[[#This Row],[Rank Sharpe]])/3</f>
        <v>189.33333333333334</v>
      </c>
    </row>
    <row r="149" spans="1:48" x14ac:dyDescent="0.3">
      <c r="A149" t="s">
        <v>380</v>
      </c>
      <c r="B149" t="s">
        <v>381</v>
      </c>
      <c r="C149" t="s">
        <v>10163</v>
      </c>
      <c r="D149" t="s">
        <v>130</v>
      </c>
      <c r="E149">
        <v>64634.459722271997</v>
      </c>
      <c r="F149">
        <v>150.87</v>
      </c>
      <c r="G149">
        <v>41.855341615425502</v>
      </c>
      <c r="H149">
        <f>(Table2[[#This Row],[1Y Return vs Nifty]]-AVERAGE(Table2[1Y Return vs Nifty]))/_xlfn.STDEV.P(Table2[1Y Return vs Nifty])</f>
        <v>-5.9457086359479785E-2</v>
      </c>
      <c r="I149">
        <v>-1.75434922612808</v>
      </c>
      <c r="J149">
        <f>(Table2[[#This Row],[1M Return vs Nifty]]-AVERAGE(Table2[1M Return vs Nifty]))/_xlfn.STDEV.P(Table2[1M Return vs Nifty])</f>
        <v>-0.51039105228105108</v>
      </c>
      <c r="K149">
        <v>18.6742432756363</v>
      </c>
      <c r="L149">
        <f>(Table2[[#This Row],[6M Return vs Nifty]]-AVERAGE(Table2[6M Return vs Nifty]))/_xlfn.STDEV.P(Table2[6M Return vs Nifty])</f>
        <v>0.25918613529445245</v>
      </c>
      <c r="M149">
        <v>5.3168481051383099</v>
      </c>
      <c r="N149">
        <f>(Table2[[#This Row],[1W Return vs Nifty]]-AVERAGE(Table2[1W Return vs Nifty]))/_xlfn.STDEV.P(Table2[1W Return vs Nifty])</f>
        <v>0.76351499169737758</v>
      </c>
      <c r="O149">
        <v>151.97999999999999</v>
      </c>
      <c r="P149">
        <v>152.009715136522</v>
      </c>
      <c r="Q149">
        <v>131.18779273840099</v>
      </c>
      <c r="R149">
        <v>63.833808475583602</v>
      </c>
      <c r="S149" s="2">
        <f>(Table2[[#This Row],[Close Price]]-Table2[[#This Row],[20D EMA]])/Table2[[#This Row],[20D EMA]]</f>
        <v>-7.3035925779706889E-3</v>
      </c>
      <c r="T149" s="2">
        <f>(Table2[[#This Row],[Close Price]]-Table2[[#This Row],[50D EMA]])/Table2[[#This Row],[50D EMA]]</f>
        <v>-7.4976466832952487E-3</v>
      </c>
      <c r="U149" s="2">
        <f>(Table2[[#This Row],[Close Price]]-Table2[[#This Row],[200D EMA]])/Table2[[#This Row],[200D EMA]]</f>
        <v>0.1500307829772464</v>
      </c>
      <c r="V149">
        <v>0.96467189933090702</v>
      </c>
      <c r="W149">
        <v>146.35</v>
      </c>
      <c r="X149">
        <v>156.30000000000001</v>
      </c>
      <c r="Y149">
        <v>146.35</v>
      </c>
      <c r="Z149">
        <v>158.22</v>
      </c>
      <c r="AA149">
        <v>145.4</v>
      </c>
      <c r="AB149">
        <v>158.75</v>
      </c>
      <c r="AC149" s="2">
        <f>(Table2[[#This Row],[Close Price]]/Table2[[#This Row],[Day Low]])-1</f>
        <v>3.0884865049538801E-2</v>
      </c>
      <c r="AD149" s="2">
        <f>(Table2[[#This Row],[Day High]]/Table2[[#This Row],[Close Price]])-1</f>
        <v>3.5991250745675218E-2</v>
      </c>
      <c r="AE149" s="2">
        <f>(Table2[[#This Row],[Close Price]]/Table2[[#This Row],[Current Week Low]])-1</f>
        <v>3.0884865049538801E-2</v>
      </c>
      <c r="AF149" s="2">
        <f>(Table2[[#This Row],[Current Week High]]/Table2[[#This Row],[Close Price]])-1</f>
        <v>4.8717438854642969E-2</v>
      </c>
      <c r="AG149" s="2">
        <f>(Table2[[#This Row],[Close Price]]/Table2[[#This Row],[Current Month Low]])-1</f>
        <v>3.7620357634112755E-2</v>
      </c>
      <c r="AH149" s="2">
        <f>(Table2[[#This Row],[Current Month High]]/Table2[[#This Row],[Close Price]])-1</f>
        <v>5.2230397030555986E-2</v>
      </c>
      <c r="AI149">
        <v>16.225889838934101</v>
      </c>
      <c r="AJ149">
        <v>84.437652811735902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-7.0000000000000007E-2</v>
      </c>
      <c r="AM149" t="s">
        <v>10199</v>
      </c>
      <c r="AN149">
        <v>0.68</v>
      </c>
      <c r="AO149" t="s">
        <v>10200</v>
      </c>
      <c r="AP149">
        <v>-5.6185252574040001E-3</v>
      </c>
      <c r="AQ149">
        <f>(Table2[[#This Row],[Sharpe Ratio]]-AVERAGE(Table2[Sharpe Ratio]))/_xlfn.STDEV.P(Table2[Sharpe Ratio])</f>
        <v>-0.67754513203212496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298</v>
      </c>
      <c r="AT149">
        <f>_xlfn.RANK.AVG(Table2[[#This Row],[6M Return vs Nifty Z-Score]],Table2[6M Return vs Nifty Z-Score])</f>
        <v>230</v>
      </c>
      <c r="AU149">
        <f>_xlfn.RANK.AVG(Table2[[#This Row],[Sharpe Ratio Z-Score]],Table2[Sharpe Ratio Z-Score])</f>
        <v>551</v>
      </c>
      <c r="AV149">
        <f>(Table2[[#This Row],[Rank 1Y]]+Table2[[#This Row],[Rank 6M]]+Table2[[#This Row],[Rank Sharpe]])/3</f>
        <v>359.66666666666669</v>
      </c>
    </row>
    <row r="150" spans="1:48" x14ac:dyDescent="0.3">
      <c r="A150" t="s">
        <v>382</v>
      </c>
      <c r="B150" t="s">
        <v>383</v>
      </c>
      <c r="C150" t="s">
        <v>10159</v>
      </c>
      <c r="D150" t="s">
        <v>189</v>
      </c>
      <c r="E150">
        <v>64561.853551025</v>
      </c>
      <c r="F150">
        <v>1060.25</v>
      </c>
      <c r="G150">
        <v>67.185457125719495</v>
      </c>
      <c r="H150">
        <f>(Table2[[#This Row],[1Y Return vs Nifty]]-AVERAGE(Table2[1Y Return vs Nifty]))/_xlfn.STDEV.P(Table2[1Y Return vs Nifty])</f>
        <v>0.23647390327969561</v>
      </c>
      <c r="I150">
        <v>9.4159588244372294</v>
      </c>
      <c r="J150">
        <f>(Table2[[#This Row],[1M Return vs Nifty]]-AVERAGE(Table2[1M Return vs Nifty]))/_xlfn.STDEV.P(Table2[1M Return vs Nifty])</f>
        <v>0.41633714028876762</v>
      </c>
      <c r="K150">
        <v>36.818376926723197</v>
      </c>
      <c r="L150">
        <f>(Table2[[#This Row],[6M Return vs Nifty]]-AVERAGE(Table2[6M Return vs Nifty]))/_xlfn.STDEV.P(Table2[6M Return vs Nifty])</f>
        <v>0.81128726344772406</v>
      </c>
      <c r="M150">
        <v>-4.8463332195345803</v>
      </c>
      <c r="N150">
        <f>(Table2[[#This Row],[1W Return vs Nifty]]-AVERAGE(Table2[1W Return vs Nifty]))/_xlfn.STDEV.P(Table2[1W Return vs Nifty])</f>
        <v>-1.2079898964316373</v>
      </c>
      <c r="O150">
        <v>1071.72</v>
      </c>
      <c r="P150">
        <v>947.43661872216001</v>
      </c>
      <c r="Q150">
        <v>752.90155030277003</v>
      </c>
      <c r="R150">
        <v>59.934577581509302</v>
      </c>
      <c r="S150" s="2">
        <f>(Table2[[#This Row],[Close Price]]-Table2[[#This Row],[20D EMA]])/Table2[[#This Row],[20D EMA]]</f>
        <v>-1.0702422274474701E-2</v>
      </c>
      <c r="T150" s="2">
        <f>(Table2[[#This Row],[Close Price]]-Table2[[#This Row],[50D EMA]])/Table2[[#This Row],[50D EMA]]</f>
        <v>0.11907221976494348</v>
      </c>
      <c r="U150" s="2">
        <f>(Table2[[#This Row],[Close Price]]-Table2[[#This Row],[200D EMA]])/Table2[[#This Row],[200D EMA]]</f>
        <v>0.40821864369071043</v>
      </c>
      <c r="V150">
        <v>1.25503093416404</v>
      </c>
      <c r="W150">
        <v>1053</v>
      </c>
      <c r="X150">
        <v>1130.05</v>
      </c>
      <c r="Y150">
        <v>1053</v>
      </c>
      <c r="Z150">
        <v>1198.8</v>
      </c>
      <c r="AA150">
        <v>1053</v>
      </c>
      <c r="AB150">
        <v>1207.3</v>
      </c>
      <c r="AC150" s="2">
        <f>(Table2[[#This Row],[Close Price]]/Table2[[#This Row],[Day Low]])-1</f>
        <v>6.8850902184236507E-3</v>
      </c>
      <c r="AD150" s="2">
        <f>(Table2[[#This Row],[Day High]]/Table2[[#This Row],[Close Price]])-1</f>
        <v>6.5833529827870718E-2</v>
      </c>
      <c r="AE150" s="2">
        <f>(Table2[[#This Row],[Close Price]]/Table2[[#This Row],[Current Week Low]])-1</f>
        <v>6.8850902184236507E-3</v>
      </c>
      <c r="AF150" s="2">
        <f>(Table2[[#This Row],[Current Week High]]/Table2[[#This Row],[Close Price]])-1</f>
        <v>0.1306767271869842</v>
      </c>
      <c r="AG150" s="2">
        <f>(Table2[[#This Row],[Close Price]]/Table2[[#This Row],[Current Month Low]])-1</f>
        <v>6.8850902184236507E-3</v>
      </c>
      <c r="AH150" s="2">
        <f>(Table2[[#This Row],[Current Month High]]/Table2[[#This Row],[Close Price]])-1</f>
        <v>0.13869370431502004</v>
      </c>
      <c r="AI150">
        <v>13.869370431502</v>
      </c>
      <c r="AJ150">
        <v>93.2646737149106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0.26</v>
      </c>
      <c r="AM150" t="s">
        <v>10200</v>
      </c>
      <c r="AN150">
        <v>-1.52</v>
      </c>
      <c r="AO150" t="s">
        <v>10199</v>
      </c>
      <c r="AP150">
        <v>0.13186505992417299</v>
      </c>
      <c r="AQ150">
        <f>(Table2[[#This Row],[Sharpe Ratio]]-AVERAGE(Table2[Sharpe Ratio]))/_xlfn.STDEV.P(Table2[Sharpe Ratio])</f>
        <v>0.87248522780196547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1.1285936383865156</v>
      </c>
      <c r="AS150">
        <f>_xlfn.RANK.AVG(Table2[[#This Row],[1Y Return vs Nifty Z-Score]],Table2[1Y Return vs Nifty Z-Score])</f>
        <v>206</v>
      </c>
      <c r="AT150">
        <f>_xlfn.RANK.AVG(Table2[[#This Row],[6M Return vs Nifty Z-Score]],Table2[6M Return vs Nifty Z-Score])</f>
        <v>116</v>
      </c>
      <c r="AU150">
        <f>_xlfn.RANK.AVG(Table2[[#This Row],[Sharpe Ratio Z-Score]],Table2[Sharpe Ratio Z-Score])</f>
        <v>143</v>
      </c>
      <c r="AV150">
        <f>(Table2[[#This Row],[Rank 1Y]]+Table2[[#This Row],[Rank 6M]]+Table2[[#This Row],[Rank Sharpe]])/3</f>
        <v>155</v>
      </c>
    </row>
    <row r="151" spans="1:48" x14ac:dyDescent="0.3">
      <c r="A151" t="s">
        <v>384</v>
      </c>
      <c r="B151" t="s">
        <v>385</v>
      </c>
      <c r="C151" t="s">
        <v>10160</v>
      </c>
      <c r="D151" t="s">
        <v>239</v>
      </c>
      <c r="E151">
        <v>63815.98375046</v>
      </c>
      <c r="F151">
        <v>5326.95</v>
      </c>
      <c r="G151">
        <v>108.067249568121</v>
      </c>
      <c r="H151">
        <f>(Table2[[#This Row],[1Y Return vs Nifty]]-AVERAGE(Table2[1Y Return vs Nifty]))/_xlfn.STDEV.P(Table2[1Y Return vs Nifty])</f>
        <v>0.71409467412800121</v>
      </c>
      <c r="I151">
        <v>2.8796285921178901</v>
      </c>
      <c r="J151">
        <f>(Table2[[#This Row],[1M Return vs Nifty]]-AVERAGE(Table2[1M Return vs Nifty]))/_xlfn.STDEV.P(Table2[1M Return vs Nifty])</f>
        <v>-0.12593989225289179</v>
      </c>
      <c r="K151">
        <v>54.440038430678797</v>
      </c>
      <c r="L151">
        <f>(Table2[[#This Row],[6M Return vs Nifty]]-AVERAGE(Table2[6M Return vs Nifty]))/_xlfn.STDEV.P(Table2[6M Return vs Nifty])</f>
        <v>1.3474902799905484</v>
      </c>
      <c r="M151">
        <v>6.51174067407932</v>
      </c>
      <c r="N151">
        <f>(Table2[[#This Row],[1W Return vs Nifty]]-AVERAGE(Table2[1W Return vs Nifty]))/_xlfn.STDEV.P(Table2[1W Return vs Nifty])</f>
        <v>0.99530624536095991</v>
      </c>
      <c r="O151">
        <v>5325.09</v>
      </c>
      <c r="P151">
        <v>5079.4282680682199</v>
      </c>
      <c r="Q151">
        <v>4014.6418529090001</v>
      </c>
      <c r="R151">
        <v>73.134219000132603</v>
      </c>
      <c r="S151" s="2">
        <f>(Table2[[#This Row],[Close Price]]-Table2[[#This Row],[20D EMA]])/Table2[[#This Row],[20D EMA]]</f>
        <v>3.4928987115704572E-4</v>
      </c>
      <c r="T151" s="2">
        <f>(Table2[[#This Row],[Close Price]]-Table2[[#This Row],[50D EMA]])/Table2[[#This Row],[50D EMA]]</f>
        <v>4.8730234756502615E-2</v>
      </c>
      <c r="U151" s="2">
        <f>(Table2[[#This Row],[Close Price]]-Table2[[#This Row],[200D EMA]])/Table2[[#This Row],[200D EMA]]</f>
        <v>0.32688050271286445</v>
      </c>
      <c r="V151">
        <v>0.45146992131208402</v>
      </c>
      <c r="W151">
        <v>5307</v>
      </c>
      <c r="X151">
        <v>5550</v>
      </c>
      <c r="Y151">
        <v>5307</v>
      </c>
      <c r="Z151">
        <v>5839.95</v>
      </c>
      <c r="AA151">
        <v>5143.95</v>
      </c>
      <c r="AB151">
        <v>5839.95</v>
      </c>
      <c r="AC151" s="2">
        <f>(Table2[[#This Row],[Close Price]]/Table2[[#This Row],[Day Low]])-1</f>
        <v>3.7591859807801775E-3</v>
      </c>
      <c r="AD151" s="2">
        <f>(Table2[[#This Row],[Day High]]/Table2[[#This Row],[Close Price]])-1</f>
        <v>4.1871990538675963E-2</v>
      </c>
      <c r="AE151" s="2">
        <f>(Table2[[#This Row],[Close Price]]/Table2[[#This Row],[Current Week Low]])-1</f>
        <v>3.7591859807801775E-3</v>
      </c>
      <c r="AF151" s="2">
        <f>(Table2[[#This Row],[Current Week High]]/Table2[[#This Row],[Close Price]])-1</f>
        <v>9.6302762368710049E-2</v>
      </c>
      <c r="AG151" s="2">
        <f>(Table2[[#This Row],[Close Price]]/Table2[[#This Row],[Current Month Low]])-1</f>
        <v>3.5575773481468564E-2</v>
      </c>
      <c r="AH151" s="2">
        <f>(Table2[[#This Row],[Current Month High]]/Table2[[#This Row],[Close Price]])-1</f>
        <v>9.6302762368710049E-2</v>
      </c>
      <c r="AI151">
        <v>9.6302762368709995</v>
      </c>
      <c r="AJ151">
        <v>136.64815637494399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0.05</v>
      </c>
      <c r="AM151" t="s">
        <v>10200</v>
      </c>
      <c r="AN151">
        <v>2.48</v>
      </c>
      <c r="AO151" t="s">
        <v>10200</v>
      </c>
      <c r="AP151">
        <v>0.14837443590156299</v>
      </c>
      <c r="AQ151">
        <f>(Table2[[#This Row],[Sharpe Ratio]]-AVERAGE(Table2[Sharpe Ratio]))/_xlfn.STDEV.P(Table2[Sharpe Ratio])</f>
        <v>1.058616786366378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3.9895680935929954</v>
      </c>
      <c r="AS151">
        <f>_xlfn.RANK.AVG(Table2[[#This Row],[1Y Return vs Nifty Z-Score]],Table2[1Y Return vs Nifty Z-Score])</f>
        <v>117</v>
      </c>
      <c r="AT151">
        <f>_xlfn.RANK.AVG(Table2[[#This Row],[6M Return vs Nifty Z-Score]],Table2[6M Return vs Nifty Z-Score])</f>
        <v>66</v>
      </c>
      <c r="AU151">
        <f>_xlfn.RANK.AVG(Table2[[#This Row],[Sharpe Ratio Z-Score]],Table2[Sharpe Ratio Z-Score])</f>
        <v>108</v>
      </c>
      <c r="AV151">
        <f>(Table2[[#This Row],[Rank 1Y]]+Table2[[#This Row],[Rank 6M]]+Table2[[#This Row],[Rank Sharpe]])/3</f>
        <v>97</v>
      </c>
    </row>
    <row r="152" spans="1:48" x14ac:dyDescent="0.3">
      <c r="A152" t="s">
        <v>386</v>
      </c>
      <c r="B152" t="s">
        <v>387</v>
      </c>
      <c r="C152" t="s">
        <v>10165</v>
      </c>
      <c r="D152" t="s">
        <v>388</v>
      </c>
      <c r="E152">
        <v>63558.539911619999</v>
      </c>
      <c r="F152">
        <v>1044</v>
      </c>
      <c r="G152">
        <v>29.600146037462402</v>
      </c>
      <c r="H152">
        <f>(Table2[[#This Row],[1Y Return vs Nifty]]-AVERAGE(Table2[1Y Return vs Nifty]))/_xlfn.STDEV.P(Table2[1Y Return vs Nifty])</f>
        <v>-0.20263417349650459</v>
      </c>
      <c r="I152">
        <v>-6.6497547519107796</v>
      </c>
      <c r="J152">
        <f>(Table2[[#This Row],[1M Return vs Nifty]]-AVERAGE(Table2[1M Return vs Nifty]))/_xlfn.STDEV.P(Table2[1M Return vs Nifty])</f>
        <v>-0.91653117789516148</v>
      </c>
      <c r="K152">
        <v>5.3330261594032704</v>
      </c>
      <c r="L152">
        <f>(Table2[[#This Row],[6M Return vs Nifty]]-AVERAGE(Table2[6M Return vs Nifty]))/_xlfn.STDEV.P(Table2[6M Return vs Nifty])</f>
        <v>-0.14676882306580857</v>
      </c>
      <c r="M152">
        <v>1.2900181456358499</v>
      </c>
      <c r="N152">
        <f>(Table2[[#This Row],[1W Return vs Nifty]]-AVERAGE(Table2[1W Return vs Nifty]))/_xlfn.STDEV.P(Table2[1W Return vs Nifty])</f>
        <v>-1.7629680940742718E-2</v>
      </c>
      <c r="O152">
        <v>1053.73</v>
      </c>
      <c r="P152">
        <v>1043.44943228737</v>
      </c>
      <c r="Q152">
        <v>922.94182575860702</v>
      </c>
      <c r="R152">
        <v>45.083201667675198</v>
      </c>
      <c r="S152" s="2">
        <f>(Table2[[#This Row],[Close Price]]-Table2[[#This Row],[20D EMA]])/Table2[[#This Row],[20D EMA]]</f>
        <v>-9.2338644624334679E-3</v>
      </c>
      <c r="T152" s="2">
        <f>(Table2[[#This Row],[Close Price]]-Table2[[#This Row],[50D EMA]])/Table2[[#This Row],[50D EMA]]</f>
        <v>5.2764196864156098E-4</v>
      </c>
      <c r="U152" s="2">
        <f>(Table2[[#This Row],[Close Price]]-Table2[[#This Row],[200D EMA]])/Table2[[#This Row],[200D EMA]]</f>
        <v>0.13116555221873261</v>
      </c>
      <c r="V152">
        <v>0.71468789248395403</v>
      </c>
      <c r="W152">
        <v>1015</v>
      </c>
      <c r="X152">
        <v>1048.45</v>
      </c>
      <c r="Y152">
        <v>1015</v>
      </c>
      <c r="Z152">
        <v>1064.7</v>
      </c>
      <c r="AA152">
        <v>1015</v>
      </c>
      <c r="AB152">
        <v>1070.3</v>
      </c>
      <c r="AC152" s="2">
        <f>(Table2[[#This Row],[Close Price]]/Table2[[#This Row],[Day Low]])-1</f>
        <v>2.857142857142847E-2</v>
      </c>
      <c r="AD152" s="2">
        <f>(Table2[[#This Row],[Day High]]/Table2[[#This Row],[Close Price]])-1</f>
        <v>4.2624521072798238E-3</v>
      </c>
      <c r="AE152" s="2">
        <f>(Table2[[#This Row],[Close Price]]/Table2[[#This Row],[Current Week Low]])-1</f>
        <v>2.857142857142847E-2</v>
      </c>
      <c r="AF152" s="2">
        <f>(Table2[[#This Row],[Current Week High]]/Table2[[#This Row],[Close Price]])-1</f>
        <v>1.9827586206896619E-2</v>
      </c>
      <c r="AG152" s="2">
        <f>(Table2[[#This Row],[Close Price]]/Table2[[#This Row],[Current Month Low]])-1</f>
        <v>2.857142857142847E-2</v>
      </c>
      <c r="AH152" s="2">
        <f>(Table2[[#This Row],[Current Month High]]/Table2[[#This Row],[Close Price]])-1</f>
        <v>2.5191570881226033E-2</v>
      </c>
      <c r="AI152">
        <v>13.026819923371599</v>
      </c>
      <c r="AJ152">
        <v>61.634928007431398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</v>
      </c>
      <c r="AM152" t="s">
        <v>10201</v>
      </c>
      <c r="AN152">
        <v>-0.51</v>
      </c>
      <c r="AO152" t="s">
        <v>10199</v>
      </c>
      <c r="AP152">
        <v>2.9764890621691999E-2</v>
      </c>
      <c r="AQ152">
        <f>(Table2[[#This Row],[Sharpe Ratio]]-AVERAGE(Table2[Sharpe Ratio]))/_xlfn.STDEV.P(Table2[Sharpe Ratio])</f>
        <v>-0.27862209860381282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-1.5621859540020302</v>
      </c>
      <c r="AS152">
        <f>_xlfn.RANK.AVG(Table2[[#This Row],[1Y Return vs Nifty Z-Score]],Table2[1Y Return vs Nifty Z-Score])</f>
        <v>343</v>
      </c>
      <c r="AT152">
        <f>_xlfn.RANK.AVG(Table2[[#This Row],[6M Return vs Nifty Z-Score]],Table2[6M Return vs Nifty Z-Score])</f>
        <v>363</v>
      </c>
      <c r="AU152">
        <f>_xlfn.RANK.AVG(Table2[[#This Row],[Sharpe Ratio Z-Score]],Table2[Sharpe Ratio Z-Score])</f>
        <v>414</v>
      </c>
      <c r="AV152">
        <f>(Table2[[#This Row],[Rank 1Y]]+Table2[[#This Row],[Rank 6M]]+Table2[[#This Row],[Rank Sharpe]])/3</f>
        <v>373.33333333333331</v>
      </c>
    </row>
    <row r="153" spans="1:48" x14ac:dyDescent="0.3">
      <c r="A153" t="s">
        <v>389</v>
      </c>
      <c r="B153" t="s">
        <v>390</v>
      </c>
      <c r="C153" t="s">
        <v>10168</v>
      </c>
      <c r="D153" t="s">
        <v>140</v>
      </c>
      <c r="E153">
        <v>62657.755491024996</v>
      </c>
      <c r="F153">
        <v>1723.65</v>
      </c>
      <c r="G153">
        <v>43.512129207629002</v>
      </c>
      <c r="H153">
        <f>(Table2[[#This Row],[1Y Return vs Nifty]]-AVERAGE(Table2[1Y Return vs Nifty]))/_xlfn.STDEV.P(Table2[1Y Return vs Nifty])</f>
        <v>-4.0100885966969306E-2</v>
      </c>
      <c r="I153">
        <v>-14.470694223438899</v>
      </c>
      <c r="J153">
        <f>(Table2[[#This Row],[1M Return vs Nifty]]-AVERAGE(Table2[1M Return vs Nifty]))/_xlfn.STDEV.P(Table2[1M Return vs Nifty])</f>
        <v>-1.5653839282255704</v>
      </c>
      <c r="K153">
        <v>0.78152797725155798</v>
      </c>
      <c r="L153">
        <f>(Table2[[#This Row],[6M Return vs Nifty]]-AVERAGE(Table2[6M Return vs Nifty]))/_xlfn.STDEV.P(Table2[6M Return vs Nifty])</f>
        <v>-0.28526467684844392</v>
      </c>
      <c r="M153">
        <v>-4.8328713170676503</v>
      </c>
      <c r="N153">
        <f>(Table2[[#This Row],[1W Return vs Nifty]]-AVERAGE(Table2[1W Return vs Nifty]))/_xlfn.STDEV.P(Table2[1W Return vs Nifty])</f>
        <v>-1.2053784890711645</v>
      </c>
      <c r="O153">
        <v>1790.35</v>
      </c>
      <c r="P153">
        <v>1739.8797076081701</v>
      </c>
      <c r="Q153">
        <v>1479.8973435795299</v>
      </c>
      <c r="R153">
        <v>26.5289738184619</v>
      </c>
      <c r="S153" s="2">
        <f>(Table2[[#This Row],[Close Price]]-Table2[[#This Row],[20D EMA]])/Table2[[#This Row],[20D EMA]]</f>
        <v>-3.7255285279414539E-2</v>
      </c>
      <c r="T153" s="2">
        <f>(Table2[[#This Row],[Close Price]]-Table2[[#This Row],[50D EMA]])/Table2[[#This Row],[50D EMA]]</f>
        <v>-9.3280630478075489E-3</v>
      </c>
      <c r="U153" s="2">
        <f>(Table2[[#This Row],[Close Price]]-Table2[[#This Row],[200D EMA]])/Table2[[#This Row],[200D EMA]]</f>
        <v>0.16470916545528005</v>
      </c>
      <c r="V153">
        <v>0.77821760522623196</v>
      </c>
      <c r="W153">
        <v>1692.4</v>
      </c>
      <c r="X153">
        <v>1762.25</v>
      </c>
      <c r="Y153">
        <v>1692.4</v>
      </c>
      <c r="Z153">
        <v>1798</v>
      </c>
      <c r="AA153">
        <v>1692.4</v>
      </c>
      <c r="AB153">
        <v>1819</v>
      </c>
      <c r="AC153" s="2">
        <f>(Table2[[#This Row],[Close Price]]/Table2[[#This Row],[Day Low]])-1</f>
        <v>1.8464901914440945E-2</v>
      </c>
      <c r="AD153" s="2">
        <f>(Table2[[#This Row],[Day High]]/Table2[[#This Row],[Close Price]])-1</f>
        <v>2.2394337597539948E-2</v>
      </c>
      <c r="AE153" s="2">
        <f>(Table2[[#This Row],[Close Price]]/Table2[[#This Row],[Current Week Low]])-1</f>
        <v>1.8464901914440945E-2</v>
      </c>
      <c r="AF153" s="2">
        <f>(Table2[[#This Row],[Current Week High]]/Table2[[#This Row],[Close Price]])-1</f>
        <v>4.3135207263655495E-2</v>
      </c>
      <c r="AG153" s="2">
        <f>(Table2[[#This Row],[Close Price]]/Table2[[#This Row],[Current Month Low]])-1</f>
        <v>1.8464901914440945E-2</v>
      </c>
      <c r="AH153" s="2">
        <f>(Table2[[#This Row],[Current Month High]]/Table2[[#This Row],[Close Price]])-1</f>
        <v>5.531865517941581E-2</v>
      </c>
      <c r="AI153">
        <v>13.3089664375018</v>
      </c>
      <c r="AJ153">
        <v>71.618459700303603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</v>
      </c>
      <c r="AM153" t="s">
        <v>10201</v>
      </c>
      <c r="AN153">
        <v>-9.61</v>
      </c>
      <c r="AO153" t="s">
        <v>10199</v>
      </c>
      <c r="AP153">
        <v>0.100212978671555</v>
      </c>
      <c r="AQ153">
        <f>(Table2[[#This Row],[Sharpe Ratio]]-AVERAGE(Table2[Sharpe Ratio]))/_xlfn.STDEV.P(Table2[Sharpe Ratio])</f>
        <v>0.51563035797371148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-2.5804976221384366</v>
      </c>
      <c r="AS153">
        <f>_xlfn.RANK.AVG(Table2[[#This Row],[1Y Return vs Nifty Z-Score]],Table2[1Y Return vs Nifty Z-Score])</f>
        <v>289</v>
      </c>
      <c r="AT153">
        <f>_xlfn.RANK.AVG(Table2[[#This Row],[6M Return vs Nifty Z-Score]],Table2[6M Return vs Nifty Z-Score])</f>
        <v>416</v>
      </c>
      <c r="AU153">
        <f>_xlfn.RANK.AVG(Table2[[#This Row],[Sharpe Ratio Z-Score]],Table2[Sharpe Ratio Z-Score])</f>
        <v>211</v>
      </c>
      <c r="AV153">
        <f>(Table2[[#This Row],[Rank 1Y]]+Table2[[#This Row],[Rank 6M]]+Table2[[#This Row],[Rank Sharpe]])/3</f>
        <v>305.33333333333331</v>
      </c>
    </row>
    <row r="154" spans="1:48" x14ac:dyDescent="0.3">
      <c r="A154" t="s">
        <v>391</v>
      </c>
      <c r="B154" t="s">
        <v>392</v>
      </c>
      <c r="C154" t="s">
        <v>10160</v>
      </c>
      <c r="D154" t="s">
        <v>393</v>
      </c>
      <c r="E154">
        <v>62602.181312405002</v>
      </c>
      <c r="F154">
        <v>2349.5</v>
      </c>
      <c r="G154">
        <v>5.7203485846602904</v>
      </c>
      <c r="H154">
        <f>(Table2[[#This Row],[1Y Return vs Nifty]]-AVERAGE(Table2[1Y Return vs Nifty]))/_xlfn.STDEV.P(Table2[1Y Return vs Nifty])</f>
        <v>-0.48162114020492319</v>
      </c>
      <c r="I154">
        <v>2.8660226188186599</v>
      </c>
      <c r="J154">
        <f>(Table2[[#This Row],[1M Return vs Nifty]]-AVERAGE(Table2[1M Return vs Nifty]))/_xlfn.STDEV.P(Table2[1M Return vs Nifty])</f>
        <v>-0.1270686918335901</v>
      </c>
      <c r="K154">
        <v>17.278488859316301</v>
      </c>
      <c r="L154">
        <f>(Table2[[#This Row],[6M Return vs Nifty]]-AVERAGE(Table2[6M Return vs Nifty]))/_xlfn.STDEV.P(Table2[6M Return vs Nifty])</f>
        <v>0.21671524069602002</v>
      </c>
      <c r="M154">
        <v>-3.5467486509842101</v>
      </c>
      <c r="N154">
        <f>(Table2[[#This Row],[1W Return vs Nifty]]-AVERAGE(Table2[1W Return vs Nifty]))/_xlfn.STDEV.P(Table2[1W Return vs Nifty])</f>
        <v>-0.95588996358737544</v>
      </c>
      <c r="O154">
        <v>2323.85</v>
      </c>
      <c r="P154">
        <v>2231.11715059056</v>
      </c>
      <c r="Q154">
        <v>2029.2453171325801</v>
      </c>
      <c r="R154">
        <v>46.585140130537397</v>
      </c>
      <c r="S154" s="2">
        <f>(Table2[[#This Row],[Close Price]]-Table2[[#This Row],[20D EMA]])/Table2[[#This Row],[20D EMA]]</f>
        <v>1.10377175807389E-2</v>
      </c>
      <c r="T154" s="2">
        <f>(Table2[[#This Row],[Close Price]]-Table2[[#This Row],[50D EMA]])/Table2[[#This Row],[50D EMA]]</f>
        <v>5.3059898436128732E-2</v>
      </c>
      <c r="U154" s="2">
        <f>(Table2[[#This Row],[Close Price]]-Table2[[#This Row],[200D EMA]])/Table2[[#This Row],[200D EMA]]</f>
        <v>0.15781959931781681</v>
      </c>
      <c r="V154">
        <v>0.77796584141115699</v>
      </c>
      <c r="W154">
        <v>2292.4</v>
      </c>
      <c r="X154">
        <v>2369.1999999999998</v>
      </c>
      <c r="Y154">
        <v>2292.4</v>
      </c>
      <c r="Z154">
        <v>2414.1999999999998</v>
      </c>
      <c r="AA154">
        <v>2292.4</v>
      </c>
      <c r="AB154">
        <v>2454</v>
      </c>
      <c r="AC154" s="2">
        <f>(Table2[[#This Row],[Close Price]]/Table2[[#This Row],[Day Low]])-1</f>
        <v>2.4908392950619307E-2</v>
      </c>
      <c r="AD154" s="2">
        <f>(Table2[[#This Row],[Day High]]/Table2[[#This Row],[Close Price]])-1</f>
        <v>8.3847627154713944E-3</v>
      </c>
      <c r="AE154" s="2">
        <f>(Table2[[#This Row],[Close Price]]/Table2[[#This Row],[Current Week Low]])-1</f>
        <v>2.4908392950619307E-2</v>
      </c>
      <c r="AF154" s="2">
        <f>(Table2[[#This Row],[Current Week High]]/Table2[[#This Row],[Close Price]])-1</f>
        <v>2.7537773994466885E-2</v>
      </c>
      <c r="AG154" s="2">
        <f>(Table2[[#This Row],[Close Price]]/Table2[[#This Row],[Current Month Low]])-1</f>
        <v>2.4908392950619307E-2</v>
      </c>
      <c r="AH154" s="2">
        <f>(Table2[[#This Row],[Current Month High]]/Table2[[#This Row],[Close Price]])-1</f>
        <v>4.4477548414556312E-2</v>
      </c>
      <c r="AI154">
        <v>4.4477548414556303</v>
      </c>
      <c r="AJ154">
        <v>35.028735632183903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0.08</v>
      </c>
      <c r="AM154" t="s">
        <v>10200</v>
      </c>
      <c r="AN154">
        <v>-1.46</v>
      </c>
      <c r="AO154" t="s">
        <v>10199</v>
      </c>
      <c r="AP154">
        <v>2.4185398367335999E-2</v>
      </c>
      <c r="AQ154">
        <f>(Table2[[#This Row],[Sharpe Ratio]]-AVERAGE(Table2[Sharpe Ratio]))/_xlfn.STDEV.P(Table2[Sharpe Ratio])</f>
        <v>-0.34152693466325135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-1.6893914895931201</v>
      </c>
      <c r="AS154">
        <f>_xlfn.RANK.AVG(Table2[[#This Row],[1Y Return vs Nifty Z-Score]],Table2[1Y Return vs Nifty Z-Score])</f>
        <v>478</v>
      </c>
      <c r="AT154">
        <f>_xlfn.RANK.AVG(Table2[[#This Row],[6M Return vs Nifty Z-Score]],Table2[6M Return vs Nifty Z-Score])</f>
        <v>243</v>
      </c>
      <c r="AU154">
        <f>_xlfn.RANK.AVG(Table2[[#This Row],[Sharpe Ratio Z-Score]],Table2[Sharpe Ratio Z-Score])</f>
        <v>430</v>
      </c>
      <c r="AV154">
        <f>(Table2[[#This Row],[Rank 1Y]]+Table2[[#This Row],[Rank 6M]]+Table2[[#This Row],[Rank Sharpe]])/3</f>
        <v>383.66666666666669</v>
      </c>
    </row>
    <row r="155" spans="1:48" x14ac:dyDescent="0.3">
      <c r="A155" t="s">
        <v>394</v>
      </c>
      <c r="B155" t="s">
        <v>395</v>
      </c>
      <c r="C155" t="s">
        <v>10161</v>
      </c>
      <c r="D155" t="s">
        <v>65</v>
      </c>
      <c r="E155">
        <v>62435.049525000002</v>
      </c>
      <c r="F155">
        <v>5225.8</v>
      </c>
      <c r="G155">
        <v>24.4078739096548</v>
      </c>
      <c r="H155">
        <f>(Table2[[#This Row],[1Y Return vs Nifty]]-AVERAGE(Table2[1Y Return vs Nifty]))/_xlfn.STDEV.P(Table2[1Y Return vs Nifty])</f>
        <v>-0.26329533505471242</v>
      </c>
      <c r="I155">
        <v>2.8645147443490999</v>
      </c>
      <c r="J155">
        <f>(Table2[[#This Row],[1M Return vs Nifty]]-AVERAGE(Table2[1M Return vs Nifty]))/_xlfn.STDEV.P(Table2[1M Return vs Nifty])</f>
        <v>-0.12719379042312512</v>
      </c>
      <c r="K155">
        <v>-10.389652788996599</v>
      </c>
      <c r="L155">
        <f>(Table2[[#This Row],[6M Return vs Nifty]]-AVERAGE(Table2[6M Return vs Nifty]))/_xlfn.STDEV.P(Table2[6M Return vs Nifty])</f>
        <v>-0.6251884021942542</v>
      </c>
      <c r="M155">
        <v>7.7725470262069098</v>
      </c>
      <c r="N155">
        <f>(Table2[[#This Row],[1W Return vs Nifty]]-AVERAGE(Table2[1W Return vs Nifty]))/_xlfn.STDEV.P(Table2[1W Return vs Nifty])</f>
        <v>1.2398837852863001</v>
      </c>
      <c r="O155">
        <v>5086.07</v>
      </c>
      <c r="P155">
        <v>5063.0580754001803</v>
      </c>
      <c r="Q155">
        <v>4735.6551383201504</v>
      </c>
      <c r="R155">
        <v>69.591038777323206</v>
      </c>
      <c r="S155" s="2">
        <f>(Table2[[#This Row],[Close Price]]-Table2[[#This Row],[20D EMA]])/Table2[[#This Row],[20D EMA]]</f>
        <v>2.747307842794151E-2</v>
      </c>
      <c r="T155" s="2">
        <f>(Table2[[#This Row],[Close Price]]-Table2[[#This Row],[50D EMA]])/Table2[[#This Row],[50D EMA]]</f>
        <v>3.2143009654685202E-2</v>
      </c>
      <c r="U155" s="2">
        <f>(Table2[[#This Row],[Close Price]]-Table2[[#This Row],[200D EMA]])/Table2[[#This Row],[200D EMA]]</f>
        <v>0.10350096182335521</v>
      </c>
      <c r="V155">
        <v>1.1599616642959001</v>
      </c>
      <c r="W155">
        <v>5156.05</v>
      </c>
      <c r="X155">
        <v>5338</v>
      </c>
      <c r="Y155">
        <v>5063</v>
      </c>
      <c r="Z155">
        <v>5348.8</v>
      </c>
      <c r="AA155">
        <v>4872</v>
      </c>
      <c r="AB155">
        <v>5348.8</v>
      </c>
      <c r="AC155" s="2">
        <f>(Table2[[#This Row],[Close Price]]/Table2[[#This Row],[Day Low]])-1</f>
        <v>1.3527797441840184E-2</v>
      </c>
      <c r="AD155" s="2">
        <f>(Table2[[#This Row],[Day High]]/Table2[[#This Row],[Close Price]])-1</f>
        <v>2.1470396877033116E-2</v>
      </c>
      <c r="AE155" s="2">
        <f>(Table2[[#This Row],[Close Price]]/Table2[[#This Row],[Current Week Low]])-1</f>
        <v>3.2154848903811928E-2</v>
      </c>
      <c r="AF155" s="2">
        <f>(Table2[[#This Row],[Current Week High]]/Table2[[#This Row],[Close Price]])-1</f>
        <v>2.3537066095143278E-2</v>
      </c>
      <c r="AG155" s="2">
        <f>(Table2[[#This Row],[Close Price]]/Table2[[#This Row],[Current Month Low]])-1</f>
        <v>7.2619047619047583E-2</v>
      </c>
      <c r="AH155" s="2">
        <f>(Table2[[#This Row],[Current Month High]]/Table2[[#This Row],[Close Price]])-1</f>
        <v>2.3537066095143278E-2</v>
      </c>
      <c r="AI155">
        <v>6.7549466110451997</v>
      </c>
      <c r="AJ155">
        <v>51.604293588627698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-0.01</v>
      </c>
      <c r="AM155" t="s">
        <v>10199</v>
      </c>
      <c r="AN155">
        <v>4.4000000000000004</v>
      </c>
      <c r="AO155" t="s">
        <v>10200</v>
      </c>
      <c r="AP155">
        <v>1.3524537224471E-2</v>
      </c>
      <c r="AQ155">
        <f>(Table2[[#This Row],[Sharpe Ratio]]-AVERAGE(Table2[Sharpe Ratio]))/_xlfn.STDEV.P(Table2[Sharpe Ratio])</f>
        <v>-0.46172061750612964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-0.23751435989192138</v>
      </c>
      <c r="AS155">
        <f>_xlfn.RANK.AVG(Table2[[#This Row],[1Y Return vs Nifty Z-Score]],Table2[1Y Return vs Nifty Z-Score])</f>
        <v>363</v>
      </c>
      <c r="AT155">
        <f>_xlfn.RANK.AVG(Table2[[#This Row],[6M Return vs Nifty Z-Score]],Table2[6M Return vs Nifty Z-Score])</f>
        <v>529</v>
      </c>
      <c r="AU155">
        <f>_xlfn.RANK.AVG(Table2[[#This Row],[Sharpe Ratio Z-Score]],Table2[Sharpe Ratio Z-Score])</f>
        <v>460</v>
      </c>
      <c r="AV155">
        <f>(Table2[[#This Row],[Rank 1Y]]+Table2[[#This Row],[Rank 6M]]+Table2[[#This Row],[Rank Sharpe]])/3</f>
        <v>450.66666666666669</v>
      </c>
    </row>
    <row r="156" spans="1:48" x14ac:dyDescent="0.3">
      <c r="A156" t="s">
        <v>396</v>
      </c>
      <c r="B156" t="s">
        <v>397</v>
      </c>
      <c r="C156" t="s">
        <v>10160</v>
      </c>
      <c r="D156" t="s">
        <v>62</v>
      </c>
      <c r="E156">
        <v>62203.823437500003</v>
      </c>
      <c r="F156">
        <v>1631.85</v>
      </c>
      <c r="G156">
        <v>177.59981787820701</v>
      </c>
      <c r="H156">
        <f>(Table2[[#This Row],[1Y Return vs Nifty]]-AVERAGE(Table2[1Y Return vs Nifty]))/_xlfn.STDEV.P(Table2[1Y Return vs Nifty])</f>
        <v>1.5264416112667214</v>
      </c>
      <c r="I156">
        <v>10.791880085756301</v>
      </c>
      <c r="J156">
        <f>(Table2[[#This Row],[1M Return vs Nifty]]-AVERAGE(Table2[1M Return vs Nifty]))/_xlfn.STDEV.P(Table2[1M Return vs Nifty])</f>
        <v>0.53048842580824596</v>
      </c>
      <c r="K156">
        <v>75.546520845680504</v>
      </c>
      <c r="L156">
        <f>(Table2[[#This Row],[6M Return vs Nifty]]-AVERAGE(Table2[6M Return vs Nifty]))/_xlfn.STDEV.P(Table2[6M Return vs Nifty])</f>
        <v>1.9897316223856194</v>
      </c>
      <c r="M156">
        <v>4.5868549252686197</v>
      </c>
      <c r="N156">
        <f>(Table2[[#This Row],[1W Return vs Nifty]]-AVERAGE(Table2[1W Return vs Nifty]))/_xlfn.STDEV.P(Table2[1W Return vs Nifty])</f>
        <v>0.6219072532897133</v>
      </c>
      <c r="O156">
        <v>1590.71</v>
      </c>
      <c r="P156">
        <v>1416.6785471537601</v>
      </c>
      <c r="Q156">
        <v>1004.18101685981</v>
      </c>
      <c r="R156">
        <v>68.355812330077697</v>
      </c>
      <c r="S156" s="2">
        <f>(Table2[[#This Row],[Close Price]]-Table2[[#This Row],[20D EMA]])/Table2[[#This Row],[20D EMA]]</f>
        <v>2.5862665099232338E-2</v>
      </c>
      <c r="T156" s="2">
        <f>(Table2[[#This Row],[Close Price]]-Table2[[#This Row],[50D EMA]])/Table2[[#This Row],[50D EMA]]</f>
        <v>0.15188445768345929</v>
      </c>
      <c r="U156" s="2">
        <f>(Table2[[#This Row],[Close Price]]-Table2[[#This Row],[200D EMA]])/Table2[[#This Row],[200D EMA]]</f>
        <v>0.62505561507524132</v>
      </c>
      <c r="V156">
        <v>1.47652664429923</v>
      </c>
      <c r="W156">
        <v>1571.3</v>
      </c>
      <c r="X156">
        <v>1688.5</v>
      </c>
      <c r="Y156">
        <v>1571.3</v>
      </c>
      <c r="Z156">
        <v>1773.3</v>
      </c>
      <c r="AA156">
        <v>1571.3</v>
      </c>
      <c r="AB156">
        <v>1794.7</v>
      </c>
      <c r="AC156" s="2">
        <f>(Table2[[#This Row],[Close Price]]/Table2[[#This Row],[Day Low]])-1</f>
        <v>3.8534971043085342E-2</v>
      </c>
      <c r="AD156" s="2">
        <f>(Table2[[#This Row],[Day High]]/Table2[[#This Row],[Close Price]])-1</f>
        <v>3.4715200539265245E-2</v>
      </c>
      <c r="AE156" s="2">
        <f>(Table2[[#This Row],[Close Price]]/Table2[[#This Row],[Current Week Low]])-1</f>
        <v>3.8534971043085342E-2</v>
      </c>
      <c r="AF156" s="2">
        <f>(Table2[[#This Row],[Current Week High]]/Table2[[#This Row],[Close Price]])-1</f>
        <v>8.6680761099365844E-2</v>
      </c>
      <c r="AG156" s="2">
        <f>(Table2[[#This Row],[Close Price]]/Table2[[#This Row],[Current Month Low]])-1</f>
        <v>3.8534971043085342E-2</v>
      </c>
      <c r="AH156" s="2">
        <f>(Table2[[#This Row],[Current Month High]]/Table2[[#This Row],[Close Price]])-1</f>
        <v>9.9794711523730761E-2</v>
      </c>
      <c r="AI156">
        <v>9.9794711523730708</v>
      </c>
      <c r="AJ156">
        <v>262.63333333333298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</v>
      </c>
      <c r="AM156">
        <v>0</v>
      </c>
      <c r="AN156">
        <v>5.08</v>
      </c>
      <c r="AO156" t="s">
        <v>10200</v>
      </c>
      <c r="AP156">
        <v>0.21706932133318901</v>
      </c>
      <c r="AQ156">
        <f>(Table2[[#This Row],[Sharpe Ratio]]-AVERAGE(Table2[Sharpe Ratio]))/_xlfn.STDEV.P(Table2[Sharpe Ratio])</f>
        <v>1.8331031211802107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6.501672033930511</v>
      </c>
      <c r="AS156">
        <f>_xlfn.RANK.AVG(Table2[[#This Row],[1Y Return vs Nifty Z-Score]],Table2[1Y Return vs Nifty Z-Score])</f>
        <v>52</v>
      </c>
      <c r="AT156">
        <f>_xlfn.RANK.AVG(Table2[[#This Row],[6M Return vs Nifty Z-Score]],Table2[6M Return vs Nifty Z-Score])</f>
        <v>33</v>
      </c>
      <c r="AU156">
        <f>_xlfn.RANK.AVG(Table2[[#This Row],[Sharpe Ratio Z-Score]],Table2[Sharpe Ratio Z-Score])</f>
        <v>22</v>
      </c>
      <c r="AV156">
        <f>(Table2[[#This Row],[Rank 1Y]]+Table2[[#This Row],[Rank 6M]]+Table2[[#This Row],[Rank Sharpe]])/3</f>
        <v>35.666666666666664</v>
      </c>
    </row>
    <row r="157" spans="1:48" x14ac:dyDescent="0.3">
      <c r="A157" t="s">
        <v>398</v>
      </c>
      <c r="B157" t="s">
        <v>399</v>
      </c>
      <c r="C157" t="s">
        <v>10159</v>
      </c>
      <c r="D157" t="s">
        <v>400</v>
      </c>
      <c r="E157">
        <v>61201.322596149999</v>
      </c>
      <c r="F157">
        <v>3178</v>
      </c>
      <c r="G157">
        <v>12.9728785718266</v>
      </c>
      <c r="H157">
        <f>(Table2[[#This Row],[1Y Return vs Nifty]]-AVERAGE(Table2[1Y Return vs Nifty]))/_xlfn.STDEV.P(Table2[1Y Return vs Nifty])</f>
        <v>-0.39689004706728237</v>
      </c>
      <c r="I157">
        <v>-5.5680373810499102</v>
      </c>
      <c r="J157">
        <f>(Table2[[#This Row],[1M Return vs Nifty]]-AVERAGE(Table2[1M Return vs Nifty]))/_xlfn.STDEV.P(Table2[1M Return vs Nifty])</f>
        <v>-0.82678808581288576</v>
      </c>
      <c r="K157">
        <v>7.4735337290842097</v>
      </c>
      <c r="L157">
        <f>(Table2[[#This Row],[6M Return vs Nifty]]-AVERAGE(Table2[6M Return vs Nifty]))/_xlfn.STDEV.P(Table2[6M Return vs Nifty])</f>
        <v>-8.1636110379321516E-2</v>
      </c>
      <c r="M157">
        <v>2.40770145627617</v>
      </c>
      <c r="N157">
        <f>(Table2[[#This Row],[1W Return vs Nifty]]-AVERAGE(Table2[1W Return vs Nifty]))/_xlfn.STDEV.P(Table2[1W Return vs Nifty])</f>
        <v>0.19918413354450984</v>
      </c>
      <c r="O157">
        <v>3161.31</v>
      </c>
      <c r="P157">
        <v>2996.2018559631802</v>
      </c>
      <c r="Q157">
        <v>2636.54572423019</v>
      </c>
      <c r="R157">
        <v>48.3600194600861</v>
      </c>
      <c r="S157" s="2">
        <f>(Table2[[#This Row],[Close Price]]-Table2[[#This Row],[20D EMA]])/Table2[[#This Row],[20D EMA]]</f>
        <v>5.2794569339925709E-3</v>
      </c>
      <c r="T157" s="2">
        <f>(Table2[[#This Row],[Close Price]]-Table2[[#This Row],[50D EMA]])/Table2[[#This Row],[50D EMA]]</f>
        <v>6.0676200328424711E-2</v>
      </c>
      <c r="U157" s="2">
        <f>(Table2[[#This Row],[Close Price]]-Table2[[#This Row],[200D EMA]])/Table2[[#This Row],[200D EMA]]</f>
        <v>0.20536502393786554</v>
      </c>
      <c r="V157">
        <v>0.69265443659925197</v>
      </c>
      <c r="W157">
        <v>3123.05</v>
      </c>
      <c r="X157">
        <v>3209</v>
      </c>
      <c r="Y157">
        <v>3110</v>
      </c>
      <c r="Z157">
        <v>3210</v>
      </c>
      <c r="AA157">
        <v>3087.7</v>
      </c>
      <c r="AB157">
        <v>3248.85</v>
      </c>
      <c r="AC157" s="2">
        <f>(Table2[[#This Row],[Close Price]]/Table2[[#This Row],[Day Low]])-1</f>
        <v>1.759497926706266E-2</v>
      </c>
      <c r="AD157" s="2">
        <f>(Table2[[#This Row],[Day High]]/Table2[[#This Row],[Close Price]])-1</f>
        <v>9.7545626179986744E-3</v>
      </c>
      <c r="AE157" s="2">
        <f>(Table2[[#This Row],[Close Price]]/Table2[[#This Row],[Current Week Low]])-1</f>
        <v>2.1864951768488794E-2</v>
      </c>
      <c r="AF157" s="2">
        <f>(Table2[[#This Row],[Current Week High]]/Table2[[#This Row],[Close Price]])-1</f>
        <v>1.0069225928256875E-2</v>
      </c>
      <c r="AG157" s="2">
        <f>(Table2[[#This Row],[Close Price]]/Table2[[#This Row],[Current Month Low]])-1</f>
        <v>2.9245069145318547E-2</v>
      </c>
      <c r="AH157" s="2">
        <f>(Table2[[#This Row],[Current Month High]]/Table2[[#This Row],[Close Price]])-1</f>
        <v>2.2293895531781072E-2</v>
      </c>
      <c r="AI157">
        <v>5.8511642542479398</v>
      </c>
      <c r="AJ157">
        <v>44.862795149968001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0.16</v>
      </c>
      <c r="AM157" t="s">
        <v>10200</v>
      </c>
      <c r="AN157">
        <v>-1.4</v>
      </c>
      <c r="AO157" t="s">
        <v>10199</v>
      </c>
      <c r="AP157">
        <v>-3.3947530066660001E-3</v>
      </c>
      <c r="AQ157">
        <f>(Table2[[#This Row],[Sharpe Ratio]]-AVERAGE(Table2[Sharpe Ratio]))/_xlfn.STDEV.P(Table2[Sharpe Ratio])</f>
        <v>-0.65247366988303945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-1.7586037795980192</v>
      </c>
      <c r="AS157">
        <f>_xlfn.RANK.AVG(Table2[[#This Row],[1Y Return vs Nifty Z-Score]],Table2[1Y Return vs Nifty Z-Score])</f>
        <v>436</v>
      </c>
      <c r="AT157">
        <f>_xlfn.RANK.AVG(Table2[[#This Row],[6M Return vs Nifty Z-Score]],Table2[6M Return vs Nifty Z-Score])</f>
        <v>339</v>
      </c>
      <c r="AU157">
        <f>_xlfn.RANK.AVG(Table2[[#This Row],[Sharpe Ratio Z-Score]],Table2[Sharpe Ratio Z-Score])</f>
        <v>546</v>
      </c>
      <c r="AV157">
        <f>(Table2[[#This Row],[Rank 1Y]]+Table2[[#This Row],[Rank 6M]]+Table2[[#This Row],[Rank Sharpe]])/3</f>
        <v>440.33333333333331</v>
      </c>
    </row>
    <row r="158" spans="1:48" x14ac:dyDescent="0.3">
      <c r="A158" t="s">
        <v>401</v>
      </c>
      <c r="B158" t="s">
        <v>402</v>
      </c>
      <c r="C158" t="s">
        <v>10155</v>
      </c>
      <c r="D158" t="s">
        <v>403</v>
      </c>
      <c r="E158">
        <v>60092.695147653001</v>
      </c>
      <c r="F158">
        <v>229.64</v>
      </c>
      <c r="G158">
        <v>-1.8233954225564</v>
      </c>
      <c r="H158">
        <f>(Table2[[#This Row],[1Y Return vs Nifty]]-AVERAGE(Table2[1Y Return vs Nifty]))/_xlfn.STDEV.P(Table2[1Y Return vs Nifty])</f>
        <v>-0.56975447811777202</v>
      </c>
      <c r="I158">
        <v>-5.5517125961975804</v>
      </c>
      <c r="J158">
        <f>(Table2[[#This Row],[1M Return vs Nifty]]-AVERAGE(Table2[1M Return vs Nifty]))/_xlfn.STDEV.P(Table2[1M Return vs Nifty])</f>
        <v>-0.825433724026997</v>
      </c>
      <c r="K158">
        <v>20.050051932049701</v>
      </c>
      <c r="L158">
        <f>(Table2[[#This Row],[6M Return vs Nifty]]-AVERAGE(Table2[6M Return vs Nifty]))/_xlfn.STDEV.P(Table2[6M Return vs Nifty])</f>
        <v>0.30105010774614205</v>
      </c>
      <c r="M158">
        <v>-3.1961601450376298</v>
      </c>
      <c r="N158">
        <f>(Table2[[#This Row],[1W Return vs Nifty]]-AVERAGE(Table2[1W Return vs Nifty]))/_xlfn.STDEV.P(Table2[1W Return vs Nifty])</f>
        <v>-0.88788104678122193</v>
      </c>
      <c r="O158">
        <v>234.1</v>
      </c>
      <c r="P158">
        <v>227.15367270447999</v>
      </c>
      <c r="Q158">
        <v>199.17125632716301</v>
      </c>
      <c r="R158">
        <v>34.572987858406798</v>
      </c>
      <c r="S158" s="2">
        <f>(Table2[[#This Row],[Close Price]]-Table2[[#This Row],[20D EMA]])/Table2[[#This Row],[20D EMA]]</f>
        <v>-1.9051687313114088E-2</v>
      </c>
      <c r="T158" s="2">
        <f>(Table2[[#This Row],[Close Price]]-Table2[[#This Row],[50D EMA]])/Table2[[#This Row],[50D EMA]]</f>
        <v>1.0945573830781222E-2</v>
      </c>
      <c r="U158" s="2">
        <f>(Table2[[#This Row],[Close Price]]-Table2[[#This Row],[200D EMA]])/Table2[[#This Row],[200D EMA]]</f>
        <v>0.15297761451475891</v>
      </c>
      <c r="V158">
        <v>0.424586044071947</v>
      </c>
      <c r="W158">
        <v>224.51</v>
      </c>
      <c r="X158">
        <v>231.15</v>
      </c>
      <c r="Y158">
        <v>224.51</v>
      </c>
      <c r="Z158">
        <v>237.04</v>
      </c>
      <c r="AA158">
        <v>224.51</v>
      </c>
      <c r="AB158">
        <v>242.41</v>
      </c>
      <c r="AC158" s="2">
        <f>(Table2[[#This Row],[Close Price]]/Table2[[#This Row],[Day Low]])-1</f>
        <v>2.2849761703264804E-2</v>
      </c>
      <c r="AD158" s="2">
        <f>(Table2[[#This Row],[Day High]]/Table2[[#This Row],[Close Price]])-1</f>
        <v>6.5755094931196911E-3</v>
      </c>
      <c r="AE158" s="2">
        <f>(Table2[[#This Row],[Close Price]]/Table2[[#This Row],[Current Week Low]])-1</f>
        <v>2.2849761703264804E-2</v>
      </c>
      <c r="AF158" s="2">
        <f>(Table2[[#This Row],[Current Week High]]/Table2[[#This Row],[Close Price]])-1</f>
        <v>3.2224351158334885E-2</v>
      </c>
      <c r="AG158" s="2">
        <f>(Table2[[#This Row],[Close Price]]/Table2[[#This Row],[Current Month Low]])-1</f>
        <v>2.2849761703264804E-2</v>
      </c>
      <c r="AH158" s="2">
        <f>(Table2[[#This Row],[Current Month High]]/Table2[[#This Row],[Close Price]])-1</f>
        <v>5.5608778958369687E-2</v>
      </c>
      <c r="AI158">
        <v>7.5161121755791704</v>
      </c>
      <c r="AJ158">
        <v>48.154838709677399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0.02</v>
      </c>
      <c r="AM158" t="s">
        <v>10200</v>
      </c>
      <c r="AN158">
        <v>-4.0599999999999996</v>
      </c>
      <c r="AO158" t="s">
        <v>10199</v>
      </c>
      <c r="AP158">
        <v>5.9519211123947001E-2</v>
      </c>
      <c r="AQ158">
        <f>(Table2[[#This Row],[Sharpe Ratio]]-AVERAGE(Table2[Sharpe Ratio]))/_xlfn.STDEV.P(Table2[Sharpe Ratio])</f>
        <v>5.6836858578730456E-2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-1.9251822826011185</v>
      </c>
      <c r="AS158">
        <f>_xlfn.RANK.AVG(Table2[[#This Row],[1Y Return vs Nifty Z-Score]],Table2[1Y Return vs Nifty Z-Score])</f>
        <v>526</v>
      </c>
      <c r="AT158">
        <f>_xlfn.RANK.AVG(Table2[[#This Row],[6M Return vs Nifty Z-Score]],Table2[6M Return vs Nifty Z-Score])</f>
        <v>216</v>
      </c>
      <c r="AU158">
        <f>_xlfn.RANK.AVG(Table2[[#This Row],[Sharpe Ratio Z-Score]],Table2[Sharpe Ratio Z-Score])</f>
        <v>319</v>
      </c>
      <c r="AV158">
        <f>(Table2[[#This Row],[Rank 1Y]]+Table2[[#This Row],[Rank 6M]]+Table2[[#This Row],[Rank Sharpe]])/3</f>
        <v>353.66666666666669</v>
      </c>
    </row>
    <row r="159" spans="1:48" x14ac:dyDescent="0.3">
      <c r="A159" t="s">
        <v>404</v>
      </c>
      <c r="B159" t="s">
        <v>405</v>
      </c>
      <c r="C159" t="s">
        <v>10165</v>
      </c>
      <c r="D159" t="s">
        <v>46</v>
      </c>
      <c r="E159">
        <v>59695.498769749996</v>
      </c>
      <c r="F159">
        <v>97.55</v>
      </c>
      <c r="G159">
        <v>94.663091063930096</v>
      </c>
      <c r="H159">
        <f>(Table2[[#This Row],[1Y Return vs Nifty]]-AVERAGE(Table2[1Y Return vs Nifty]))/_xlfn.STDEV.P(Table2[1Y Return vs Nifty])</f>
        <v>0.5574942871375218</v>
      </c>
      <c r="I159">
        <v>8.7056729847428702</v>
      </c>
      <c r="J159">
        <f>(Table2[[#This Row],[1M Return vs Nifty]]-AVERAGE(Table2[1M Return vs Nifty]))/_xlfn.STDEV.P(Table2[1M Return vs Nifty])</f>
        <v>0.35740931936850417</v>
      </c>
      <c r="K159">
        <v>0.57587504136061796</v>
      </c>
      <c r="L159">
        <f>(Table2[[#This Row],[6M Return vs Nifty]]-AVERAGE(Table2[6M Return vs Nifty]))/_xlfn.STDEV.P(Table2[6M Return vs Nifty])</f>
        <v>-0.29152241392737133</v>
      </c>
      <c r="M159">
        <v>2.1197045706325599</v>
      </c>
      <c r="N159">
        <f>(Table2[[#This Row],[1W Return vs Nifty]]-AVERAGE(Table2[1W Return vs Nifty]))/_xlfn.STDEV.P(Table2[1W Return vs Nifty])</f>
        <v>0.14331705318120785</v>
      </c>
      <c r="O159">
        <v>95.5</v>
      </c>
      <c r="P159">
        <v>91.127477747432806</v>
      </c>
      <c r="Q159">
        <v>78.3162181329958</v>
      </c>
      <c r="R159">
        <v>63.626660867357501</v>
      </c>
      <c r="S159" s="2">
        <f>(Table2[[#This Row],[Close Price]]-Table2[[#This Row],[20D EMA]])/Table2[[#This Row],[20D EMA]]</f>
        <v>2.1465968586387406E-2</v>
      </c>
      <c r="T159" s="2">
        <f>(Table2[[#This Row],[Close Price]]-Table2[[#This Row],[50D EMA]])/Table2[[#This Row],[50D EMA]]</f>
        <v>7.0478437583532519E-2</v>
      </c>
      <c r="U159" s="2">
        <f>(Table2[[#This Row],[Close Price]]-Table2[[#This Row],[200D EMA]])/Table2[[#This Row],[200D EMA]]</f>
        <v>0.24559130056997372</v>
      </c>
      <c r="V159">
        <v>0.69014733568811804</v>
      </c>
      <c r="W159">
        <v>94.57</v>
      </c>
      <c r="X159">
        <v>99.53</v>
      </c>
      <c r="Y159">
        <v>94.57</v>
      </c>
      <c r="Z159">
        <v>100.62</v>
      </c>
      <c r="AA159">
        <v>94.57</v>
      </c>
      <c r="AB159">
        <v>100.62</v>
      </c>
      <c r="AC159" s="2">
        <f>(Table2[[#This Row],[Close Price]]/Table2[[#This Row],[Day Low]])-1</f>
        <v>3.1511050015861297E-2</v>
      </c>
      <c r="AD159" s="2">
        <f>(Table2[[#This Row],[Day High]]/Table2[[#This Row],[Close Price]])-1</f>
        <v>2.0297283444387526E-2</v>
      </c>
      <c r="AE159" s="2">
        <f>(Table2[[#This Row],[Close Price]]/Table2[[#This Row],[Current Week Low]])-1</f>
        <v>3.1511050015861297E-2</v>
      </c>
      <c r="AF159" s="2">
        <f>(Table2[[#This Row],[Current Week High]]/Table2[[#This Row],[Close Price]])-1</f>
        <v>3.1471040492055513E-2</v>
      </c>
      <c r="AG159" s="2">
        <f>(Table2[[#This Row],[Close Price]]/Table2[[#This Row],[Current Month Low]])-1</f>
        <v>3.1511050015861297E-2</v>
      </c>
      <c r="AH159" s="2">
        <f>(Table2[[#This Row],[Current Month High]]/Table2[[#This Row],[Close Price]])-1</f>
        <v>3.1471040492055513E-2</v>
      </c>
      <c r="AI159">
        <v>3.7929267042542398</v>
      </c>
      <c r="AJ159">
        <v>121.704545454545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0.09</v>
      </c>
      <c r="AM159" t="s">
        <v>10200</v>
      </c>
      <c r="AN159">
        <v>0.66</v>
      </c>
      <c r="AO159" t="s">
        <v>10200</v>
      </c>
      <c r="AP159">
        <v>0.13831470959453801</v>
      </c>
      <c r="AQ159">
        <f>(Table2[[#This Row],[Sharpe Ratio]]-AVERAGE(Table2[Sharpe Ratio]))/_xlfn.STDEV.P(Table2[Sharpe Ratio])</f>
        <v>0.94520047439781396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1.7118987201576763</v>
      </c>
      <c r="AS159">
        <f>_xlfn.RANK.AVG(Table2[[#This Row],[1Y Return vs Nifty Z-Score]],Table2[1Y Return vs Nifty Z-Score])</f>
        <v>138</v>
      </c>
      <c r="AT159">
        <f>_xlfn.RANK.AVG(Table2[[#This Row],[6M Return vs Nifty Z-Score]],Table2[6M Return vs Nifty Z-Score])</f>
        <v>422</v>
      </c>
      <c r="AU159">
        <f>_xlfn.RANK.AVG(Table2[[#This Row],[Sharpe Ratio Z-Score]],Table2[Sharpe Ratio Z-Score])</f>
        <v>133</v>
      </c>
      <c r="AV159">
        <f>(Table2[[#This Row],[Rank 1Y]]+Table2[[#This Row],[Rank 6M]]+Table2[[#This Row],[Rank Sharpe]])/3</f>
        <v>231</v>
      </c>
    </row>
    <row r="160" spans="1:48" x14ac:dyDescent="0.3">
      <c r="A160" t="s">
        <v>406</v>
      </c>
      <c r="B160" t="s">
        <v>407</v>
      </c>
      <c r="C160" t="s">
        <v>10155</v>
      </c>
      <c r="D160" t="s">
        <v>24</v>
      </c>
      <c r="E160">
        <v>59644.496407063998</v>
      </c>
      <c r="F160">
        <v>78.209999999999994</v>
      </c>
      <c r="G160">
        <v>-26.780680783627201</v>
      </c>
      <c r="H160">
        <f>(Table2[[#This Row],[1Y Return vs Nifty]]-AVERAGE(Table2[1Y Return vs Nifty]))/_xlfn.STDEV.P(Table2[1Y Return vs Nifty])</f>
        <v>-0.86132970416076082</v>
      </c>
      <c r="I160">
        <v>-3.3526822851306699</v>
      </c>
      <c r="J160">
        <f>(Table2[[#This Row],[1M Return vs Nifty]]-AVERAGE(Table2[1M Return vs Nifty]))/_xlfn.STDEV.P(Table2[1M Return vs Nifty])</f>
        <v>-0.64299440575965972</v>
      </c>
      <c r="K160">
        <v>-19.241929358016701</v>
      </c>
      <c r="L160">
        <f>(Table2[[#This Row],[6M Return vs Nifty]]-AVERAGE(Table2[6M Return vs Nifty]))/_xlfn.STDEV.P(Table2[6M Return vs Nifty])</f>
        <v>-0.89455104989432788</v>
      </c>
      <c r="M160">
        <v>3.7515679880809401E-2</v>
      </c>
      <c r="N160">
        <f>(Table2[[#This Row],[1W Return vs Nifty]]-AVERAGE(Table2[1W Return vs Nifty]))/_xlfn.STDEV.P(Table2[1W Return vs Nifty])</f>
        <v>-0.26059639133830453</v>
      </c>
      <c r="O160">
        <v>80.209999999999994</v>
      </c>
      <c r="P160">
        <v>79.887792670703703</v>
      </c>
      <c r="Q160">
        <v>80.295454378008401</v>
      </c>
      <c r="R160">
        <v>41.278300505575302</v>
      </c>
      <c r="S160" s="2">
        <f>(Table2[[#This Row],[Close Price]]-Table2[[#This Row],[20D EMA]])/Table2[[#This Row],[20D EMA]]</f>
        <v>-2.4934546814611647E-2</v>
      </c>
      <c r="T160" s="2">
        <f>(Table2[[#This Row],[Close Price]]-Table2[[#This Row],[50D EMA]])/Table2[[#This Row],[50D EMA]]</f>
        <v>-2.1001865424164944E-2</v>
      </c>
      <c r="U160" s="2">
        <f>(Table2[[#This Row],[Close Price]]-Table2[[#This Row],[200D EMA]])/Table2[[#This Row],[200D EMA]]</f>
        <v>-2.5972259502893835E-2</v>
      </c>
      <c r="V160">
        <v>0.79768354153896504</v>
      </c>
      <c r="W160">
        <v>77.61</v>
      </c>
      <c r="X160">
        <v>79.34</v>
      </c>
      <c r="Y160">
        <v>77.61</v>
      </c>
      <c r="Z160">
        <v>81.349999999999994</v>
      </c>
      <c r="AA160">
        <v>77.61</v>
      </c>
      <c r="AB160">
        <v>82.2</v>
      </c>
      <c r="AC160" s="2">
        <f>(Table2[[#This Row],[Close Price]]/Table2[[#This Row],[Day Low]])-1</f>
        <v>7.7309625048318509E-3</v>
      </c>
      <c r="AD160" s="2">
        <f>(Table2[[#This Row],[Day High]]/Table2[[#This Row],[Close Price]])-1</f>
        <v>1.4448280271065261E-2</v>
      </c>
      <c r="AE160" s="2">
        <f>(Table2[[#This Row],[Close Price]]/Table2[[#This Row],[Current Week Low]])-1</f>
        <v>7.7309625048318509E-3</v>
      </c>
      <c r="AF160" s="2">
        <f>(Table2[[#This Row],[Current Week High]]/Table2[[#This Row],[Close Price]])-1</f>
        <v>4.0148318629331214E-2</v>
      </c>
      <c r="AG160" s="2">
        <f>(Table2[[#This Row],[Close Price]]/Table2[[#This Row],[Current Month Low]])-1</f>
        <v>7.7309625048318509E-3</v>
      </c>
      <c r="AH160" s="2">
        <f>(Table2[[#This Row],[Current Month High]]/Table2[[#This Row],[Close Price]])-1</f>
        <v>5.1016494054468842E-2</v>
      </c>
      <c r="AI160">
        <v>28.7559135660401</v>
      </c>
      <c r="AJ160">
        <v>10.466101694915199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-0.14000000000000001</v>
      </c>
      <c r="AM160" t="s">
        <v>10199</v>
      </c>
      <c r="AN160">
        <v>-5.7</v>
      </c>
      <c r="AO160" t="s">
        <v>10199</v>
      </c>
      <c r="AP160">
        <v>1.9851650835388999E-2</v>
      </c>
      <c r="AQ160">
        <f>(Table2[[#This Row],[Sharpe Ratio]]-AVERAGE(Table2[Sharpe Ratio]))/_xlfn.STDEV.P(Table2[Sharpe Ratio])</f>
        <v>-0.39038687847037612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649</v>
      </c>
      <c r="AT160">
        <f>_xlfn.RANK.AVG(Table2[[#This Row],[6M Return vs Nifty Z-Score]],Table2[6M Return vs Nifty Z-Score])</f>
        <v>616</v>
      </c>
      <c r="AU160">
        <f>_xlfn.RANK.AVG(Table2[[#This Row],[Sharpe Ratio Z-Score]],Table2[Sharpe Ratio Z-Score])</f>
        <v>444</v>
      </c>
      <c r="AV160">
        <f>(Table2[[#This Row],[Rank 1Y]]+Table2[[#This Row],[Rank 6M]]+Table2[[#This Row],[Rank Sharpe]])/3</f>
        <v>569.66666666666663</v>
      </c>
    </row>
    <row r="161" spans="1:48" x14ac:dyDescent="0.3">
      <c r="A161" t="s">
        <v>408</v>
      </c>
      <c r="B161" t="s">
        <v>409</v>
      </c>
      <c r="C161" t="s">
        <v>10167</v>
      </c>
      <c r="D161" t="s">
        <v>106</v>
      </c>
      <c r="E161">
        <v>59397.308696549997</v>
      </c>
      <c r="F161">
        <v>526.29999999999995</v>
      </c>
      <c r="G161">
        <v>-30.789808772079301</v>
      </c>
      <c r="H161">
        <f>(Table2[[#This Row],[1Y Return vs Nifty]]-AVERAGE(Table2[1Y Return vs Nifty]))/_xlfn.STDEV.P(Table2[1Y Return vs Nifty])</f>
        <v>-0.90816822776443684</v>
      </c>
      <c r="I161">
        <v>1.7930248863317699</v>
      </c>
      <c r="J161">
        <f>(Table2[[#This Row],[1M Return vs Nifty]]-AVERAGE(Table2[1M Return vs Nifty]))/_xlfn.STDEV.P(Table2[1M Return vs Nifty])</f>
        <v>-0.21608837193173797</v>
      </c>
      <c r="K161">
        <v>-23.655524101812599</v>
      </c>
      <c r="L161">
        <f>(Table2[[#This Row],[6M Return vs Nifty]]-AVERAGE(Table2[6M Return vs Nifty]))/_xlfn.STDEV.P(Table2[6M Return vs Nifty])</f>
        <v>-1.0288506909860422</v>
      </c>
      <c r="M161">
        <v>0.33124551218547299</v>
      </c>
      <c r="N161">
        <f>(Table2[[#This Row],[1W Return vs Nifty]]-AVERAGE(Table2[1W Return vs Nifty]))/_xlfn.STDEV.P(Table2[1W Return vs Nifty])</f>
        <v>-0.20361720522734544</v>
      </c>
      <c r="O161">
        <v>506.36</v>
      </c>
      <c r="P161">
        <v>506.662894995008</v>
      </c>
      <c r="Q161">
        <v>535.356425453067</v>
      </c>
      <c r="R161">
        <v>58.215804531772697</v>
      </c>
      <c r="S161" s="2">
        <f>(Table2[[#This Row],[Close Price]]-Table2[[#This Row],[20D EMA]])/Table2[[#This Row],[20D EMA]]</f>
        <v>3.9379097875029502E-2</v>
      </c>
      <c r="T161" s="2">
        <f>(Table2[[#This Row],[Close Price]]-Table2[[#This Row],[50D EMA]])/Table2[[#This Row],[50D EMA]]</f>
        <v>3.87577326048031E-2</v>
      </c>
      <c r="U161" s="2">
        <f>(Table2[[#This Row],[Close Price]]-Table2[[#This Row],[200D EMA]])/Table2[[#This Row],[200D EMA]]</f>
        <v>-1.6916627918311961E-2</v>
      </c>
      <c r="V161">
        <v>0.650276558408038</v>
      </c>
      <c r="W161">
        <v>505.05</v>
      </c>
      <c r="X161">
        <v>531.9</v>
      </c>
      <c r="Y161">
        <v>505.05</v>
      </c>
      <c r="Z161">
        <v>531.9</v>
      </c>
      <c r="AA161">
        <v>503.7</v>
      </c>
      <c r="AB161">
        <v>531.9</v>
      </c>
      <c r="AC161" s="2">
        <f>(Table2[[#This Row],[Close Price]]/Table2[[#This Row],[Day Low]])-1</f>
        <v>4.207504207504198E-2</v>
      </c>
      <c r="AD161" s="2">
        <f>(Table2[[#This Row],[Day High]]/Table2[[#This Row],[Close Price]])-1</f>
        <v>1.064031920957631E-2</v>
      </c>
      <c r="AE161" s="2">
        <f>(Table2[[#This Row],[Close Price]]/Table2[[#This Row],[Current Week Low]])-1</f>
        <v>4.207504207504198E-2</v>
      </c>
      <c r="AF161" s="2">
        <f>(Table2[[#This Row],[Current Week High]]/Table2[[#This Row],[Close Price]])-1</f>
        <v>1.064031920957631E-2</v>
      </c>
      <c r="AG161" s="2">
        <f>(Table2[[#This Row],[Close Price]]/Table2[[#This Row],[Current Month Low]])-1</f>
        <v>4.4867976970418777E-2</v>
      </c>
      <c r="AH161" s="2">
        <f>(Table2[[#This Row],[Current Month High]]/Table2[[#This Row],[Close Price]])-1</f>
        <v>1.064031920957631E-2</v>
      </c>
      <c r="AI161">
        <v>29.1563746912407</v>
      </c>
      <c r="AJ161">
        <v>19.886104783598999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-0.05</v>
      </c>
      <c r="AM161" t="s">
        <v>10199</v>
      </c>
      <c r="AN161">
        <v>4.67</v>
      </c>
      <c r="AO161" t="s">
        <v>10200</v>
      </c>
      <c r="AP161">
        <v>-0.12935906952811299</v>
      </c>
      <c r="AQ161">
        <f>(Table2[[#This Row],[Sharpe Ratio]]-AVERAGE(Table2[Sharpe Ratio]))/_xlfn.STDEV.P(Table2[Sharpe Ratio])</f>
        <v>-2.0726324081507794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665</v>
      </c>
      <c r="AT161">
        <f>_xlfn.RANK.AVG(Table2[[#This Row],[6M Return vs Nifty Z-Score]],Table2[6M Return vs Nifty Z-Score])</f>
        <v>647</v>
      </c>
      <c r="AU161">
        <f>_xlfn.RANK.AVG(Table2[[#This Row],[Sharpe Ratio Z-Score]],Table2[Sharpe Ratio Z-Score])</f>
        <v>718</v>
      </c>
      <c r="AV161">
        <f>(Table2[[#This Row],[Rank 1Y]]+Table2[[#This Row],[Rank 6M]]+Table2[[#This Row],[Rank Sharpe]])/3</f>
        <v>676.66666666666663</v>
      </c>
    </row>
    <row r="162" spans="1:48" x14ac:dyDescent="0.3">
      <c r="A162" t="s">
        <v>410</v>
      </c>
      <c r="B162" t="s">
        <v>411</v>
      </c>
      <c r="C162" t="s">
        <v>10161</v>
      </c>
      <c r="D162" t="s">
        <v>65</v>
      </c>
      <c r="E162">
        <v>59331.663565340001</v>
      </c>
      <c r="F162">
        <v>28082.05</v>
      </c>
      <c r="G162">
        <v>-5.8744940639590197</v>
      </c>
      <c r="H162">
        <f>(Table2[[#This Row],[1Y Return vs Nifty]]-AVERAGE(Table2[1Y Return vs Nifty]))/_xlfn.STDEV.P(Table2[1Y Return vs Nifty])</f>
        <v>-0.61708334361737838</v>
      </c>
      <c r="I162">
        <v>-1.89293791918687</v>
      </c>
      <c r="J162">
        <f>(Table2[[#This Row],[1M Return vs Nifty]]-AVERAGE(Table2[1M Return vs Nifty]))/_xlfn.STDEV.P(Table2[1M Return vs Nifty])</f>
        <v>-0.52188885954362563</v>
      </c>
      <c r="K162">
        <v>1.6517207531734399</v>
      </c>
      <c r="L162">
        <f>(Table2[[#This Row],[6M Return vs Nifty]]-AVERAGE(Table2[6M Return vs Nifty]))/_xlfn.STDEV.P(Table2[6M Return vs Nifty])</f>
        <v>-0.2587859029077263</v>
      </c>
      <c r="M162">
        <v>2.20629730124561</v>
      </c>
      <c r="N162">
        <f>(Table2[[#This Row],[1W Return vs Nifty]]-AVERAGE(Table2[1W Return vs Nifty]))/_xlfn.STDEV.P(Table2[1W Return vs Nifty])</f>
        <v>0.16011474538272544</v>
      </c>
      <c r="O162">
        <v>27545.16</v>
      </c>
      <c r="P162">
        <v>27132.919733047798</v>
      </c>
      <c r="Q162">
        <v>25739.749779711401</v>
      </c>
      <c r="R162">
        <v>68.644172578536399</v>
      </c>
      <c r="S162" s="2">
        <f>(Table2[[#This Row],[Close Price]]-Table2[[#This Row],[20D EMA]])/Table2[[#This Row],[20D EMA]]</f>
        <v>1.9491264527053007E-2</v>
      </c>
      <c r="T162" s="2">
        <f>(Table2[[#This Row],[Close Price]]-Table2[[#This Row],[50D EMA]])/Table2[[#This Row],[50D EMA]]</f>
        <v>3.4980764189419832E-2</v>
      </c>
      <c r="U162" s="2">
        <f>(Table2[[#This Row],[Close Price]]-Table2[[#This Row],[200D EMA]])/Table2[[#This Row],[200D EMA]]</f>
        <v>9.0999339167424517E-2</v>
      </c>
      <c r="V162">
        <v>0.97944017450624299</v>
      </c>
      <c r="W162">
        <v>27860.2</v>
      </c>
      <c r="X162">
        <v>28545.9</v>
      </c>
      <c r="Y162">
        <v>27579.1</v>
      </c>
      <c r="Z162">
        <v>28545.9</v>
      </c>
      <c r="AA162">
        <v>27479.4</v>
      </c>
      <c r="AB162">
        <v>28545.9</v>
      </c>
      <c r="AC162" s="2">
        <f>(Table2[[#This Row],[Close Price]]/Table2[[#This Row],[Day Low]])-1</f>
        <v>7.9629722686842541E-3</v>
      </c>
      <c r="AD162" s="2">
        <f>(Table2[[#This Row],[Day High]]/Table2[[#This Row],[Close Price]])-1</f>
        <v>1.6517668759937543E-2</v>
      </c>
      <c r="AE162" s="2">
        <f>(Table2[[#This Row],[Close Price]]/Table2[[#This Row],[Current Week Low]])-1</f>
        <v>1.8236635713275717E-2</v>
      </c>
      <c r="AF162" s="2">
        <f>(Table2[[#This Row],[Current Week High]]/Table2[[#This Row],[Close Price]])-1</f>
        <v>1.6517668759937543E-2</v>
      </c>
      <c r="AG162" s="2">
        <f>(Table2[[#This Row],[Close Price]]/Table2[[#This Row],[Current Month Low]])-1</f>
        <v>2.1930973747607219E-2</v>
      </c>
      <c r="AH162" s="2">
        <f>(Table2[[#This Row],[Current Month High]]/Table2[[#This Row],[Close Price]])-1</f>
        <v>1.6517668759937543E-2</v>
      </c>
      <c r="AI162">
        <v>5.5441109178282897</v>
      </c>
      <c r="AJ162">
        <v>27.645681818181799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-0.04</v>
      </c>
      <c r="AM162" t="s">
        <v>10199</v>
      </c>
      <c r="AN162">
        <v>4.6500000000000004</v>
      </c>
      <c r="AO162" t="s">
        <v>10200</v>
      </c>
      <c r="AP162">
        <v>2.4183813767855E-2</v>
      </c>
      <c r="AQ162">
        <f>(Table2[[#This Row],[Sharpe Ratio]]-AVERAGE(Table2[Sharpe Ratio]))/_xlfn.STDEV.P(Table2[Sharpe Ratio])</f>
        <v>-0.34154479990367609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-1.5791881605896809</v>
      </c>
      <c r="AS162">
        <f>_xlfn.RANK.AVG(Table2[[#This Row],[1Y Return vs Nifty Z-Score]],Table2[1Y Return vs Nifty Z-Score])</f>
        <v>550</v>
      </c>
      <c r="AT162">
        <f>_xlfn.RANK.AVG(Table2[[#This Row],[6M Return vs Nifty Z-Score]],Table2[6M Return vs Nifty Z-Score])</f>
        <v>406</v>
      </c>
      <c r="AU162">
        <f>_xlfn.RANK.AVG(Table2[[#This Row],[Sharpe Ratio Z-Score]],Table2[Sharpe Ratio Z-Score])</f>
        <v>431</v>
      </c>
      <c r="AV162">
        <f>(Table2[[#This Row],[Rank 1Y]]+Table2[[#This Row],[Rank 6M]]+Table2[[#This Row],[Rank Sharpe]])/3</f>
        <v>462.33333333333331</v>
      </c>
    </row>
    <row r="163" spans="1:48" x14ac:dyDescent="0.3">
      <c r="A163" t="s">
        <v>412</v>
      </c>
      <c r="B163" t="s">
        <v>413</v>
      </c>
      <c r="C163" t="s">
        <v>10157</v>
      </c>
      <c r="D163" t="s">
        <v>414</v>
      </c>
      <c r="E163">
        <v>59057.869315359902</v>
      </c>
      <c r="F163">
        <v>1643.9</v>
      </c>
      <c r="G163">
        <v>10.691812028983099</v>
      </c>
      <c r="H163">
        <f>(Table2[[#This Row],[1Y Return vs Nifty]]-AVERAGE(Table2[1Y Return vs Nifty]))/_xlfn.STDEV.P(Table2[1Y Return vs Nifty])</f>
        <v>-0.42353967995909281</v>
      </c>
      <c r="I163">
        <v>6.5156703352341996</v>
      </c>
      <c r="J163">
        <f>(Table2[[#This Row],[1M Return vs Nifty]]-AVERAGE(Table2[1M Return vs Nifty]))/_xlfn.STDEV.P(Table2[1M Return vs Nifty])</f>
        <v>0.17571896777613485</v>
      </c>
      <c r="K163">
        <v>-13.7154522185192</v>
      </c>
      <c r="L163">
        <f>(Table2[[#This Row],[6M Return vs Nifty]]-AVERAGE(Table2[6M Return vs Nifty]))/_xlfn.STDEV.P(Table2[6M Return vs Nifty])</f>
        <v>-0.72638792223531956</v>
      </c>
      <c r="M163">
        <v>-1.8669253545768101</v>
      </c>
      <c r="N163">
        <f>(Table2[[#This Row],[1W Return vs Nifty]]-AVERAGE(Table2[1W Return vs Nifty]))/_xlfn.STDEV.P(Table2[1W Return vs Nifty])</f>
        <v>-0.63002941517619415</v>
      </c>
      <c r="O163">
        <v>1572.06</v>
      </c>
      <c r="P163">
        <v>1508.13357935051</v>
      </c>
      <c r="Q163">
        <v>1436.58563720233</v>
      </c>
      <c r="R163">
        <v>62.2702723829427</v>
      </c>
      <c r="S163" s="2">
        <f>(Table2[[#This Row],[Close Price]]-Table2[[#This Row],[20D EMA]])/Table2[[#This Row],[20D EMA]]</f>
        <v>4.5698001348549129E-2</v>
      </c>
      <c r="T163" s="2">
        <f>(Table2[[#This Row],[Close Price]]-Table2[[#This Row],[50D EMA]])/Table2[[#This Row],[50D EMA]]</f>
        <v>9.0022808661258655E-2</v>
      </c>
      <c r="U163" s="2">
        <f>(Table2[[#This Row],[Close Price]]-Table2[[#This Row],[200D EMA]])/Table2[[#This Row],[200D EMA]]</f>
        <v>0.14431047995259316</v>
      </c>
      <c r="V163">
        <v>1.80000046450309</v>
      </c>
      <c r="W163">
        <v>1629</v>
      </c>
      <c r="X163">
        <v>1654.7</v>
      </c>
      <c r="Y163">
        <v>1622</v>
      </c>
      <c r="Z163">
        <v>1678</v>
      </c>
      <c r="AA163">
        <v>1616</v>
      </c>
      <c r="AB163">
        <v>1764.4</v>
      </c>
      <c r="AC163" s="2">
        <f>(Table2[[#This Row],[Close Price]]/Table2[[#This Row],[Day Low]])-1</f>
        <v>9.1467157765501295E-3</v>
      </c>
      <c r="AD163" s="2">
        <f>(Table2[[#This Row],[Day High]]/Table2[[#This Row],[Close Price]])-1</f>
        <v>6.5697426850781504E-3</v>
      </c>
      <c r="AE163" s="2">
        <f>(Table2[[#This Row],[Close Price]]/Table2[[#This Row],[Current Week Low]])-1</f>
        <v>1.3501849568434032E-2</v>
      </c>
      <c r="AF163" s="2">
        <f>(Table2[[#This Row],[Current Week High]]/Table2[[#This Row],[Close Price]])-1</f>
        <v>2.0743354218626386E-2</v>
      </c>
      <c r="AG163" s="2">
        <f>(Table2[[#This Row],[Close Price]]/Table2[[#This Row],[Current Month Low]])-1</f>
        <v>1.7264851485148558E-2</v>
      </c>
      <c r="AH163" s="2">
        <f>(Table2[[#This Row],[Current Month High]]/Table2[[#This Row],[Close Price]])-1</f>
        <v>7.3301295699251812E-2</v>
      </c>
      <c r="AI163">
        <v>7.3301295699251803</v>
      </c>
      <c r="AJ163">
        <v>41.095184962664099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0.01</v>
      </c>
      <c r="AM163" t="s">
        <v>10200</v>
      </c>
      <c r="AN163">
        <v>12.6</v>
      </c>
      <c r="AO163" t="s">
        <v>10200</v>
      </c>
      <c r="AP163">
        <v>2.4335810059694998E-2</v>
      </c>
      <c r="AQ163">
        <f>(Table2[[#This Row],[Sharpe Ratio]]-AVERAGE(Table2[Sharpe Ratio]))/_xlfn.STDEV.P(Table2[Sharpe Ratio])</f>
        <v>-0.33983114902220513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-1.9440691986166767</v>
      </c>
      <c r="AS163">
        <f>_xlfn.RANK.AVG(Table2[[#This Row],[1Y Return vs Nifty Z-Score]],Table2[1Y Return vs Nifty Z-Score])</f>
        <v>450</v>
      </c>
      <c r="AT163">
        <f>_xlfn.RANK.AVG(Table2[[#This Row],[6M Return vs Nifty Z-Score]],Table2[6M Return vs Nifty Z-Score])</f>
        <v>569</v>
      </c>
      <c r="AU163">
        <f>_xlfn.RANK.AVG(Table2[[#This Row],[Sharpe Ratio Z-Score]],Table2[Sharpe Ratio Z-Score])</f>
        <v>428</v>
      </c>
      <c r="AV163">
        <f>(Table2[[#This Row],[Rank 1Y]]+Table2[[#This Row],[Rank 6M]]+Table2[[#This Row],[Rank Sharpe]])/3</f>
        <v>482.33333333333331</v>
      </c>
    </row>
    <row r="164" spans="1:48" x14ac:dyDescent="0.3">
      <c r="A164" t="s">
        <v>415</v>
      </c>
      <c r="B164" t="s">
        <v>416</v>
      </c>
      <c r="C164" t="s">
        <v>10160</v>
      </c>
      <c r="D164" t="s">
        <v>150</v>
      </c>
      <c r="E164">
        <v>58300.867855124998</v>
      </c>
      <c r="F164">
        <v>12857.5</v>
      </c>
      <c r="G164">
        <v>184.31995242988501</v>
      </c>
      <c r="H164">
        <f>(Table2[[#This Row],[1Y Return vs Nifty]]-AVERAGE(Table2[1Y Return vs Nifty]))/_xlfn.STDEV.P(Table2[1Y Return vs Nifty])</f>
        <v>1.6049527442924787</v>
      </c>
      <c r="I164">
        <v>23.1283829285839</v>
      </c>
      <c r="J164">
        <f>(Table2[[#This Row],[1M Return vs Nifty]]-AVERAGE(Table2[1M Return vs Nifty]))/_xlfn.STDEV.P(Table2[1M Return vs Nifty])</f>
        <v>1.5539682555867513</v>
      </c>
      <c r="K164">
        <v>103.91240221483601</v>
      </c>
      <c r="L164">
        <f>(Table2[[#This Row],[6M Return vs Nifty]]-AVERAGE(Table2[6M Return vs Nifty]))/_xlfn.STDEV.P(Table2[6M Return vs Nifty])</f>
        <v>2.8528665290244097</v>
      </c>
      <c r="M164">
        <v>0.43422602437171598</v>
      </c>
      <c r="N164">
        <f>(Table2[[#This Row],[1W Return vs Nifty]]-AVERAGE(Table2[1W Return vs Nifty]))/_xlfn.STDEV.P(Table2[1W Return vs Nifty])</f>
        <v>-0.18364052896119193</v>
      </c>
      <c r="O164">
        <v>12534.76</v>
      </c>
      <c r="P164">
        <v>11138.523432968201</v>
      </c>
      <c r="Q164">
        <v>7809.4131760132404</v>
      </c>
      <c r="R164">
        <v>72.768885435445796</v>
      </c>
      <c r="S164" s="2">
        <f>(Table2[[#This Row],[Close Price]]-Table2[[#This Row],[20D EMA]])/Table2[[#This Row],[20D EMA]]</f>
        <v>2.5747601070941907E-2</v>
      </c>
      <c r="T164" s="2">
        <f>(Table2[[#This Row],[Close Price]]-Table2[[#This Row],[50D EMA]])/Table2[[#This Row],[50D EMA]]</f>
        <v>0.15432714913934739</v>
      </c>
      <c r="U164" s="2">
        <f>(Table2[[#This Row],[Close Price]]-Table2[[#This Row],[200D EMA]])/Table2[[#This Row],[200D EMA]]</f>
        <v>0.64641051897369872</v>
      </c>
      <c r="V164">
        <v>0.62323742910524005</v>
      </c>
      <c r="W164">
        <v>12767.25</v>
      </c>
      <c r="X164">
        <v>13684.65</v>
      </c>
      <c r="Y164">
        <v>12767.25</v>
      </c>
      <c r="Z164">
        <v>14123.9</v>
      </c>
      <c r="AA164">
        <v>12767.25</v>
      </c>
      <c r="AB164">
        <v>14382</v>
      </c>
      <c r="AC164" s="2">
        <f>(Table2[[#This Row],[Close Price]]/Table2[[#This Row],[Day Low]])-1</f>
        <v>7.0688676104877501E-3</v>
      </c>
      <c r="AD164" s="2">
        <f>(Table2[[#This Row],[Day High]]/Table2[[#This Row],[Close Price]])-1</f>
        <v>6.4332101886058757E-2</v>
      </c>
      <c r="AE164" s="2">
        <f>(Table2[[#This Row],[Close Price]]/Table2[[#This Row],[Current Week Low]])-1</f>
        <v>7.0688676104877501E-3</v>
      </c>
      <c r="AF164" s="2">
        <f>(Table2[[#This Row],[Current Week High]]/Table2[[#This Row],[Close Price]])-1</f>
        <v>9.849504180439439E-2</v>
      </c>
      <c r="AG164" s="2">
        <f>(Table2[[#This Row],[Close Price]]/Table2[[#This Row],[Current Month Low]])-1</f>
        <v>7.0688676104877501E-3</v>
      </c>
      <c r="AH164" s="2">
        <f>(Table2[[#This Row],[Current Month High]]/Table2[[#This Row],[Close Price]])-1</f>
        <v>0.1185689286408711</v>
      </c>
      <c r="AI164">
        <v>11.856892864087101</v>
      </c>
      <c r="AJ164">
        <v>230.02643805025701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0.44</v>
      </c>
      <c r="AM164" t="s">
        <v>10200</v>
      </c>
      <c r="AN164">
        <v>10.79</v>
      </c>
      <c r="AO164" t="s">
        <v>10200</v>
      </c>
      <c r="AP164">
        <v>0.19151464936038801</v>
      </c>
      <c r="AQ164">
        <f>(Table2[[#This Row],[Sharpe Ratio]]-AVERAGE(Table2[Sharpe Ratio]))/_xlfn.STDEV.P(Table2[Sharpe Ratio])</f>
        <v>1.5449922362252642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7.3731392361677122</v>
      </c>
      <c r="AS164">
        <f>_xlfn.RANK.AVG(Table2[[#This Row],[1Y Return vs Nifty Z-Score]],Table2[1Y Return vs Nifty Z-Score])</f>
        <v>47</v>
      </c>
      <c r="AT164">
        <f>_xlfn.RANK.AVG(Table2[[#This Row],[6M Return vs Nifty Z-Score]],Table2[6M Return vs Nifty Z-Score])</f>
        <v>9</v>
      </c>
      <c r="AU164">
        <f>_xlfn.RANK.AVG(Table2[[#This Row],[Sharpe Ratio Z-Score]],Table2[Sharpe Ratio Z-Score])</f>
        <v>44</v>
      </c>
      <c r="AV164">
        <f>(Table2[[#This Row],[Rank 1Y]]+Table2[[#This Row],[Rank 6M]]+Table2[[#This Row],[Rank Sharpe]])/3</f>
        <v>33.333333333333336</v>
      </c>
    </row>
    <row r="165" spans="1:48" x14ac:dyDescent="0.3">
      <c r="A165" t="s">
        <v>417</v>
      </c>
      <c r="B165" t="s">
        <v>418</v>
      </c>
      <c r="C165" t="s">
        <v>10169</v>
      </c>
      <c r="D165" t="s">
        <v>168</v>
      </c>
      <c r="E165">
        <v>56987.062656449998</v>
      </c>
      <c r="F165">
        <v>3845.7</v>
      </c>
      <c r="G165">
        <v>-21.239500571817299</v>
      </c>
      <c r="H165">
        <f>(Table2[[#This Row],[1Y Return vs Nifty]]-AVERAGE(Table2[1Y Return vs Nifty]))/_xlfn.STDEV.P(Table2[1Y Return vs Nifty])</f>
        <v>-0.79659225978615811</v>
      </c>
      <c r="I165">
        <v>3.0609487804207398</v>
      </c>
      <c r="J165">
        <f>(Table2[[#This Row],[1M Return vs Nifty]]-AVERAGE(Table2[1M Return vs Nifty]))/_xlfn.STDEV.P(Table2[1M Return vs Nifty])</f>
        <v>-0.11089692928162306</v>
      </c>
      <c r="K165">
        <v>-1.29336986148894</v>
      </c>
      <c r="L165">
        <f>(Table2[[#This Row],[6M Return vs Nifty]]-AVERAGE(Table2[6M Return vs Nifty]))/_xlfn.STDEV.P(Table2[6M Return vs Nifty])</f>
        <v>-0.34840097531275727</v>
      </c>
      <c r="M165">
        <v>2.35197743567758</v>
      </c>
      <c r="N165">
        <f>(Table2[[#This Row],[1W Return vs Nifty]]-AVERAGE(Table2[1W Return vs Nifty]))/_xlfn.STDEV.P(Table2[1W Return vs Nifty])</f>
        <v>0.18837450853766108</v>
      </c>
      <c r="O165">
        <v>3763.89</v>
      </c>
      <c r="P165">
        <v>3712.8109852337302</v>
      </c>
      <c r="Q165">
        <v>3616.3468781741099</v>
      </c>
      <c r="R165">
        <v>48.710407463943802</v>
      </c>
      <c r="S165" s="2">
        <f>(Table2[[#This Row],[Close Price]]-Table2[[#This Row],[20D EMA]])/Table2[[#This Row],[20D EMA]]</f>
        <v>2.1735491738600211E-2</v>
      </c>
      <c r="T165" s="2">
        <f>(Table2[[#This Row],[Close Price]]-Table2[[#This Row],[50D EMA]])/Table2[[#This Row],[50D EMA]]</f>
        <v>3.5792022619730517E-2</v>
      </c>
      <c r="U165" s="2">
        <f>(Table2[[#This Row],[Close Price]]-Table2[[#This Row],[200D EMA]])/Table2[[#This Row],[200D EMA]]</f>
        <v>6.342121747504767E-2</v>
      </c>
      <c r="V165">
        <v>0.97081087005978295</v>
      </c>
      <c r="W165">
        <v>3780</v>
      </c>
      <c r="X165">
        <v>3863.2</v>
      </c>
      <c r="Y165">
        <v>3730.1</v>
      </c>
      <c r="Z165">
        <v>3913.3</v>
      </c>
      <c r="AA165">
        <v>3728</v>
      </c>
      <c r="AB165">
        <v>3913.3</v>
      </c>
      <c r="AC165" s="2">
        <f>(Table2[[#This Row],[Close Price]]/Table2[[#This Row],[Day Low]])-1</f>
        <v>1.7380952380952275E-2</v>
      </c>
      <c r="AD165" s="2">
        <f>(Table2[[#This Row],[Day High]]/Table2[[#This Row],[Close Price]])-1</f>
        <v>4.5505369633616066E-3</v>
      </c>
      <c r="AE165" s="2">
        <f>(Table2[[#This Row],[Close Price]]/Table2[[#This Row],[Current Week Low]])-1</f>
        <v>3.0991126243264278E-2</v>
      </c>
      <c r="AF165" s="2">
        <f>(Table2[[#This Row],[Current Week High]]/Table2[[#This Row],[Close Price]])-1</f>
        <v>1.7578074212757144E-2</v>
      </c>
      <c r="AG165" s="2">
        <f>(Table2[[#This Row],[Close Price]]/Table2[[#This Row],[Current Month Low]])-1</f>
        <v>3.157188841201708E-2</v>
      </c>
      <c r="AH165" s="2">
        <f>(Table2[[#This Row],[Current Month High]]/Table2[[#This Row],[Close Price]])-1</f>
        <v>1.7578074212757144E-2</v>
      </c>
      <c r="AI165">
        <v>5.05239618274957</v>
      </c>
      <c r="AJ165">
        <v>19.431677018633501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-0.05</v>
      </c>
      <c r="AM165" t="s">
        <v>10199</v>
      </c>
      <c r="AN165">
        <v>1.1200000000000001</v>
      </c>
      <c r="AO165" t="s">
        <v>10200</v>
      </c>
      <c r="AP165">
        <v>-1.542470241506E-2</v>
      </c>
      <c r="AQ165">
        <f>(Table2[[#This Row],[Sharpe Ratio]]-AVERAGE(Table2[Sharpe Ratio]))/_xlfn.STDEV.P(Table2[Sharpe Ratio])</f>
        <v>-0.78810285634665778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-1.8556185121895352</v>
      </c>
      <c r="AS165">
        <f>_xlfn.RANK.AVG(Table2[[#This Row],[1Y Return vs Nifty Z-Score]],Table2[1Y Return vs Nifty Z-Score])</f>
        <v>632</v>
      </c>
      <c r="AT165">
        <f>_xlfn.RANK.AVG(Table2[[#This Row],[6M Return vs Nifty Z-Score]],Table2[6M Return vs Nifty Z-Score])</f>
        <v>443</v>
      </c>
      <c r="AU165">
        <f>_xlfn.RANK.AVG(Table2[[#This Row],[Sharpe Ratio Z-Score]],Table2[Sharpe Ratio Z-Score])</f>
        <v>572</v>
      </c>
      <c r="AV165">
        <f>(Table2[[#This Row],[Rank 1Y]]+Table2[[#This Row],[Rank 6M]]+Table2[[#This Row],[Rank Sharpe]])/3</f>
        <v>549</v>
      </c>
    </row>
    <row r="166" spans="1:48" x14ac:dyDescent="0.3">
      <c r="A166" t="s">
        <v>419</v>
      </c>
      <c r="B166" t="s">
        <v>420</v>
      </c>
      <c r="C166" t="s">
        <v>10162</v>
      </c>
      <c r="D166" t="s">
        <v>103</v>
      </c>
      <c r="E166">
        <v>56203.930592850003</v>
      </c>
      <c r="F166">
        <v>142.88999999999999</v>
      </c>
      <c r="G166">
        <v>178.20538735382999</v>
      </c>
      <c r="H166">
        <f>(Table2[[#This Row],[1Y Return vs Nifty]]-AVERAGE(Table2[1Y Return vs Nifty]))/_xlfn.STDEV.P(Table2[1Y Return vs Nifty])</f>
        <v>1.5335164615232693</v>
      </c>
      <c r="I166">
        <v>3.4018072213710902</v>
      </c>
      <c r="J166">
        <f>(Table2[[#This Row],[1M Return vs Nifty]]-AVERAGE(Table2[1M Return vs Nifty]))/_xlfn.STDEV.P(Table2[1M Return vs Nifty])</f>
        <v>-8.2618109622025745E-2</v>
      </c>
      <c r="K166">
        <v>44.734673308209203</v>
      </c>
      <c r="L166">
        <f>(Table2[[#This Row],[6M Return vs Nifty]]-AVERAGE(Table2[6M Return vs Nifty]))/_xlfn.STDEV.P(Table2[6M Return vs Nifty])</f>
        <v>1.0521693164055004</v>
      </c>
      <c r="M166">
        <v>10.4089869850573</v>
      </c>
      <c r="N166">
        <f>(Table2[[#This Row],[1W Return vs Nifty]]-AVERAGE(Table2[1W Return vs Nifty]))/_xlfn.STDEV.P(Table2[1W Return vs Nifty])</f>
        <v>1.7513136319145159</v>
      </c>
      <c r="O166">
        <v>136.77000000000001</v>
      </c>
      <c r="P166">
        <v>133.908281974207</v>
      </c>
      <c r="Q166">
        <v>110.97656543398099</v>
      </c>
      <c r="R166">
        <v>78.018900781012306</v>
      </c>
      <c r="S166" s="2">
        <f>(Table2[[#This Row],[Close Price]]-Table2[[#This Row],[20D EMA]])/Table2[[#This Row],[20D EMA]]</f>
        <v>4.4746654968194605E-2</v>
      </c>
      <c r="T166" s="2">
        <f>(Table2[[#This Row],[Close Price]]-Table2[[#This Row],[50D EMA]])/Table2[[#This Row],[50D EMA]]</f>
        <v>6.7073655888759867E-2</v>
      </c>
      <c r="U166" s="2">
        <f>(Table2[[#This Row],[Close Price]]-Table2[[#This Row],[200D EMA]])/Table2[[#This Row],[200D EMA]]</f>
        <v>0.28756913174614346</v>
      </c>
      <c r="V166">
        <v>1.1198767154389599</v>
      </c>
      <c r="W166">
        <v>136.01</v>
      </c>
      <c r="X166">
        <v>146.88</v>
      </c>
      <c r="Y166">
        <v>136.01</v>
      </c>
      <c r="Z166">
        <v>149</v>
      </c>
      <c r="AA166">
        <v>130.51</v>
      </c>
      <c r="AB166">
        <v>149</v>
      </c>
      <c r="AC166" s="2">
        <f>(Table2[[#This Row],[Close Price]]/Table2[[#This Row],[Day Low]])-1</f>
        <v>5.0584515844423139E-2</v>
      </c>
      <c r="AD166" s="2">
        <f>(Table2[[#This Row],[Day High]]/Table2[[#This Row],[Close Price]])-1</f>
        <v>2.7923577577157355E-2</v>
      </c>
      <c r="AE166" s="2">
        <f>(Table2[[#This Row],[Close Price]]/Table2[[#This Row],[Current Week Low]])-1</f>
        <v>5.0584515844423139E-2</v>
      </c>
      <c r="AF166" s="2">
        <f>(Table2[[#This Row],[Current Week High]]/Table2[[#This Row],[Close Price]])-1</f>
        <v>4.2760165162012864E-2</v>
      </c>
      <c r="AG166" s="2">
        <f>(Table2[[#This Row],[Close Price]]/Table2[[#This Row],[Current Month Low]])-1</f>
        <v>9.4858631522488635E-2</v>
      </c>
      <c r="AH166" s="2">
        <f>(Table2[[#This Row],[Current Month High]]/Table2[[#This Row],[Close Price]])-1</f>
        <v>4.2760165162012864E-2</v>
      </c>
      <c r="AI166">
        <v>19.322555812163198</v>
      </c>
      <c r="AJ166">
        <v>216.12831858407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0.03</v>
      </c>
      <c r="AM166" t="s">
        <v>10200</v>
      </c>
      <c r="AN166">
        <v>8.92</v>
      </c>
      <c r="AO166" t="s">
        <v>10200</v>
      </c>
      <c r="AP166">
        <v>0.17931995651156399</v>
      </c>
      <c r="AQ166">
        <f>(Table2[[#This Row],[Sharpe Ratio]]-AVERAGE(Table2[Sharpe Ratio]))/_xlfn.STDEV.P(Table2[Sharpe Ratio])</f>
        <v>1.4075056837792794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5.6618869840005397</v>
      </c>
      <c r="AS166">
        <f>_xlfn.RANK.AVG(Table2[[#This Row],[1Y Return vs Nifty Z-Score]],Table2[1Y Return vs Nifty Z-Score])</f>
        <v>50</v>
      </c>
      <c r="AT166">
        <f>_xlfn.RANK.AVG(Table2[[#This Row],[6M Return vs Nifty Z-Score]],Table2[6M Return vs Nifty Z-Score])</f>
        <v>84</v>
      </c>
      <c r="AU166">
        <f>_xlfn.RANK.AVG(Table2[[#This Row],[Sharpe Ratio Z-Score]],Table2[Sharpe Ratio Z-Score])</f>
        <v>62</v>
      </c>
      <c r="AV166">
        <f>(Table2[[#This Row],[Rank 1Y]]+Table2[[#This Row],[Rank 6M]]+Table2[[#This Row],[Rank Sharpe]])/3</f>
        <v>65.333333333333329</v>
      </c>
    </row>
    <row r="167" spans="1:48" x14ac:dyDescent="0.3">
      <c r="A167" t="s">
        <v>421</v>
      </c>
      <c r="B167" t="s">
        <v>422</v>
      </c>
      <c r="C167" t="s">
        <v>10157</v>
      </c>
      <c r="D167" t="s">
        <v>280</v>
      </c>
      <c r="E167">
        <v>55814.604928155</v>
      </c>
      <c r="F167">
        <v>2090.4499999999998</v>
      </c>
      <c r="G167">
        <v>16.648003669102199</v>
      </c>
      <c r="H167">
        <f>(Table2[[#This Row],[1Y Return vs Nifty]]-AVERAGE(Table2[1Y Return vs Nifty]))/_xlfn.STDEV.P(Table2[1Y Return vs Nifty])</f>
        <v>-0.35395366935346767</v>
      </c>
      <c r="I167">
        <v>-4.3923347024392596</v>
      </c>
      <c r="J167">
        <f>(Table2[[#This Row],[1M Return vs Nifty]]-AVERAGE(Table2[1M Return vs Nifty]))/_xlfn.STDEV.P(Table2[1M Return vs Nifty])</f>
        <v>-0.72924764078521231</v>
      </c>
      <c r="K167">
        <v>2.84649841829691</v>
      </c>
      <c r="L167">
        <f>(Table2[[#This Row],[6M Return vs Nifty]]-AVERAGE(Table2[6M Return vs Nifty]))/_xlfn.STDEV.P(Table2[6M Return vs Nifty])</f>
        <v>-0.22243045549470059</v>
      </c>
      <c r="M167">
        <v>2.4501018352024801</v>
      </c>
      <c r="N167">
        <f>(Table2[[#This Row],[1W Return vs Nifty]]-AVERAGE(Table2[1W Return vs Nifty]))/_xlfn.STDEV.P(Table2[1W Return vs Nifty])</f>
        <v>0.20740917171329734</v>
      </c>
      <c r="O167">
        <v>2045.52</v>
      </c>
      <c r="P167">
        <v>1985.94992539486</v>
      </c>
      <c r="Q167">
        <v>1812.6117726994501</v>
      </c>
      <c r="R167">
        <v>68.4729738207362</v>
      </c>
      <c r="S167" s="2">
        <f>(Table2[[#This Row],[Close Price]]-Table2[[#This Row],[20D EMA]])/Table2[[#This Row],[20D EMA]]</f>
        <v>2.1965074895381045E-2</v>
      </c>
      <c r="T167" s="2">
        <f>(Table2[[#This Row],[Close Price]]-Table2[[#This Row],[50D EMA]])/Table2[[#This Row],[50D EMA]]</f>
        <v>5.2619692605976674E-2</v>
      </c>
      <c r="U167" s="2">
        <f>(Table2[[#This Row],[Close Price]]-Table2[[#This Row],[200D EMA]])/Table2[[#This Row],[200D EMA]]</f>
        <v>0.15328060397995563</v>
      </c>
      <c r="V167">
        <v>0.75712287434673098</v>
      </c>
      <c r="W167">
        <v>2068.4499999999998</v>
      </c>
      <c r="X167">
        <v>2120.35</v>
      </c>
      <c r="Y167">
        <v>2068.4499999999998</v>
      </c>
      <c r="Z167">
        <v>2133.6999999999998</v>
      </c>
      <c r="AA167">
        <v>1972.8</v>
      </c>
      <c r="AB167">
        <v>2133.6999999999998</v>
      </c>
      <c r="AC167" s="2">
        <f>(Table2[[#This Row],[Close Price]]/Table2[[#This Row],[Day Low]])-1</f>
        <v>1.0635983465880239E-2</v>
      </c>
      <c r="AD167" s="2">
        <f>(Table2[[#This Row],[Day High]]/Table2[[#This Row],[Close Price]])-1</f>
        <v>1.4303140472147202E-2</v>
      </c>
      <c r="AE167" s="2">
        <f>(Table2[[#This Row],[Close Price]]/Table2[[#This Row],[Current Week Low]])-1</f>
        <v>1.0635983465880239E-2</v>
      </c>
      <c r="AF167" s="2">
        <f>(Table2[[#This Row],[Current Week High]]/Table2[[#This Row],[Close Price]])-1</f>
        <v>2.0689325264895198E-2</v>
      </c>
      <c r="AG167" s="2">
        <f>(Table2[[#This Row],[Close Price]]/Table2[[#This Row],[Current Month Low]])-1</f>
        <v>5.9636050283860431E-2</v>
      </c>
      <c r="AH167" s="2">
        <f>(Table2[[#This Row],[Current Month High]]/Table2[[#This Row],[Close Price]])-1</f>
        <v>2.0689325264895198E-2</v>
      </c>
      <c r="AI167">
        <v>4.4009662991221798</v>
      </c>
      <c r="AJ167">
        <v>42.202646168497601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0.02</v>
      </c>
      <c r="AM167" t="s">
        <v>10200</v>
      </c>
      <c r="AN167">
        <v>0.39</v>
      </c>
      <c r="AO167" t="s">
        <v>10200</v>
      </c>
      <c r="AP167">
        <v>3.325675441858E-3</v>
      </c>
      <c r="AQ167">
        <f>(Table2[[#This Row],[Sharpe Ratio]]-AVERAGE(Table2[Sharpe Ratio]))/_xlfn.STDEV.P(Table2[Sharpe Ratio])</f>
        <v>-0.5767055837326297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-1.674928177652713</v>
      </c>
      <c r="AS167">
        <f>_xlfn.RANK.AVG(Table2[[#This Row],[1Y Return vs Nifty Z-Score]],Table2[1Y Return vs Nifty Z-Score])</f>
        <v>409</v>
      </c>
      <c r="AT167">
        <f>_xlfn.RANK.AVG(Table2[[#This Row],[6M Return vs Nifty Z-Score]],Table2[6M Return vs Nifty Z-Score])</f>
        <v>392</v>
      </c>
      <c r="AU167">
        <f>_xlfn.RANK.AVG(Table2[[#This Row],[Sharpe Ratio Z-Score]],Table2[Sharpe Ratio Z-Score])</f>
        <v>494</v>
      </c>
      <c r="AV167">
        <f>(Table2[[#This Row],[Rank 1Y]]+Table2[[#This Row],[Rank 6M]]+Table2[[#This Row],[Rank Sharpe]])/3</f>
        <v>431.66666666666669</v>
      </c>
    </row>
    <row r="168" spans="1:48" x14ac:dyDescent="0.3">
      <c r="A168" t="s">
        <v>423</v>
      </c>
      <c r="B168" t="s">
        <v>424</v>
      </c>
      <c r="C168" t="s">
        <v>10155</v>
      </c>
      <c r="D168" t="s">
        <v>32</v>
      </c>
      <c r="E168">
        <v>55069.070507135999</v>
      </c>
      <c r="F168">
        <v>122.47</v>
      </c>
      <c r="G168">
        <v>30.942341560432901</v>
      </c>
      <c r="H168">
        <f>(Table2[[#This Row],[1Y Return vs Nifty]]-AVERAGE(Table2[1Y Return vs Nifty]))/_xlfn.STDEV.P(Table2[1Y Return vs Nifty])</f>
        <v>-0.1869533429357236</v>
      </c>
      <c r="I168">
        <v>-4.3498764700403996</v>
      </c>
      <c r="J168">
        <f>(Table2[[#This Row],[1M Return vs Nifty]]-AVERAGE(Table2[1M Return vs Nifty]))/_xlfn.STDEV.P(Table2[1M Return vs Nifty])</f>
        <v>-0.72572515592690845</v>
      </c>
      <c r="K168">
        <v>-8.8475250131456598</v>
      </c>
      <c r="L168">
        <f>(Table2[[#This Row],[6M Return vs Nifty]]-AVERAGE(Table2[6M Return vs Nifty]))/_xlfn.STDEV.P(Table2[6M Return vs Nifty])</f>
        <v>-0.57826356680798074</v>
      </c>
      <c r="M168">
        <v>3.56572958242714</v>
      </c>
      <c r="N168">
        <f>(Table2[[#This Row],[1W Return vs Nifty]]-AVERAGE(Table2[1W Return vs Nifty]))/_xlfn.STDEV.P(Table2[1W Return vs Nifty])</f>
        <v>0.42382423769723215</v>
      </c>
      <c r="O168">
        <v>122.04</v>
      </c>
      <c r="P168">
        <v>126.03219857057699</v>
      </c>
      <c r="Q168">
        <v>121.074098048531</v>
      </c>
      <c r="R168">
        <v>50.0722985535254</v>
      </c>
      <c r="S168" s="2">
        <f>(Table2[[#This Row],[Close Price]]-Table2[[#This Row],[20D EMA]])/Table2[[#This Row],[20D EMA]]</f>
        <v>3.5234349393640824E-3</v>
      </c>
      <c r="T168" s="2">
        <f>(Table2[[#This Row],[Close Price]]-Table2[[#This Row],[50D EMA]])/Table2[[#This Row],[50D EMA]]</f>
        <v>-2.8264194475526774E-2</v>
      </c>
      <c r="U168" s="2">
        <f>(Table2[[#This Row],[Close Price]]-Table2[[#This Row],[200D EMA]])/Table2[[#This Row],[200D EMA]]</f>
        <v>1.1529319433042322E-2</v>
      </c>
      <c r="V168">
        <v>0.68147032963559395</v>
      </c>
      <c r="W168">
        <v>119</v>
      </c>
      <c r="X168">
        <v>124.3</v>
      </c>
      <c r="Y168">
        <v>119</v>
      </c>
      <c r="Z168">
        <v>125.9</v>
      </c>
      <c r="AA168">
        <v>117.3</v>
      </c>
      <c r="AB168">
        <v>125.9</v>
      </c>
      <c r="AC168" s="2">
        <f>(Table2[[#This Row],[Close Price]]/Table2[[#This Row],[Day Low]])-1</f>
        <v>2.9159663865546248E-2</v>
      </c>
      <c r="AD168" s="2">
        <f>(Table2[[#This Row],[Day High]]/Table2[[#This Row],[Close Price]])-1</f>
        <v>1.4942434882011968E-2</v>
      </c>
      <c r="AE168" s="2">
        <f>(Table2[[#This Row],[Close Price]]/Table2[[#This Row],[Current Week Low]])-1</f>
        <v>2.9159663865546248E-2</v>
      </c>
      <c r="AF168" s="2">
        <f>(Table2[[#This Row],[Current Week High]]/Table2[[#This Row],[Close Price]])-1</f>
        <v>2.8006858822568814E-2</v>
      </c>
      <c r="AG168" s="2">
        <f>(Table2[[#This Row],[Close Price]]/Table2[[#This Row],[Current Month Low]])-1</f>
        <v>4.4075021312872886E-2</v>
      </c>
      <c r="AH168" s="2">
        <f>(Table2[[#This Row],[Current Month High]]/Table2[[#This Row],[Close Price]])-1</f>
        <v>2.8006858822568814E-2</v>
      </c>
      <c r="AI168">
        <v>28.970360088184801</v>
      </c>
      <c r="AJ168">
        <v>59.5700325732899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-0.2</v>
      </c>
      <c r="AM168" t="s">
        <v>10199</v>
      </c>
      <c r="AN168">
        <v>1.63</v>
      </c>
      <c r="AO168" t="s">
        <v>10200</v>
      </c>
      <c r="AP168">
        <v>3.5775145573642003E-2</v>
      </c>
      <c r="AQ168">
        <f>(Table2[[#This Row],[Sharpe Ratio]]-AVERAGE(Table2[Sharpe Ratio]))/_xlfn.STDEV.P(Table2[Sharpe Ratio])</f>
        <v>-0.21086071724645453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338</v>
      </c>
      <c r="AT168">
        <f>_xlfn.RANK.AVG(Table2[[#This Row],[6M Return vs Nifty Z-Score]],Table2[6M Return vs Nifty Z-Score])</f>
        <v>514</v>
      </c>
      <c r="AU168">
        <f>_xlfn.RANK.AVG(Table2[[#This Row],[Sharpe Ratio Z-Score]],Table2[Sharpe Ratio Z-Score])</f>
        <v>397</v>
      </c>
      <c r="AV168">
        <f>(Table2[[#This Row],[Rank 1Y]]+Table2[[#This Row],[Rank 6M]]+Table2[[#This Row],[Rank Sharpe]])/3</f>
        <v>416.33333333333331</v>
      </c>
    </row>
    <row r="169" spans="1:48" x14ac:dyDescent="0.3">
      <c r="A169" t="s">
        <v>425</v>
      </c>
      <c r="B169" t="s">
        <v>426</v>
      </c>
      <c r="C169" t="s">
        <v>10157</v>
      </c>
      <c r="D169" t="s">
        <v>182</v>
      </c>
      <c r="E169">
        <v>54666.476282880001</v>
      </c>
      <c r="F169">
        <v>16778.2</v>
      </c>
      <c r="G169">
        <v>-10.6693970237611</v>
      </c>
      <c r="H169">
        <f>(Table2[[#This Row],[1Y Return vs Nifty]]-AVERAGE(Table2[1Y Return vs Nifty]))/_xlfn.STDEV.P(Table2[1Y Return vs Nifty])</f>
        <v>-0.67310205294941372</v>
      </c>
      <c r="I169">
        <v>-5.0848171264472803</v>
      </c>
      <c r="J169">
        <f>(Table2[[#This Row],[1M Return vs Nifty]]-AVERAGE(Table2[1M Return vs Nifty]))/_xlfn.STDEV.P(Table2[1M Return vs Nifty])</f>
        <v>-0.78669842748530172</v>
      </c>
      <c r="K169">
        <v>-14.5334756248213</v>
      </c>
      <c r="L169">
        <f>(Table2[[#This Row],[6M Return vs Nifty]]-AVERAGE(Table2[6M Return vs Nifty]))/_xlfn.STDEV.P(Table2[6M Return vs Nifty])</f>
        <v>-0.7512792537345292</v>
      </c>
      <c r="M169">
        <v>0.63521120561649402</v>
      </c>
      <c r="N169">
        <f>(Table2[[#This Row],[1W Return vs Nifty]]-AVERAGE(Table2[1W Return vs Nifty]))/_xlfn.STDEV.P(Table2[1W Return vs Nifty])</f>
        <v>-0.14465241543579152</v>
      </c>
      <c r="O169">
        <v>16549.66</v>
      </c>
      <c r="P169">
        <v>16379.2072271045</v>
      </c>
      <c r="Q169">
        <v>16285.5368286516</v>
      </c>
      <c r="R169">
        <v>63.6729657837217</v>
      </c>
      <c r="S169" s="2">
        <f>(Table2[[#This Row],[Close Price]]-Table2[[#This Row],[20D EMA]])/Table2[[#This Row],[20D EMA]]</f>
        <v>1.3809347140666386E-2</v>
      </c>
      <c r="T169" s="2">
        <f>(Table2[[#This Row],[Close Price]]-Table2[[#This Row],[50D EMA]])/Table2[[#This Row],[50D EMA]]</f>
        <v>2.4359712125458857E-2</v>
      </c>
      <c r="U169" s="2">
        <f>(Table2[[#This Row],[Close Price]]-Table2[[#This Row],[200D EMA]])/Table2[[#This Row],[200D EMA]]</f>
        <v>3.0251576999392748E-2</v>
      </c>
      <c r="V169">
        <v>0.82088104417604302</v>
      </c>
      <c r="W169">
        <v>16602.05</v>
      </c>
      <c r="X169">
        <v>17000</v>
      </c>
      <c r="Y169">
        <v>16500</v>
      </c>
      <c r="Z169">
        <v>17000</v>
      </c>
      <c r="AA169">
        <v>16420.05</v>
      </c>
      <c r="AB169">
        <v>17000</v>
      </c>
      <c r="AC169" s="2">
        <f>(Table2[[#This Row],[Close Price]]/Table2[[#This Row],[Day Low]])-1</f>
        <v>1.061013549531542E-2</v>
      </c>
      <c r="AD169" s="2">
        <f>(Table2[[#This Row],[Day High]]/Table2[[#This Row],[Close Price]])-1</f>
        <v>1.3219534872632277E-2</v>
      </c>
      <c r="AE169" s="2">
        <f>(Table2[[#This Row],[Close Price]]/Table2[[#This Row],[Current Week Low]])-1</f>
        <v>1.686060606060602E-2</v>
      </c>
      <c r="AF169" s="2">
        <f>(Table2[[#This Row],[Current Week High]]/Table2[[#This Row],[Close Price]])-1</f>
        <v>1.3219534872632277E-2</v>
      </c>
      <c r="AG169" s="2">
        <f>(Table2[[#This Row],[Close Price]]/Table2[[#This Row],[Current Month Low]])-1</f>
        <v>2.1811748441691758E-2</v>
      </c>
      <c r="AH169" s="2">
        <f>(Table2[[#This Row],[Current Month High]]/Table2[[#This Row],[Close Price]])-1</f>
        <v>1.3219534872632277E-2</v>
      </c>
      <c r="AI169">
        <v>14.732212037048001</v>
      </c>
      <c r="AJ169">
        <v>16.192520775623201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-0.05</v>
      </c>
      <c r="AM169" t="s">
        <v>10199</v>
      </c>
      <c r="AN169">
        <v>4.3</v>
      </c>
      <c r="AO169" t="s">
        <v>10200</v>
      </c>
      <c r="AP169">
        <v>-3.3820911690105003E-2</v>
      </c>
      <c r="AQ169">
        <f>(Table2[[#This Row],[Sharpe Ratio]]-AVERAGE(Table2[Sharpe Ratio]))/_xlfn.STDEV.P(Table2[Sharpe Ratio])</f>
        <v>-0.99550712824225451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-3.3512392778472906</v>
      </c>
      <c r="AS169">
        <f>_xlfn.RANK.AVG(Table2[[#This Row],[1Y Return vs Nifty Z-Score]],Table2[1Y Return vs Nifty Z-Score])</f>
        <v>571</v>
      </c>
      <c r="AT169">
        <f>_xlfn.RANK.AVG(Table2[[#This Row],[6M Return vs Nifty Z-Score]],Table2[6M Return vs Nifty Z-Score])</f>
        <v>577</v>
      </c>
      <c r="AU169">
        <f>_xlfn.RANK.AVG(Table2[[#This Row],[Sharpe Ratio Z-Score]],Table2[Sharpe Ratio Z-Score])</f>
        <v>603</v>
      </c>
      <c r="AV169">
        <f>(Table2[[#This Row],[Rank 1Y]]+Table2[[#This Row],[Rank 6M]]+Table2[[#This Row],[Rank Sharpe]])/3</f>
        <v>583.66666666666663</v>
      </c>
    </row>
    <row r="170" spans="1:48" x14ac:dyDescent="0.3">
      <c r="A170" t="s">
        <v>427</v>
      </c>
      <c r="B170" t="s">
        <v>428</v>
      </c>
      <c r="C170" t="s">
        <v>10159</v>
      </c>
      <c r="D170" t="s">
        <v>400</v>
      </c>
      <c r="E170">
        <v>54613.664936729998</v>
      </c>
      <c r="F170">
        <v>130872.45</v>
      </c>
      <c r="G170">
        <v>4.3290502344758499</v>
      </c>
      <c r="H170">
        <f>(Table2[[#This Row],[1Y Return vs Nifty]]-AVERAGE(Table2[1Y Return vs Nifty]))/_xlfn.STDEV.P(Table2[1Y Return vs Nifty])</f>
        <v>-0.49787563764241455</v>
      </c>
      <c r="I170">
        <v>-1.81768305383555</v>
      </c>
      <c r="J170">
        <f>(Table2[[#This Row],[1M Return vs Nifty]]-AVERAGE(Table2[1M Return vs Nifty]))/_xlfn.STDEV.P(Table2[1M Return vs Nifty])</f>
        <v>-0.51564545022730124</v>
      </c>
      <c r="K170">
        <v>-13.1851934006003</v>
      </c>
      <c r="L170">
        <f>(Table2[[#This Row],[6M Return vs Nifty]]-AVERAGE(Table2[6M Return vs Nifty]))/_xlfn.STDEV.P(Table2[6M Return vs Nifty])</f>
        <v>-0.71025287290113936</v>
      </c>
      <c r="M170">
        <v>1.70286896136317</v>
      </c>
      <c r="N170">
        <f>(Table2[[#This Row],[1W Return vs Nifty]]-AVERAGE(Table2[1W Return vs Nifty]))/_xlfn.STDEV.P(Table2[1W Return vs Nifty])</f>
        <v>6.2457191001459876E-2</v>
      </c>
      <c r="O170">
        <v>128278.79</v>
      </c>
      <c r="P170">
        <v>128697.471354276</v>
      </c>
      <c r="Q170">
        <v>124908.066536463</v>
      </c>
      <c r="R170">
        <v>58.461384809418398</v>
      </c>
      <c r="S170" s="2">
        <f>(Table2[[#This Row],[Close Price]]-Table2[[#This Row],[20D EMA]])/Table2[[#This Row],[20D EMA]]</f>
        <v>2.0218930970583707E-2</v>
      </c>
      <c r="T170" s="2">
        <f>(Table2[[#This Row],[Close Price]]-Table2[[#This Row],[50D EMA]])/Table2[[#This Row],[50D EMA]]</f>
        <v>1.6899933019948438E-2</v>
      </c>
      <c r="U170" s="2">
        <f>(Table2[[#This Row],[Close Price]]-Table2[[#This Row],[200D EMA]])/Table2[[#This Row],[200D EMA]]</f>
        <v>4.7750186428479266E-2</v>
      </c>
      <c r="V170">
        <v>1.11342776360847</v>
      </c>
      <c r="W170">
        <v>128200</v>
      </c>
      <c r="X170">
        <v>131999</v>
      </c>
      <c r="Y170">
        <v>128058.95</v>
      </c>
      <c r="Z170">
        <v>131999</v>
      </c>
      <c r="AA170">
        <v>127701.5</v>
      </c>
      <c r="AB170">
        <v>131999</v>
      </c>
      <c r="AC170" s="2">
        <f>(Table2[[#This Row],[Close Price]]/Table2[[#This Row],[Day Low]])-1</f>
        <v>2.0845943837753511E-2</v>
      </c>
      <c r="AD170" s="2">
        <f>(Table2[[#This Row],[Day High]]/Table2[[#This Row],[Close Price]])-1</f>
        <v>8.6079996210051135E-3</v>
      </c>
      <c r="AE170" s="2">
        <f>(Table2[[#This Row],[Close Price]]/Table2[[#This Row],[Current Week Low]])-1</f>
        <v>2.1970350373792691E-2</v>
      </c>
      <c r="AF170" s="2">
        <f>(Table2[[#This Row],[Current Week High]]/Table2[[#This Row],[Close Price]])-1</f>
        <v>8.6079996210051135E-3</v>
      </c>
      <c r="AG170" s="2">
        <f>(Table2[[#This Row],[Close Price]]/Table2[[#This Row],[Current Month Low]])-1</f>
        <v>2.4830953434376246E-2</v>
      </c>
      <c r="AH170" s="2">
        <f>(Table2[[#This Row],[Current Month High]]/Table2[[#This Row],[Close Price]])-1</f>
        <v>8.6079996210051135E-3</v>
      </c>
      <c r="AI170">
        <v>15.719542195473499</v>
      </c>
      <c r="AJ170">
        <v>30.350721238243899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-0.13</v>
      </c>
      <c r="AM170" t="s">
        <v>10199</v>
      </c>
      <c r="AN170">
        <v>4.49</v>
      </c>
      <c r="AO170" t="s">
        <v>10200</v>
      </c>
      <c r="AP170">
        <v>1.9765946345829E-2</v>
      </c>
      <c r="AQ170">
        <f>(Table2[[#This Row],[Sharpe Ratio]]-AVERAGE(Table2[Sharpe Ratio]))/_xlfn.STDEV.P(Table2[Sharpe Ratio])</f>
        <v>-0.39135313608299677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490</v>
      </c>
      <c r="AT170">
        <f>_xlfn.RANK.AVG(Table2[[#This Row],[6M Return vs Nifty Z-Score]],Table2[6M Return vs Nifty Z-Score])</f>
        <v>562</v>
      </c>
      <c r="AU170">
        <f>_xlfn.RANK.AVG(Table2[[#This Row],[Sharpe Ratio Z-Score]],Table2[Sharpe Ratio Z-Score])</f>
        <v>445</v>
      </c>
      <c r="AV170">
        <f>(Table2[[#This Row],[Rank 1Y]]+Table2[[#This Row],[Rank 6M]]+Table2[[#This Row],[Rank Sharpe]])/3</f>
        <v>499</v>
      </c>
    </row>
    <row r="171" spans="1:48" x14ac:dyDescent="0.3">
      <c r="A171" t="s">
        <v>429</v>
      </c>
      <c r="B171" t="s">
        <v>430</v>
      </c>
      <c r="C171" t="s">
        <v>10154</v>
      </c>
      <c r="D171" t="s">
        <v>297</v>
      </c>
      <c r="E171">
        <v>54067.08770774</v>
      </c>
      <c r="F171">
        <v>5039.25</v>
      </c>
      <c r="G171">
        <v>2.88094808239445</v>
      </c>
      <c r="H171">
        <f>(Table2[[#This Row],[1Y Return vs Nifty]]-AVERAGE(Table2[1Y Return vs Nifty]))/_xlfn.STDEV.P(Table2[1Y Return vs Nifty])</f>
        <v>-0.51479377221585987</v>
      </c>
      <c r="I171">
        <v>0.92935483466237101</v>
      </c>
      <c r="J171">
        <f>(Table2[[#This Row],[1M Return vs Nifty]]-AVERAGE(Table2[1M Return vs Nifty]))/_xlfn.STDEV.P(Table2[1M Return vs Nifty])</f>
        <v>-0.28774148859934473</v>
      </c>
      <c r="K171">
        <v>-18.130047942048101</v>
      </c>
      <c r="L171">
        <f>(Table2[[#This Row],[6M Return vs Nifty]]-AVERAGE(Table2[6M Return vs Nifty]))/_xlfn.STDEV.P(Table2[6M Return vs Nifty])</f>
        <v>-0.86071802176889023</v>
      </c>
      <c r="M171">
        <v>0.57477450544528297</v>
      </c>
      <c r="N171">
        <f>(Table2[[#This Row],[1W Return vs Nifty]]-AVERAGE(Table2[1W Return vs Nifty]))/_xlfn.STDEV.P(Table2[1W Return vs Nifty])</f>
        <v>-0.15637622966319981</v>
      </c>
      <c r="O171">
        <v>4949.8</v>
      </c>
      <c r="P171">
        <v>4896.7072324877099</v>
      </c>
      <c r="Q171">
        <v>4845.1807085269802</v>
      </c>
      <c r="R171">
        <v>78.941688982613897</v>
      </c>
      <c r="S171" s="2">
        <f>(Table2[[#This Row],[Close Price]]-Table2[[#This Row],[20D EMA]])/Table2[[#This Row],[20D EMA]]</f>
        <v>1.8071437229787025E-2</v>
      </c>
      <c r="T171" s="2">
        <f>(Table2[[#This Row],[Close Price]]-Table2[[#This Row],[50D EMA]])/Table2[[#This Row],[50D EMA]]</f>
        <v>2.9109922391638073E-2</v>
      </c>
      <c r="U171" s="2">
        <f>(Table2[[#This Row],[Close Price]]-Table2[[#This Row],[200D EMA]])/Table2[[#This Row],[200D EMA]]</f>
        <v>4.0054087380369405E-2</v>
      </c>
      <c r="V171">
        <v>0.69473452658244705</v>
      </c>
      <c r="W171">
        <v>4970.1000000000004</v>
      </c>
      <c r="X171">
        <v>5098.5</v>
      </c>
      <c r="Y171">
        <v>4970.1000000000004</v>
      </c>
      <c r="Z171">
        <v>5160</v>
      </c>
      <c r="AA171">
        <v>4892.3500000000004</v>
      </c>
      <c r="AB171">
        <v>5160</v>
      </c>
      <c r="AC171" s="2">
        <f>(Table2[[#This Row],[Close Price]]/Table2[[#This Row],[Day Low]])-1</f>
        <v>1.3913200941630954E-2</v>
      </c>
      <c r="AD171" s="2">
        <f>(Table2[[#This Row],[Day High]]/Table2[[#This Row],[Close Price]])-1</f>
        <v>1.1757702038993845E-2</v>
      </c>
      <c r="AE171" s="2">
        <f>(Table2[[#This Row],[Close Price]]/Table2[[#This Row],[Current Week Low]])-1</f>
        <v>1.3913200941630954E-2</v>
      </c>
      <c r="AF171" s="2">
        <f>(Table2[[#This Row],[Current Week High]]/Table2[[#This Row],[Close Price]])-1</f>
        <v>2.396189909212687E-2</v>
      </c>
      <c r="AG171" s="2">
        <f>(Table2[[#This Row],[Close Price]]/Table2[[#This Row],[Current Month Low]])-1</f>
        <v>3.0026469896879737E-2</v>
      </c>
      <c r="AH171" s="2">
        <f>(Table2[[#This Row],[Current Month High]]/Table2[[#This Row],[Close Price]])-1</f>
        <v>2.396189909212687E-2</v>
      </c>
      <c r="AI171">
        <v>16.552066279704299</v>
      </c>
      <c r="AJ171">
        <v>31.858858623125801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-0.13</v>
      </c>
      <c r="AM171" t="s">
        <v>10199</v>
      </c>
      <c r="AN171">
        <v>4.46</v>
      </c>
      <c r="AO171" t="s">
        <v>10200</v>
      </c>
      <c r="AP171">
        <v>2.1372990526374001E-2</v>
      </c>
      <c r="AQ171">
        <f>(Table2[[#This Row],[Sharpe Ratio]]-AVERAGE(Table2[Sharpe Ratio]))/_xlfn.STDEV.P(Table2[Sharpe Ratio])</f>
        <v>-0.37323484751676844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-2.1928643597640631</v>
      </c>
      <c r="AS171">
        <f>_xlfn.RANK.AVG(Table2[[#This Row],[1Y Return vs Nifty Z-Score]],Table2[1Y Return vs Nifty Z-Score])</f>
        <v>496</v>
      </c>
      <c r="AT171">
        <f>_xlfn.RANK.AVG(Table2[[#This Row],[6M Return vs Nifty Z-Score]],Table2[6M Return vs Nifty Z-Score])</f>
        <v>604</v>
      </c>
      <c r="AU171">
        <f>_xlfn.RANK.AVG(Table2[[#This Row],[Sharpe Ratio Z-Score]],Table2[Sharpe Ratio Z-Score])</f>
        <v>440</v>
      </c>
      <c r="AV171">
        <f>(Table2[[#This Row],[Rank 1Y]]+Table2[[#This Row],[Rank 6M]]+Table2[[#This Row],[Rank Sharpe]])/3</f>
        <v>513.33333333333337</v>
      </c>
    </row>
    <row r="172" spans="1:48" x14ac:dyDescent="0.3">
      <c r="A172" t="s">
        <v>433</v>
      </c>
      <c r="B172" t="s">
        <v>434</v>
      </c>
      <c r="C172" t="s">
        <v>10155</v>
      </c>
      <c r="D172" t="s">
        <v>32</v>
      </c>
      <c r="E172">
        <v>53656.886629191999</v>
      </c>
      <c r="F172">
        <v>63.87</v>
      </c>
      <c r="G172">
        <v>82.438423399523003</v>
      </c>
      <c r="H172">
        <f>(Table2[[#This Row],[1Y Return vs Nifty]]-AVERAGE(Table2[1Y Return vs Nifty]))/_xlfn.STDEV.P(Table2[1Y Return vs Nifty])</f>
        <v>0.41467385671082974</v>
      </c>
      <c r="I172">
        <v>-6.6768358502619396</v>
      </c>
      <c r="J172">
        <f>(Table2[[#This Row],[1M Return vs Nifty]]-AVERAGE(Table2[1M Return vs Nifty]))/_xlfn.STDEV.P(Table2[1M Return vs Nifty])</f>
        <v>-0.91877792142400327</v>
      </c>
      <c r="K172">
        <v>15.2799538362621</v>
      </c>
      <c r="L172">
        <f>(Table2[[#This Row],[6M Return vs Nifty]]-AVERAGE(Table2[6M Return vs Nifty]))/_xlfn.STDEV.P(Table2[6M Return vs Nifty])</f>
        <v>0.15590255809014913</v>
      </c>
      <c r="M172">
        <v>1.96129994972652</v>
      </c>
      <c r="N172">
        <f>(Table2[[#This Row],[1W Return vs Nifty]]-AVERAGE(Table2[1W Return vs Nifty]))/_xlfn.STDEV.P(Table2[1W Return vs Nifty])</f>
        <v>0.11258893031870124</v>
      </c>
      <c r="O172">
        <v>63.4</v>
      </c>
      <c r="P172">
        <v>63.449808928368597</v>
      </c>
      <c r="Q172">
        <v>56.045969341117498</v>
      </c>
      <c r="R172">
        <v>33.4017295099164</v>
      </c>
      <c r="S172" s="2">
        <f>(Table2[[#This Row],[Close Price]]-Table2[[#This Row],[20D EMA]])/Table2[[#This Row],[20D EMA]]</f>
        <v>7.4132492113564491E-3</v>
      </c>
      <c r="T172" s="2">
        <f>(Table2[[#This Row],[Close Price]]-Table2[[#This Row],[50D EMA]])/Table2[[#This Row],[50D EMA]]</f>
        <v>6.6224166585871569E-3</v>
      </c>
      <c r="U172" s="2">
        <f>(Table2[[#This Row],[Close Price]]-Table2[[#This Row],[200D EMA]])/Table2[[#This Row],[200D EMA]]</f>
        <v>0.1396002379986046</v>
      </c>
      <c r="V172">
        <v>0.58809149282884599</v>
      </c>
      <c r="W172">
        <v>62.4</v>
      </c>
      <c r="X172">
        <v>64.88</v>
      </c>
      <c r="Y172">
        <v>61.6</v>
      </c>
      <c r="Z172">
        <v>65.58</v>
      </c>
      <c r="AA172">
        <v>61.6</v>
      </c>
      <c r="AB172">
        <v>65.58</v>
      </c>
      <c r="AC172" s="2">
        <f>(Table2[[#This Row],[Close Price]]/Table2[[#This Row],[Day Low]])-1</f>
        <v>2.3557692307692335E-2</v>
      </c>
      <c r="AD172" s="2">
        <f>(Table2[[#This Row],[Day High]]/Table2[[#This Row],[Close Price]])-1</f>
        <v>1.5813370909660174E-2</v>
      </c>
      <c r="AE172" s="2">
        <f>(Table2[[#This Row],[Close Price]]/Table2[[#This Row],[Current Week Low]])-1</f>
        <v>3.68506493506493E-2</v>
      </c>
      <c r="AF172" s="2">
        <f>(Table2[[#This Row],[Current Week High]]/Table2[[#This Row],[Close Price]])-1</f>
        <v>2.6773132926256382E-2</v>
      </c>
      <c r="AG172" s="2">
        <f>(Table2[[#This Row],[Close Price]]/Table2[[#This Row],[Current Month Low]])-1</f>
        <v>3.68506493506493E-2</v>
      </c>
      <c r="AH172" s="2">
        <f>(Table2[[#This Row],[Current Month High]]/Table2[[#This Row],[Close Price]])-1</f>
        <v>2.6773132926256382E-2</v>
      </c>
      <c r="AI172">
        <v>20.400814153749799</v>
      </c>
      <c r="AJ172">
        <v>115.77702702702599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-0.09</v>
      </c>
      <c r="AM172" t="s">
        <v>10199</v>
      </c>
      <c r="AN172">
        <v>-0.42</v>
      </c>
      <c r="AO172" t="s">
        <v>10199</v>
      </c>
      <c r="AP172">
        <v>8.2477952908901003E-2</v>
      </c>
      <c r="AQ172">
        <f>(Table2[[#This Row],[Sharpe Ratio]]-AVERAGE(Table2[Sharpe Ratio]))/_xlfn.STDEV.P(Table2[Sharpe Ratio])</f>
        <v>0.31568046338631661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164</v>
      </c>
      <c r="AT172">
        <f>_xlfn.RANK.AVG(Table2[[#This Row],[6M Return vs Nifty Z-Score]],Table2[6M Return vs Nifty Z-Score])</f>
        <v>260</v>
      </c>
      <c r="AU172">
        <f>_xlfn.RANK.AVG(Table2[[#This Row],[Sharpe Ratio Z-Score]],Table2[Sharpe Ratio Z-Score])</f>
        <v>244</v>
      </c>
      <c r="AV172">
        <f>(Table2[[#This Row],[Rank 1Y]]+Table2[[#This Row],[Rank 6M]]+Table2[[#This Row],[Rank Sharpe]])/3</f>
        <v>222.66666666666666</v>
      </c>
    </row>
    <row r="173" spans="1:48" x14ac:dyDescent="0.3">
      <c r="A173" t="s">
        <v>435</v>
      </c>
      <c r="B173" t="s">
        <v>436</v>
      </c>
      <c r="C173" t="s">
        <v>10156</v>
      </c>
      <c r="D173" t="s">
        <v>29</v>
      </c>
      <c r="E173">
        <v>52930.2</v>
      </c>
      <c r="F173">
        <v>1854.75</v>
      </c>
      <c r="G173">
        <v>-4.5505975969947503</v>
      </c>
      <c r="H173">
        <f>(Table2[[#This Row],[1Y Return vs Nifty]]-AVERAGE(Table2[1Y Return vs Nifty]))/_xlfn.STDEV.P(Table2[1Y Return vs Nifty])</f>
        <v>-0.60161630038619662</v>
      </c>
      <c r="I173">
        <v>-3.46747803806984</v>
      </c>
      <c r="J173">
        <f>(Table2[[#This Row],[1M Return vs Nifty]]-AVERAGE(Table2[1M Return vs Nifty]))/_xlfn.STDEV.P(Table2[1M Return vs Nifty])</f>
        <v>-0.65251826670910096</v>
      </c>
      <c r="K173">
        <v>-4.5253394598272596</v>
      </c>
      <c r="L173">
        <f>(Table2[[#This Row],[6M Return vs Nifty]]-AVERAGE(Table2[6M Return vs Nifty]))/_xlfn.STDEV.P(Table2[6M Return vs Nifty])</f>
        <v>-0.44674538214492215</v>
      </c>
      <c r="M173">
        <v>-2.58760050321699</v>
      </c>
      <c r="N173">
        <f>(Table2[[#This Row],[1W Return vs Nifty]]-AVERAGE(Table2[1W Return vs Nifty]))/_xlfn.STDEV.P(Table2[1W Return vs Nifty])</f>
        <v>-0.76982959515015015</v>
      </c>
      <c r="O173">
        <v>1854.22</v>
      </c>
      <c r="P173">
        <v>1839.68327861835</v>
      </c>
      <c r="Q173">
        <v>1773.54824732663</v>
      </c>
      <c r="R173">
        <v>47.545594892820198</v>
      </c>
      <c r="S173" s="2">
        <f>(Table2[[#This Row],[Close Price]]-Table2[[#This Row],[20D EMA]])/Table2[[#This Row],[20D EMA]]</f>
        <v>2.8583447487351703E-4</v>
      </c>
      <c r="T173" s="2">
        <f>(Table2[[#This Row],[Close Price]]-Table2[[#This Row],[50D EMA]])/Table2[[#This Row],[50D EMA]]</f>
        <v>8.1898452612808124E-3</v>
      </c>
      <c r="U173" s="2">
        <f>(Table2[[#This Row],[Close Price]]-Table2[[#This Row],[200D EMA]])/Table2[[#This Row],[200D EMA]]</f>
        <v>4.5784913264000603E-2</v>
      </c>
      <c r="V173">
        <v>0.83938645063891004</v>
      </c>
      <c r="W173">
        <v>1810.05</v>
      </c>
      <c r="X173">
        <v>1863.2</v>
      </c>
      <c r="Y173">
        <v>1810.05</v>
      </c>
      <c r="Z173">
        <v>1892.95</v>
      </c>
      <c r="AA173">
        <v>1810.05</v>
      </c>
      <c r="AB173">
        <v>1905.5</v>
      </c>
      <c r="AC173" s="2">
        <f>(Table2[[#This Row],[Close Price]]/Table2[[#This Row],[Day Low]])-1</f>
        <v>2.4695450401922558E-2</v>
      </c>
      <c r="AD173" s="2">
        <f>(Table2[[#This Row],[Day High]]/Table2[[#This Row],[Close Price]])-1</f>
        <v>4.5558700633507865E-3</v>
      </c>
      <c r="AE173" s="2">
        <f>(Table2[[#This Row],[Close Price]]/Table2[[#This Row],[Current Week Low]])-1</f>
        <v>2.4695450401922558E-2</v>
      </c>
      <c r="AF173" s="2">
        <f>(Table2[[#This Row],[Current Week High]]/Table2[[#This Row],[Close Price]])-1</f>
        <v>2.0595767623668992E-2</v>
      </c>
      <c r="AG173" s="2">
        <f>(Table2[[#This Row],[Close Price]]/Table2[[#This Row],[Current Month Low]])-1</f>
        <v>2.4695450401922558E-2</v>
      </c>
      <c r="AH173" s="2">
        <f>(Table2[[#This Row],[Current Month High]]/Table2[[#This Row],[Close Price]])-1</f>
        <v>2.7362178191130848E-2</v>
      </c>
      <c r="AI173">
        <v>12.395201509637401</v>
      </c>
      <c r="AJ173">
        <v>21.471609142707401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-0.01</v>
      </c>
      <c r="AM173" t="s">
        <v>10199</v>
      </c>
      <c r="AN173">
        <v>0.28999999999999998</v>
      </c>
      <c r="AO173" t="s">
        <v>10200</v>
      </c>
      <c r="AP173">
        <v>4.2707584569089997E-3</v>
      </c>
      <c r="AQ173">
        <f>(Table2[[#This Row],[Sharpe Ratio]]-AVERAGE(Table2[Sharpe Ratio]))/_xlfn.STDEV.P(Table2[Sharpe Ratio])</f>
        <v>-0.56605043996431836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-3.0367599843546884</v>
      </c>
      <c r="AS173">
        <f>_xlfn.RANK.AVG(Table2[[#This Row],[1Y Return vs Nifty Z-Score]],Table2[1Y Return vs Nifty Z-Score])</f>
        <v>543</v>
      </c>
      <c r="AT173">
        <f>_xlfn.RANK.AVG(Table2[[#This Row],[6M Return vs Nifty Z-Score]],Table2[6M Return vs Nifty Z-Score])</f>
        <v>477</v>
      </c>
      <c r="AU173">
        <f>_xlfn.RANK.AVG(Table2[[#This Row],[Sharpe Ratio Z-Score]],Table2[Sharpe Ratio Z-Score])</f>
        <v>490</v>
      </c>
      <c r="AV173">
        <f>(Table2[[#This Row],[Rank 1Y]]+Table2[[#This Row],[Rank 6M]]+Table2[[#This Row],[Rank Sharpe]])/3</f>
        <v>503.33333333333331</v>
      </c>
    </row>
    <row r="174" spans="1:48" x14ac:dyDescent="0.3">
      <c r="A174" t="s">
        <v>437</v>
      </c>
      <c r="B174" t="s">
        <v>438</v>
      </c>
      <c r="C174" t="s">
        <v>10167</v>
      </c>
      <c r="D174" t="s">
        <v>100</v>
      </c>
      <c r="E174">
        <v>51139.03680876</v>
      </c>
      <c r="F174">
        <v>503.9</v>
      </c>
      <c r="G174">
        <v>182.57352897436701</v>
      </c>
      <c r="H174">
        <f>(Table2[[#This Row],[1Y Return vs Nifty]]-AVERAGE(Table2[1Y Return vs Nifty]))/_xlfn.STDEV.P(Table2[1Y Return vs Nifty])</f>
        <v>1.5845493307624268</v>
      </c>
      <c r="I174">
        <v>16.566220519832601</v>
      </c>
      <c r="J174">
        <f>(Table2[[#This Row],[1M Return vs Nifty]]-AVERAGE(Table2[1M Return vs Nifty]))/_xlfn.STDEV.P(Table2[1M Return vs Nifty])</f>
        <v>1.0095480944879773</v>
      </c>
      <c r="K174">
        <v>20.0928934653559</v>
      </c>
      <c r="L174">
        <f>(Table2[[#This Row],[6M Return vs Nifty]]-AVERAGE(Table2[6M Return vs Nifty]))/_xlfn.STDEV.P(Table2[6M Return vs Nifty])</f>
        <v>0.30235371690847596</v>
      </c>
      <c r="M174">
        <v>0.56950532178191404</v>
      </c>
      <c r="N174">
        <f>(Table2[[#This Row],[1W Return vs Nifty]]-AVERAGE(Table2[1W Return vs Nifty]))/_xlfn.STDEV.P(Table2[1W Return vs Nifty])</f>
        <v>-0.1573983723385019</v>
      </c>
      <c r="O174">
        <v>468.07</v>
      </c>
      <c r="P174">
        <v>437.989421529102</v>
      </c>
      <c r="Q174">
        <v>361.46018346121701</v>
      </c>
      <c r="R174">
        <v>75.292932518973103</v>
      </c>
      <c r="S174" s="2">
        <f>(Table2[[#This Row],[Close Price]]-Table2[[#This Row],[20D EMA]])/Table2[[#This Row],[20D EMA]]</f>
        <v>7.6548379515884349E-2</v>
      </c>
      <c r="T174" s="2">
        <f>(Table2[[#This Row],[Close Price]]-Table2[[#This Row],[50D EMA]])/Table2[[#This Row],[50D EMA]]</f>
        <v>0.15048440722790055</v>
      </c>
      <c r="U174" s="2">
        <f>(Table2[[#This Row],[Close Price]]-Table2[[#This Row],[200D EMA]])/Table2[[#This Row],[200D EMA]]</f>
        <v>0.39406779240476453</v>
      </c>
      <c r="V174">
        <v>1.4690087102768301</v>
      </c>
      <c r="W174">
        <v>497</v>
      </c>
      <c r="X174">
        <v>518</v>
      </c>
      <c r="Y174">
        <v>490</v>
      </c>
      <c r="Z174">
        <v>518</v>
      </c>
      <c r="AA174">
        <v>483</v>
      </c>
      <c r="AB174">
        <v>518</v>
      </c>
      <c r="AC174" s="2">
        <f>(Table2[[#This Row],[Close Price]]/Table2[[#This Row],[Day Low]])-1</f>
        <v>1.388329979879277E-2</v>
      </c>
      <c r="AD174" s="2">
        <f>(Table2[[#This Row],[Day High]]/Table2[[#This Row],[Close Price]])-1</f>
        <v>2.7981742409208143E-2</v>
      </c>
      <c r="AE174" s="2">
        <f>(Table2[[#This Row],[Close Price]]/Table2[[#This Row],[Current Week Low]])-1</f>
        <v>2.8367346938775517E-2</v>
      </c>
      <c r="AF174" s="2">
        <f>(Table2[[#This Row],[Current Week High]]/Table2[[#This Row],[Close Price]])-1</f>
        <v>2.7981742409208143E-2</v>
      </c>
      <c r="AG174" s="2">
        <f>(Table2[[#This Row],[Close Price]]/Table2[[#This Row],[Current Month Low]])-1</f>
        <v>4.3271221532090953E-2</v>
      </c>
      <c r="AH174" s="2">
        <f>(Table2[[#This Row],[Current Month High]]/Table2[[#This Row],[Close Price]])-1</f>
        <v>2.7981742409208143E-2</v>
      </c>
      <c r="AI174">
        <v>8.3548323079976292</v>
      </c>
      <c r="AJ174">
        <v>220.547073791348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0.13</v>
      </c>
      <c r="AM174" t="s">
        <v>10200</v>
      </c>
      <c r="AN174">
        <v>12.96</v>
      </c>
      <c r="AO174" t="s">
        <v>10200</v>
      </c>
      <c r="AP174">
        <v>0.190644434176264</v>
      </c>
      <c r="AQ174">
        <f>(Table2[[#This Row],[Sharpe Ratio]]-AVERAGE(Table2[Sharpe Ratio]))/_xlfn.STDEV.P(Table2[Sharpe Ratio])</f>
        <v>1.5351811743941419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4.2742339442145196</v>
      </c>
      <c r="AS174">
        <f>_xlfn.RANK.AVG(Table2[[#This Row],[1Y Return vs Nifty Z-Score]],Table2[1Y Return vs Nifty Z-Score])</f>
        <v>49</v>
      </c>
      <c r="AT174">
        <f>_xlfn.RANK.AVG(Table2[[#This Row],[6M Return vs Nifty Z-Score]],Table2[6M Return vs Nifty Z-Score])</f>
        <v>215</v>
      </c>
      <c r="AU174">
        <f>_xlfn.RANK.AVG(Table2[[#This Row],[Sharpe Ratio Z-Score]],Table2[Sharpe Ratio Z-Score])</f>
        <v>46</v>
      </c>
      <c r="AV174">
        <f>(Table2[[#This Row],[Rank 1Y]]+Table2[[#This Row],[Rank 6M]]+Table2[[#This Row],[Rank Sharpe]])/3</f>
        <v>103.33333333333333</v>
      </c>
    </row>
    <row r="175" spans="1:48" x14ac:dyDescent="0.3">
      <c r="A175" t="s">
        <v>439</v>
      </c>
      <c r="B175" t="s">
        <v>440</v>
      </c>
      <c r="C175" t="s">
        <v>10155</v>
      </c>
      <c r="D175" t="s">
        <v>49</v>
      </c>
      <c r="E175">
        <v>51098.901683124997</v>
      </c>
      <c r="F175">
        <v>4560.8999999999996</v>
      </c>
      <c r="G175">
        <v>48.654021937606402</v>
      </c>
      <c r="H175">
        <f>(Table2[[#This Row],[1Y Return vs Nifty]]-AVERAGE(Table2[1Y Return vs Nifty]))/_xlfn.STDEV.P(Table2[1Y Return vs Nifty])</f>
        <v>1.9971694577809753E-2</v>
      </c>
      <c r="I175">
        <v>-5.7314427224257196</v>
      </c>
      <c r="J175">
        <f>(Table2[[#This Row],[1M Return vs Nifty]]-AVERAGE(Table2[1M Return vs Nifty]))/_xlfn.STDEV.P(Table2[1M Return vs Nifty])</f>
        <v>-0.84034476983484463</v>
      </c>
      <c r="K175">
        <v>11.7728445410629</v>
      </c>
      <c r="L175">
        <f>(Table2[[#This Row],[6M Return vs Nifty]]-AVERAGE(Table2[6M Return vs Nifty]))/_xlfn.STDEV.P(Table2[6M Return vs Nifty])</f>
        <v>4.9186027244912917E-2</v>
      </c>
      <c r="M175">
        <v>-9.7708067730990694E-2</v>
      </c>
      <c r="N175">
        <f>(Table2[[#This Row],[1W Return vs Nifty]]-AVERAGE(Table2[1W Return vs Nifty]))/_xlfn.STDEV.P(Table2[1W Return vs Nifty])</f>
        <v>-0.286827772132484</v>
      </c>
      <c r="O175">
        <v>4617.2299999999996</v>
      </c>
      <c r="P175">
        <v>4552.1281520974699</v>
      </c>
      <c r="Q175">
        <v>3957.6370358003301</v>
      </c>
      <c r="R175">
        <v>49.433066789469798</v>
      </c>
      <c r="S175" s="2">
        <f>(Table2[[#This Row],[Close Price]]-Table2[[#This Row],[20D EMA]])/Table2[[#This Row],[20D EMA]]</f>
        <v>-1.2199955384505414E-2</v>
      </c>
      <c r="T175" s="2">
        <f>(Table2[[#This Row],[Close Price]]-Table2[[#This Row],[50D EMA]])/Table2[[#This Row],[50D EMA]]</f>
        <v>1.9269773629918556E-3</v>
      </c>
      <c r="U175" s="2">
        <f>(Table2[[#This Row],[Close Price]]-Table2[[#This Row],[200D EMA]])/Table2[[#This Row],[200D EMA]]</f>
        <v>0.15243008864699367</v>
      </c>
      <c r="V175">
        <v>0.19331037077132901</v>
      </c>
      <c r="W175">
        <v>4462.1000000000004</v>
      </c>
      <c r="X175">
        <v>4584.55</v>
      </c>
      <c r="Y175">
        <v>4462.1000000000004</v>
      </c>
      <c r="Z175">
        <v>4743.8500000000004</v>
      </c>
      <c r="AA175">
        <v>4454</v>
      </c>
      <c r="AB175">
        <v>4743.8500000000004</v>
      </c>
      <c r="AC175" s="2">
        <f>(Table2[[#This Row],[Close Price]]/Table2[[#This Row],[Day Low]])-1</f>
        <v>2.2142040743147628E-2</v>
      </c>
      <c r="AD175" s="2">
        <f>(Table2[[#This Row],[Day High]]/Table2[[#This Row],[Close Price]])-1</f>
        <v>5.1853800784933402E-3</v>
      </c>
      <c r="AE175" s="2">
        <f>(Table2[[#This Row],[Close Price]]/Table2[[#This Row],[Current Week Low]])-1</f>
        <v>2.2142040743147628E-2</v>
      </c>
      <c r="AF175" s="2">
        <f>(Table2[[#This Row],[Current Week High]]/Table2[[#This Row],[Close Price]])-1</f>
        <v>4.0112697055405988E-2</v>
      </c>
      <c r="AG175" s="2">
        <f>(Table2[[#This Row],[Close Price]]/Table2[[#This Row],[Current Month Low]])-1</f>
        <v>2.4000898069151289E-2</v>
      </c>
      <c r="AH175" s="2">
        <f>(Table2[[#This Row],[Current Month High]]/Table2[[#This Row],[Close Price]])-1</f>
        <v>4.0112697055405988E-2</v>
      </c>
      <c r="AI175">
        <v>9.5836348089192995</v>
      </c>
      <c r="AJ175">
        <v>82.940916930728804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-0.09</v>
      </c>
      <c r="AM175" t="s">
        <v>10199</v>
      </c>
      <c r="AN175">
        <v>-4.05</v>
      </c>
      <c r="AO175" t="s">
        <v>10199</v>
      </c>
      <c r="AP175">
        <v>4.1134725746973001E-2</v>
      </c>
      <c r="AQ175">
        <f>(Table2[[#This Row],[Sharpe Ratio]]-AVERAGE(Table2[Sharpe Ratio]))/_xlfn.STDEV.P(Table2[Sharpe Ratio])</f>
        <v>-0.15043523464316028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-1.2084500547877663</v>
      </c>
      <c r="AS175">
        <f>_xlfn.RANK.AVG(Table2[[#This Row],[1Y Return vs Nifty Z-Score]],Table2[1Y Return vs Nifty Z-Score])</f>
        <v>273</v>
      </c>
      <c r="AT175">
        <f>_xlfn.RANK.AVG(Table2[[#This Row],[6M Return vs Nifty Z-Score]],Table2[6M Return vs Nifty Z-Score])</f>
        <v>300</v>
      </c>
      <c r="AU175">
        <f>_xlfn.RANK.AVG(Table2[[#This Row],[Sharpe Ratio Z-Score]],Table2[Sharpe Ratio Z-Score])</f>
        <v>383</v>
      </c>
      <c r="AV175">
        <f>(Table2[[#This Row],[Rank 1Y]]+Table2[[#This Row],[Rank 6M]]+Table2[[#This Row],[Rank Sharpe]])/3</f>
        <v>318.66666666666669</v>
      </c>
    </row>
    <row r="176" spans="1:48" x14ac:dyDescent="0.3">
      <c r="A176" t="s">
        <v>441</v>
      </c>
      <c r="B176" t="s">
        <v>442</v>
      </c>
      <c r="C176" t="s">
        <v>10160</v>
      </c>
      <c r="D176" t="s">
        <v>125</v>
      </c>
      <c r="E176">
        <v>50856.882372150001</v>
      </c>
      <c r="F176">
        <v>56969.8</v>
      </c>
      <c r="G176">
        <v>5.9012304376867197</v>
      </c>
      <c r="H176">
        <f>(Table2[[#This Row],[1Y Return vs Nifty]]-AVERAGE(Table2[1Y Return vs Nifty]))/_xlfn.STDEV.P(Table2[1Y Return vs Nifty])</f>
        <v>-0.47950790287080503</v>
      </c>
      <c r="I176">
        <v>3.7415873677268698</v>
      </c>
      <c r="J176">
        <f>(Table2[[#This Row],[1M Return vs Nifty]]-AVERAGE(Table2[1M Return vs Nifty]))/_xlfn.STDEV.P(Table2[1M Return vs Nifty])</f>
        <v>-5.4428749088905583E-2</v>
      </c>
      <c r="K176">
        <v>42.284435765020199</v>
      </c>
      <c r="L176">
        <f>(Table2[[#This Row],[6M Return vs Nifty]]-AVERAGE(Table2[6M Return vs Nifty]))/_xlfn.STDEV.P(Table2[6M Return vs Nifty])</f>
        <v>0.97761194497888981</v>
      </c>
      <c r="M176">
        <v>-1.04714406243043</v>
      </c>
      <c r="N176">
        <f>(Table2[[#This Row],[1W Return vs Nifty]]-AVERAGE(Table2[1W Return vs Nifty]))/_xlfn.STDEV.P(Table2[1W Return vs Nifty])</f>
        <v>-0.47100412840504358</v>
      </c>
      <c r="O176">
        <v>56194.16</v>
      </c>
      <c r="P176">
        <v>52771.194996706799</v>
      </c>
      <c r="Q176">
        <v>44611.836807744301</v>
      </c>
      <c r="R176">
        <v>58.692093917153798</v>
      </c>
      <c r="S176" s="2">
        <f>(Table2[[#This Row],[Close Price]]-Table2[[#This Row],[20D EMA]])/Table2[[#This Row],[20D EMA]]</f>
        <v>1.3802857805864512E-2</v>
      </c>
      <c r="T176" s="2">
        <f>(Table2[[#This Row],[Close Price]]-Table2[[#This Row],[50D EMA]])/Table2[[#This Row],[50D EMA]]</f>
        <v>7.9562439386775652E-2</v>
      </c>
      <c r="U176" s="2">
        <f>(Table2[[#This Row],[Close Price]]-Table2[[#This Row],[200D EMA]])/Table2[[#This Row],[200D EMA]]</f>
        <v>0.27701085802659547</v>
      </c>
      <c r="V176">
        <v>0.74626240476792804</v>
      </c>
      <c r="W176">
        <v>55303.55</v>
      </c>
      <c r="X176">
        <v>57181.95</v>
      </c>
      <c r="Y176">
        <v>55303.55</v>
      </c>
      <c r="Z176">
        <v>58500</v>
      </c>
      <c r="AA176">
        <v>55303.55</v>
      </c>
      <c r="AB176">
        <v>59000</v>
      </c>
      <c r="AC176" s="2">
        <f>(Table2[[#This Row],[Close Price]]/Table2[[#This Row],[Day Low]])-1</f>
        <v>3.0129168923152205E-2</v>
      </c>
      <c r="AD176" s="2">
        <f>(Table2[[#This Row],[Day High]]/Table2[[#This Row],[Close Price]])-1</f>
        <v>3.7239028397499929E-3</v>
      </c>
      <c r="AE176" s="2">
        <f>(Table2[[#This Row],[Close Price]]/Table2[[#This Row],[Current Week Low]])-1</f>
        <v>3.0129168923152205E-2</v>
      </c>
      <c r="AF176" s="2">
        <f>(Table2[[#This Row],[Current Week High]]/Table2[[#This Row],[Close Price]])-1</f>
        <v>2.6859845040705821E-2</v>
      </c>
      <c r="AG176" s="2">
        <f>(Table2[[#This Row],[Close Price]]/Table2[[#This Row],[Current Month Low]])-1</f>
        <v>3.0129168923152205E-2</v>
      </c>
      <c r="AH176" s="2">
        <f>(Table2[[#This Row],[Current Month High]]/Table2[[#This Row],[Close Price]])-1</f>
        <v>3.5636424912848463E-2</v>
      </c>
      <c r="AI176">
        <v>5.30842656986683</v>
      </c>
      <c r="AJ176">
        <v>62.874631550959599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0.15</v>
      </c>
      <c r="AM176" t="s">
        <v>10200</v>
      </c>
      <c r="AN176">
        <v>-0.41</v>
      </c>
      <c r="AO176" t="s">
        <v>10199</v>
      </c>
      <c r="AP176">
        <v>-1.2014458430503E-2</v>
      </c>
      <c r="AQ176">
        <f>(Table2[[#This Row],[Sharpe Ratio]]-AVERAGE(Table2[Sharpe Ratio]))/_xlfn.STDEV.P(Table2[Sharpe Ratio])</f>
        <v>-0.7496547630450201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-0.77698359843088449</v>
      </c>
      <c r="AS176">
        <f>_xlfn.RANK.AVG(Table2[[#This Row],[1Y Return vs Nifty Z-Score]],Table2[1Y Return vs Nifty Z-Score])</f>
        <v>477</v>
      </c>
      <c r="AT176">
        <f>_xlfn.RANK.AVG(Table2[[#This Row],[6M Return vs Nifty Z-Score]],Table2[6M Return vs Nifty Z-Score])</f>
        <v>95</v>
      </c>
      <c r="AU176">
        <f>_xlfn.RANK.AVG(Table2[[#This Row],[Sharpe Ratio Z-Score]],Table2[Sharpe Ratio Z-Score])</f>
        <v>568</v>
      </c>
      <c r="AV176">
        <f>(Table2[[#This Row],[Rank 1Y]]+Table2[[#This Row],[Rank 6M]]+Table2[[#This Row],[Rank Sharpe]])/3</f>
        <v>380</v>
      </c>
    </row>
    <row r="177" spans="1:48" x14ac:dyDescent="0.3">
      <c r="A177" t="s">
        <v>443</v>
      </c>
      <c r="B177" t="s">
        <v>444</v>
      </c>
      <c r="C177" t="s">
        <v>10153</v>
      </c>
      <c r="D177" t="s">
        <v>445</v>
      </c>
      <c r="E177">
        <v>50572.502966920001</v>
      </c>
      <c r="F177">
        <v>332.8</v>
      </c>
      <c r="G177">
        <v>19.918963869573101</v>
      </c>
      <c r="H177">
        <f>(Table2[[#This Row],[1Y Return vs Nifty]]-AVERAGE(Table2[1Y Return vs Nifty]))/_xlfn.STDEV.P(Table2[1Y Return vs Nifty])</f>
        <v>-0.31573913816420679</v>
      </c>
      <c r="I177">
        <v>6.2849478094297204</v>
      </c>
      <c r="J177">
        <f>(Table2[[#This Row],[1M Return vs Nifty]]-AVERAGE(Table2[1M Return vs Nifty]))/_xlfn.STDEV.P(Table2[1M Return vs Nifty])</f>
        <v>0.15657741247112181</v>
      </c>
      <c r="K177">
        <v>29.7621760584843</v>
      </c>
      <c r="L177">
        <f>(Table2[[#This Row],[6M Return vs Nifty]]-AVERAGE(Table2[6M Return vs Nifty]))/_xlfn.STDEV.P(Table2[6M Return vs Nifty])</f>
        <v>0.5965767385614934</v>
      </c>
      <c r="M177">
        <v>-1.02156504208804</v>
      </c>
      <c r="N177">
        <f>(Table2[[#This Row],[1W Return vs Nifty]]-AVERAGE(Table2[1W Return vs Nifty]))/_xlfn.STDEV.P(Table2[1W Return vs Nifty])</f>
        <v>-0.46604218174409517</v>
      </c>
      <c r="O177">
        <v>325.70999999999998</v>
      </c>
      <c r="P177">
        <v>313.38522303801301</v>
      </c>
      <c r="Q177">
        <v>274.667884443996</v>
      </c>
      <c r="R177">
        <v>67.981855597884703</v>
      </c>
      <c r="S177" s="2">
        <f>(Table2[[#This Row],[Close Price]]-Table2[[#This Row],[20D EMA]])/Table2[[#This Row],[20D EMA]]</f>
        <v>2.1767830278468677E-2</v>
      </c>
      <c r="T177" s="2">
        <f>(Table2[[#This Row],[Close Price]]-Table2[[#This Row],[50D EMA]])/Table2[[#This Row],[50D EMA]]</f>
        <v>6.1951794579771964E-2</v>
      </c>
      <c r="U177" s="2">
        <f>(Table2[[#This Row],[Close Price]]-Table2[[#This Row],[200D EMA]])/Table2[[#This Row],[200D EMA]]</f>
        <v>0.21164511342008382</v>
      </c>
      <c r="V177">
        <v>0.54620139741512996</v>
      </c>
      <c r="W177">
        <v>321.2</v>
      </c>
      <c r="X177">
        <v>335</v>
      </c>
      <c r="Y177">
        <v>321.2</v>
      </c>
      <c r="Z177">
        <v>340.25</v>
      </c>
      <c r="AA177">
        <v>321.2</v>
      </c>
      <c r="AB177">
        <v>341</v>
      </c>
      <c r="AC177" s="2">
        <f>(Table2[[#This Row],[Close Price]]/Table2[[#This Row],[Day Low]])-1</f>
        <v>3.6114570361145848E-2</v>
      </c>
      <c r="AD177" s="2">
        <f>(Table2[[#This Row],[Day High]]/Table2[[#This Row],[Close Price]])-1</f>
        <v>6.6105769230768718E-3</v>
      </c>
      <c r="AE177" s="2">
        <f>(Table2[[#This Row],[Close Price]]/Table2[[#This Row],[Current Week Low]])-1</f>
        <v>3.6114570361145848E-2</v>
      </c>
      <c r="AF177" s="2">
        <f>(Table2[[#This Row],[Current Week High]]/Table2[[#This Row],[Close Price]])-1</f>
        <v>2.2385817307692291E-2</v>
      </c>
      <c r="AG177" s="2">
        <f>(Table2[[#This Row],[Close Price]]/Table2[[#This Row],[Current Month Low]])-1</f>
        <v>3.6114570361145848E-2</v>
      </c>
      <c r="AH177" s="2">
        <f>(Table2[[#This Row],[Current Month High]]/Table2[[#This Row],[Close Price]])-1</f>
        <v>2.4639423076923128E-2</v>
      </c>
      <c r="AI177">
        <v>2.4639423076923102</v>
      </c>
      <c r="AJ177">
        <v>73.6045905059989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0.04</v>
      </c>
      <c r="AM177" t="s">
        <v>10200</v>
      </c>
      <c r="AN177">
        <v>2.62</v>
      </c>
      <c r="AO177" t="s">
        <v>10200</v>
      </c>
      <c r="AP177">
        <v>2.5899956375193E-2</v>
      </c>
      <c r="AQ177">
        <f>(Table2[[#This Row],[Sharpe Ratio]]-AVERAGE(Table2[Sharpe Ratio]))/_xlfn.STDEV.P(Table2[Sharpe Ratio])</f>
        <v>-0.3221965035985897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-0.35082367247427648</v>
      </c>
      <c r="AS177">
        <f>_xlfn.RANK.AVG(Table2[[#This Row],[1Y Return vs Nifty Z-Score]],Table2[1Y Return vs Nifty Z-Score])</f>
        <v>393</v>
      </c>
      <c r="AT177">
        <f>_xlfn.RANK.AVG(Table2[[#This Row],[6M Return vs Nifty Z-Score]],Table2[6M Return vs Nifty Z-Score])</f>
        <v>156</v>
      </c>
      <c r="AU177">
        <f>_xlfn.RANK.AVG(Table2[[#This Row],[Sharpe Ratio Z-Score]],Table2[Sharpe Ratio Z-Score])</f>
        <v>423</v>
      </c>
      <c r="AV177">
        <f>(Table2[[#This Row],[Rank 1Y]]+Table2[[#This Row],[Rank 6M]]+Table2[[#This Row],[Rank Sharpe]])/3</f>
        <v>324</v>
      </c>
    </row>
    <row r="178" spans="1:48" x14ac:dyDescent="0.3">
      <c r="A178" t="s">
        <v>446</v>
      </c>
      <c r="B178" t="s">
        <v>447</v>
      </c>
      <c r="C178" t="s">
        <v>10166</v>
      </c>
      <c r="D178" t="s">
        <v>448</v>
      </c>
      <c r="E178">
        <v>50554.506097311998</v>
      </c>
      <c r="F178">
        <v>175.28</v>
      </c>
      <c r="G178">
        <v>0.60293194460998401</v>
      </c>
      <c r="H178">
        <f>(Table2[[#This Row],[1Y Return vs Nifty]]-AVERAGE(Table2[1Y Return vs Nifty]))/_xlfn.STDEV.P(Table2[1Y Return vs Nifty])</f>
        <v>-0.5414077673156692</v>
      </c>
      <c r="I178">
        <v>-0.83575671891785897</v>
      </c>
      <c r="J178">
        <f>(Table2[[#This Row],[1M Return vs Nifty]]-AVERAGE(Table2[1M Return vs Nifty]))/_xlfn.STDEV.P(Table2[1M Return vs Nifty])</f>
        <v>-0.43418137479843016</v>
      </c>
      <c r="K178">
        <v>-20.4495474760738</v>
      </c>
      <c r="L178">
        <f>(Table2[[#This Row],[6M Return vs Nifty]]-AVERAGE(Table2[6M Return vs Nifty]))/_xlfn.STDEV.P(Table2[6M Return vs Nifty])</f>
        <v>-0.93129721469772242</v>
      </c>
      <c r="M178">
        <v>8.2017615898753504E-2</v>
      </c>
      <c r="N178">
        <f>(Table2[[#This Row],[1W Return vs Nifty]]-AVERAGE(Table2[1W Return vs Nifty]))/_xlfn.STDEV.P(Table2[1W Return vs Nifty])</f>
        <v>-0.25196368258424662</v>
      </c>
      <c r="O178">
        <v>174.16</v>
      </c>
      <c r="P178">
        <v>171.74571537661501</v>
      </c>
      <c r="Q178">
        <v>165.19613392275301</v>
      </c>
      <c r="R178">
        <v>59.470323984910202</v>
      </c>
      <c r="S178" s="2">
        <f>(Table2[[#This Row],[Close Price]]-Table2[[#This Row],[20D EMA]])/Table2[[#This Row],[20D EMA]]</f>
        <v>6.4308681672025983E-3</v>
      </c>
      <c r="T178" s="2">
        <f>(Table2[[#This Row],[Close Price]]-Table2[[#This Row],[50D EMA]])/Table2[[#This Row],[50D EMA]]</f>
        <v>2.0578589781030551E-2</v>
      </c>
      <c r="U178" s="2">
        <f>(Table2[[#This Row],[Close Price]]-Table2[[#This Row],[200D EMA]])/Table2[[#This Row],[200D EMA]]</f>
        <v>6.1041780081622789E-2</v>
      </c>
      <c r="V178">
        <v>1.1364662430714101</v>
      </c>
      <c r="W178">
        <v>173.52</v>
      </c>
      <c r="X178">
        <v>182.69</v>
      </c>
      <c r="Y178">
        <v>173.2</v>
      </c>
      <c r="Z178">
        <v>182.69</v>
      </c>
      <c r="AA178">
        <v>170.5</v>
      </c>
      <c r="AB178">
        <v>182.69</v>
      </c>
      <c r="AC178" s="2">
        <f>(Table2[[#This Row],[Close Price]]/Table2[[#This Row],[Day Low]])-1</f>
        <v>1.0142923005993509E-2</v>
      </c>
      <c r="AD178" s="2">
        <f>(Table2[[#This Row],[Day High]]/Table2[[#This Row],[Close Price]])-1</f>
        <v>4.227521679598345E-2</v>
      </c>
      <c r="AE178" s="2">
        <f>(Table2[[#This Row],[Close Price]]/Table2[[#This Row],[Current Week Low]])-1</f>
        <v>1.2009237875288736E-2</v>
      </c>
      <c r="AF178" s="2">
        <f>(Table2[[#This Row],[Current Week High]]/Table2[[#This Row],[Close Price]])-1</f>
        <v>4.227521679598345E-2</v>
      </c>
      <c r="AG178" s="2">
        <f>(Table2[[#This Row],[Close Price]]/Table2[[#This Row],[Current Month Low]])-1</f>
        <v>2.8035190615835814E-2</v>
      </c>
      <c r="AH178" s="2">
        <f>(Table2[[#This Row],[Current Month High]]/Table2[[#This Row],[Close Price]])-1</f>
        <v>4.227521679598345E-2</v>
      </c>
      <c r="AI178">
        <v>11.5358283888635</v>
      </c>
      <c r="AJ178">
        <v>34.727132974634898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-0.06</v>
      </c>
      <c r="AM178" t="s">
        <v>10199</v>
      </c>
      <c r="AN178">
        <v>-0.68</v>
      </c>
      <c r="AO178" t="s">
        <v>10199</v>
      </c>
      <c r="AP178">
        <v>-9.4650602963439995E-2</v>
      </c>
      <c r="AQ178">
        <f>(Table2[[#This Row],[Sharpe Ratio]]-AVERAGE(Table2[Sharpe Ratio]))/_xlfn.STDEV.P(Table2[Sharpe Ratio])</f>
        <v>-1.6813189517299563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-3.8401689911260251</v>
      </c>
      <c r="AS178">
        <f>_xlfn.RANK.AVG(Table2[[#This Row],[1Y Return vs Nifty Z-Score]],Table2[1Y Return vs Nifty Z-Score])</f>
        <v>515</v>
      </c>
      <c r="AT178">
        <f>_xlfn.RANK.AVG(Table2[[#This Row],[6M Return vs Nifty Z-Score]],Table2[6M Return vs Nifty Z-Score])</f>
        <v>624</v>
      </c>
      <c r="AU178">
        <f>_xlfn.RANK.AVG(Table2[[#This Row],[Sharpe Ratio Z-Score]],Table2[Sharpe Ratio Z-Score])</f>
        <v>698</v>
      </c>
      <c r="AV178">
        <f>(Table2[[#This Row],[Rank 1Y]]+Table2[[#This Row],[Rank 6M]]+Table2[[#This Row],[Rank Sharpe]])/3</f>
        <v>612.33333333333337</v>
      </c>
    </row>
    <row r="179" spans="1:48" x14ac:dyDescent="0.3">
      <c r="A179" t="s">
        <v>449</v>
      </c>
      <c r="B179" t="s">
        <v>450</v>
      </c>
      <c r="C179" t="s">
        <v>10164</v>
      </c>
      <c r="D179" t="s">
        <v>80</v>
      </c>
      <c r="E179">
        <v>50196.474336214997</v>
      </c>
      <c r="F179">
        <v>2653.05</v>
      </c>
      <c r="G179">
        <v>22.6487967227844</v>
      </c>
      <c r="H179">
        <f>(Table2[[#This Row],[1Y Return vs Nifty]]-AVERAGE(Table2[1Y Return vs Nifty]))/_xlfn.STDEV.P(Table2[1Y Return vs Nifty])</f>
        <v>-0.28384658175355593</v>
      </c>
      <c r="I179">
        <v>2.3120051052547601</v>
      </c>
      <c r="J179">
        <f>(Table2[[#This Row],[1M Return vs Nifty]]-AVERAGE(Table2[1M Return vs Nifty]))/_xlfn.STDEV.P(Table2[1M Return vs Nifty])</f>
        <v>-0.17303194071383152</v>
      </c>
      <c r="K179">
        <v>2.5598966091746398</v>
      </c>
      <c r="L179">
        <f>(Table2[[#This Row],[6M Return vs Nifty]]-AVERAGE(Table2[6M Return vs Nifty]))/_xlfn.STDEV.P(Table2[6M Return vs Nifty])</f>
        <v>-0.23115135587991659</v>
      </c>
      <c r="M179">
        <v>-3.45655585719296</v>
      </c>
      <c r="N179">
        <f>(Table2[[#This Row],[1W Return vs Nifty]]-AVERAGE(Table2[1W Return vs Nifty]))/_xlfn.STDEV.P(Table2[1W Return vs Nifty])</f>
        <v>-0.93839391307396158</v>
      </c>
      <c r="O179">
        <v>2648.91</v>
      </c>
      <c r="P179">
        <v>2590.9484245245899</v>
      </c>
      <c r="Q179">
        <v>2391.9089660597101</v>
      </c>
      <c r="R179">
        <v>51.730574262334201</v>
      </c>
      <c r="S179" s="2">
        <f>(Table2[[#This Row],[Close Price]]-Table2[[#This Row],[20D EMA]])/Table2[[#This Row],[20D EMA]]</f>
        <v>1.5629070070332053E-3</v>
      </c>
      <c r="T179" s="2">
        <f>(Table2[[#This Row],[Close Price]]-Table2[[#This Row],[50D EMA]])/Table2[[#This Row],[50D EMA]]</f>
        <v>2.3968665253074364E-2</v>
      </c>
      <c r="U179" s="2">
        <f>(Table2[[#This Row],[Close Price]]-Table2[[#This Row],[200D EMA]])/Table2[[#This Row],[200D EMA]]</f>
        <v>0.10917682806736513</v>
      </c>
      <c r="V179">
        <v>1.1910975626670099</v>
      </c>
      <c r="W179">
        <v>2586.5</v>
      </c>
      <c r="X179">
        <v>2696</v>
      </c>
      <c r="Y179">
        <v>2586.5</v>
      </c>
      <c r="Z179">
        <v>2714.7</v>
      </c>
      <c r="AA179">
        <v>2586.5</v>
      </c>
      <c r="AB179">
        <v>2844</v>
      </c>
      <c r="AC179" s="2">
        <f>(Table2[[#This Row],[Close Price]]/Table2[[#This Row],[Day Low]])-1</f>
        <v>2.5729750628262105E-2</v>
      </c>
      <c r="AD179" s="2">
        <f>(Table2[[#This Row],[Day High]]/Table2[[#This Row],[Close Price]])-1</f>
        <v>1.6188914645407948E-2</v>
      </c>
      <c r="AE179" s="2">
        <f>(Table2[[#This Row],[Close Price]]/Table2[[#This Row],[Current Week Low]])-1</f>
        <v>2.5729750628262105E-2</v>
      </c>
      <c r="AF179" s="2">
        <f>(Table2[[#This Row],[Current Week High]]/Table2[[#This Row],[Close Price]])-1</f>
        <v>2.3237406004409822E-2</v>
      </c>
      <c r="AG179" s="2">
        <f>(Table2[[#This Row],[Close Price]]/Table2[[#This Row],[Current Month Low]])-1</f>
        <v>2.5729750628262105E-2</v>
      </c>
      <c r="AH179" s="2">
        <f>(Table2[[#This Row],[Current Month High]]/Table2[[#This Row],[Close Price]])-1</f>
        <v>7.1973766042856324E-2</v>
      </c>
      <c r="AI179">
        <v>7.1973766042856298</v>
      </c>
      <c r="AJ179">
        <v>50.514849800016997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</v>
      </c>
      <c r="AM179" t="s">
        <v>10201</v>
      </c>
      <c r="AN179">
        <v>2.5</v>
      </c>
      <c r="AO179" t="s">
        <v>10200</v>
      </c>
      <c r="AP179">
        <v>-1.2505688187736E-2</v>
      </c>
      <c r="AQ179">
        <f>(Table2[[#This Row],[Sharpe Ratio]]-AVERAGE(Table2[Sharpe Ratio]))/_xlfn.STDEV.P(Table2[Sharpe Ratio])</f>
        <v>-0.75519303175076735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-2.3816168231720329</v>
      </c>
      <c r="AS179">
        <f>_xlfn.RANK.AVG(Table2[[#This Row],[1Y Return vs Nifty Z-Score]],Table2[1Y Return vs Nifty Z-Score])</f>
        <v>380</v>
      </c>
      <c r="AT179">
        <f>_xlfn.RANK.AVG(Table2[[#This Row],[6M Return vs Nifty Z-Score]],Table2[6M Return vs Nifty Z-Score])</f>
        <v>395</v>
      </c>
      <c r="AU179">
        <f>_xlfn.RANK.AVG(Table2[[#This Row],[Sharpe Ratio Z-Score]],Table2[Sharpe Ratio Z-Score])</f>
        <v>569</v>
      </c>
      <c r="AV179">
        <f>(Table2[[#This Row],[Rank 1Y]]+Table2[[#This Row],[Rank 6M]]+Table2[[#This Row],[Rank Sharpe]])/3</f>
        <v>448</v>
      </c>
    </row>
    <row r="180" spans="1:48" x14ac:dyDescent="0.3">
      <c r="A180" t="s">
        <v>451</v>
      </c>
      <c r="B180" t="s">
        <v>452</v>
      </c>
      <c r="C180" t="s">
        <v>10154</v>
      </c>
      <c r="D180" t="s">
        <v>21</v>
      </c>
      <c r="E180">
        <v>49338.751672754901</v>
      </c>
      <c r="F180">
        <v>2550</v>
      </c>
      <c r="G180">
        <v>9.6973947085489094</v>
      </c>
      <c r="H180">
        <f>(Table2[[#This Row],[1Y Return vs Nifty]]-AVERAGE(Table2[1Y Return vs Nifty]))/_xlfn.STDEV.P(Table2[1Y Return vs Nifty])</f>
        <v>-0.43515742807519725</v>
      </c>
      <c r="I180">
        <v>3.2445427362092198</v>
      </c>
      <c r="J180">
        <f>(Table2[[#This Row],[1M Return vs Nifty]]-AVERAGE(Table2[1M Return vs Nifty]))/_xlfn.STDEV.P(Table2[1M Return vs Nifty])</f>
        <v>-9.5665326532226119E-2</v>
      </c>
      <c r="K180">
        <v>-12.8273197434831</v>
      </c>
      <c r="L180">
        <f>(Table2[[#This Row],[6M Return vs Nifty]]-AVERAGE(Table2[6M Return vs Nifty]))/_xlfn.STDEV.P(Table2[6M Return vs Nifty])</f>
        <v>-0.69936326782931457</v>
      </c>
      <c r="M180">
        <v>2.7789571917940101</v>
      </c>
      <c r="N180">
        <f>(Table2[[#This Row],[1W Return vs Nifty]]-AVERAGE(Table2[1W Return vs Nifty]))/_xlfn.STDEV.P(Table2[1W Return vs Nifty])</f>
        <v>0.27120218320209699</v>
      </c>
      <c r="O180">
        <v>2498.1799999999998</v>
      </c>
      <c r="P180">
        <v>2441.32257769536</v>
      </c>
      <c r="Q180">
        <v>2401.9310473976798</v>
      </c>
      <c r="R180">
        <v>78.2930936054005</v>
      </c>
      <c r="S180" s="2">
        <f>(Table2[[#This Row],[Close Price]]-Table2[[#This Row],[20D EMA]])/Table2[[#This Row],[20D EMA]]</f>
        <v>2.0743100977511697E-2</v>
      </c>
      <c r="T180" s="2">
        <f>(Table2[[#This Row],[Close Price]]-Table2[[#This Row],[50D EMA]])/Table2[[#This Row],[50D EMA]]</f>
        <v>4.451579782923766E-2</v>
      </c>
      <c r="U180" s="2">
        <f>(Table2[[#This Row],[Close Price]]-Table2[[#This Row],[200D EMA]])/Table2[[#This Row],[200D EMA]]</f>
        <v>6.1645796519738699E-2</v>
      </c>
      <c r="V180">
        <v>0.74395557191550599</v>
      </c>
      <c r="W180">
        <v>2510.5</v>
      </c>
      <c r="X180">
        <v>2560.75</v>
      </c>
      <c r="Y180">
        <v>2510.5</v>
      </c>
      <c r="Z180">
        <v>2652</v>
      </c>
      <c r="AA180">
        <v>2457.8000000000002</v>
      </c>
      <c r="AB180">
        <v>2652</v>
      </c>
      <c r="AC180" s="2">
        <f>(Table2[[#This Row],[Close Price]]/Table2[[#This Row],[Day Low]])-1</f>
        <v>1.5733917546305598E-2</v>
      </c>
      <c r="AD180" s="2">
        <f>(Table2[[#This Row],[Day High]]/Table2[[#This Row],[Close Price]])-1</f>
        <v>4.2156862745097445E-3</v>
      </c>
      <c r="AE180" s="2">
        <f>(Table2[[#This Row],[Close Price]]/Table2[[#This Row],[Current Week Low]])-1</f>
        <v>1.5733917546305598E-2</v>
      </c>
      <c r="AF180" s="2">
        <f>(Table2[[#This Row],[Current Week High]]/Table2[[#This Row],[Close Price]])-1</f>
        <v>4.0000000000000036E-2</v>
      </c>
      <c r="AG180" s="2">
        <f>(Table2[[#This Row],[Close Price]]/Table2[[#This Row],[Current Month Low]])-1</f>
        <v>3.7513223207746638E-2</v>
      </c>
      <c r="AH180" s="2">
        <f>(Table2[[#This Row],[Current Month High]]/Table2[[#This Row],[Close Price]])-1</f>
        <v>4.0000000000000036E-2</v>
      </c>
      <c r="AI180">
        <v>11.278431372549001</v>
      </c>
      <c r="AJ180">
        <v>37.837837837837803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0.03</v>
      </c>
      <c r="AM180" t="s">
        <v>10200</v>
      </c>
      <c r="AN180">
        <v>6.51</v>
      </c>
      <c r="AO180" t="s">
        <v>10200</v>
      </c>
      <c r="AP180">
        <v>-3.2888943013663997E-2</v>
      </c>
      <c r="AQ180">
        <f>(Table2[[#This Row],[Sharpe Ratio]]-AVERAGE(Table2[Sharpe Ratio]))/_xlfn.STDEV.P(Table2[Sharpe Ratio])</f>
        <v>-0.98499983938307856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-1.9439836786177194</v>
      </c>
      <c r="AS180">
        <f>_xlfn.RANK.AVG(Table2[[#This Row],[1Y Return vs Nifty Z-Score]],Table2[1Y Return vs Nifty Z-Score])</f>
        <v>455</v>
      </c>
      <c r="AT180">
        <f>_xlfn.RANK.AVG(Table2[[#This Row],[6M Return vs Nifty Z-Score]],Table2[6M Return vs Nifty Z-Score])</f>
        <v>561</v>
      </c>
      <c r="AU180">
        <f>_xlfn.RANK.AVG(Table2[[#This Row],[Sharpe Ratio Z-Score]],Table2[Sharpe Ratio Z-Score])</f>
        <v>599</v>
      </c>
      <c r="AV180">
        <f>(Table2[[#This Row],[Rank 1Y]]+Table2[[#This Row],[Rank 6M]]+Table2[[#This Row],[Rank Sharpe]])/3</f>
        <v>538.33333333333337</v>
      </c>
    </row>
    <row r="181" spans="1:48" x14ac:dyDescent="0.3">
      <c r="A181" t="s">
        <v>453</v>
      </c>
      <c r="B181" t="s">
        <v>454</v>
      </c>
      <c r="C181" t="s">
        <v>10159</v>
      </c>
      <c r="D181" t="s">
        <v>455</v>
      </c>
      <c r="E181">
        <v>48573.25</v>
      </c>
      <c r="F181">
        <v>567.45000000000005</v>
      </c>
      <c r="G181">
        <v>100.05988570803601</v>
      </c>
      <c r="H181">
        <f>(Table2[[#This Row],[1Y Return vs Nifty]]-AVERAGE(Table2[1Y Return vs Nifty]))/_xlfn.STDEV.P(Table2[1Y Return vs Nifty])</f>
        <v>0.62054487919899981</v>
      </c>
      <c r="I181">
        <v>4.8197253784196903</v>
      </c>
      <c r="J181">
        <f>(Table2[[#This Row],[1M Return vs Nifty]]-AVERAGE(Table2[1M Return vs Nifty]))/_xlfn.STDEV.P(Table2[1M Return vs Nifty])</f>
        <v>3.5017386636922734E-2</v>
      </c>
      <c r="K181">
        <v>60.648556642851503</v>
      </c>
      <c r="L181">
        <f>(Table2[[#This Row],[6M Return vs Nifty]]-AVERAGE(Table2[6M Return vs Nifty]))/_xlfn.STDEV.P(Table2[6M Return vs Nifty])</f>
        <v>1.5364069830426861</v>
      </c>
      <c r="M181">
        <v>2.1649222390190301</v>
      </c>
      <c r="N181">
        <f>(Table2[[#This Row],[1W Return vs Nifty]]-AVERAGE(Table2[1W Return vs Nifty]))/_xlfn.STDEV.P(Table2[1W Return vs Nifty])</f>
        <v>0.15208860328996202</v>
      </c>
      <c r="O181">
        <v>557.82000000000005</v>
      </c>
      <c r="P181">
        <v>514.77533627320497</v>
      </c>
      <c r="Q181">
        <v>389.17176305898499</v>
      </c>
      <c r="R181">
        <v>63.753359961787901</v>
      </c>
      <c r="S181" s="2">
        <f>(Table2[[#This Row],[Close Price]]-Table2[[#This Row],[20D EMA]])/Table2[[#This Row],[20D EMA]]</f>
        <v>1.7263633430138745E-2</v>
      </c>
      <c r="T181" s="2">
        <f>(Table2[[#This Row],[Close Price]]-Table2[[#This Row],[50D EMA]])/Table2[[#This Row],[50D EMA]]</f>
        <v>0.10232553895868707</v>
      </c>
      <c r="U181" s="2">
        <f>(Table2[[#This Row],[Close Price]]-Table2[[#This Row],[200D EMA]])/Table2[[#This Row],[200D EMA]]</f>
        <v>0.45809653696276581</v>
      </c>
      <c r="V181">
        <v>0.48171765080646201</v>
      </c>
      <c r="W181">
        <v>549.04999999999995</v>
      </c>
      <c r="X181">
        <v>580.95000000000005</v>
      </c>
      <c r="Y181">
        <v>549.04999999999995</v>
      </c>
      <c r="Z181">
        <v>585.5</v>
      </c>
      <c r="AA181">
        <v>549.04999999999995</v>
      </c>
      <c r="AB181">
        <v>585.5</v>
      </c>
      <c r="AC181" s="2">
        <f>(Table2[[#This Row],[Close Price]]/Table2[[#This Row],[Day Low]])-1</f>
        <v>3.3512430561879691E-2</v>
      </c>
      <c r="AD181" s="2">
        <f>(Table2[[#This Row],[Day High]]/Table2[[#This Row],[Close Price]])-1</f>
        <v>2.3790642347343294E-2</v>
      </c>
      <c r="AE181" s="2">
        <f>(Table2[[#This Row],[Close Price]]/Table2[[#This Row],[Current Week Low]])-1</f>
        <v>3.3512430561879691E-2</v>
      </c>
      <c r="AF181" s="2">
        <f>(Table2[[#This Row],[Current Week High]]/Table2[[#This Row],[Close Price]])-1</f>
        <v>3.1808969953299737E-2</v>
      </c>
      <c r="AG181" s="2">
        <f>(Table2[[#This Row],[Close Price]]/Table2[[#This Row],[Current Month Low]])-1</f>
        <v>3.3512430561879691E-2</v>
      </c>
      <c r="AH181" s="2">
        <f>(Table2[[#This Row],[Current Month High]]/Table2[[#This Row],[Close Price]])-1</f>
        <v>3.1808969953299737E-2</v>
      </c>
      <c r="AI181">
        <v>9.3224072605515698</v>
      </c>
      <c r="AJ181">
        <v>134.77451386015699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0.05</v>
      </c>
      <c r="AM181" t="s">
        <v>10200</v>
      </c>
      <c r="AN181">
        <v>-1.1200000000000001</v>
      </c>
      <c r="AO181" t="s">
        <v>10199</v>
      </c>
      <c r="AP181">
        <v>0.13944423397137601</v>
      </c>
      <c r="AQ181">
        <f>(Table2[[#This Row],[Sharpe Ratio]]-AVERAGE(Table2[Sharpe Ratio]))/_xlfn.STDEV.P(Table2[Sharpe Ratio])</f>
        <v>0.95793506430510555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3.3019929164736759</v>
      </c>
      <c r="AS181">
        <f>_xlfn.RANK.AVG(Table2[[#This Row],[1Y Return vs Nifty Z-Score]],Table2[1Y Return vs Nifty Z-Score])</f>
        <v>130</v>
      </c>
      <c r="AT181">
        <f>_xlfn.RANK.AVG(Table2[[#This Row],[6M Return vs Nifty Z-Score]],Table2[6M Return vs Nifty Z-Score])</f>
        <v>52</v>
      </c>
      <c r="AU181">
        <f>_xlfn.RANK.AVG(Table2[[#This Row],[Sharpe Ratio Z-Score]],Table2[Sharpe Ratio Z-Score])</f>
        <v>130</v>
      </c>
      <c r="AV181">
        <f>(Table2[[#This Row],[Rank 1Y]]+Table2[[#This Row],[Rank 6M]]+Table2[[#This Row],[Rank Sharpe]])/3</f>
        <v>104</v>
      </c>
    </row>
    <row r="182" spans="1:48" x14ac:dyDescent="0.3">
      <c r="A182" t="s">
        <v>456</v>
      </c>
      <c r="B182" t="s">
        <v>457</v>
      </c>
      <c r="C182" t="s">
        <v>10167</v>
      </c>
      <c r="D182" t="s">
        <v>333</v>
      </c>
      <c r="E182">
        <v>48297.591074099997</v>
      </c>
      <c r="F182">
        <v>1485.05</v>
      </c>
      <c r="G182">
        <v>68.172914455027794</v>
      </c>
      <c r="H182">
        <f>(Table2[[#This Row],[1Y Return vs Nifty]]-AVERAGE(Table2[1Y Return vs Nifty]))/_xlfn.STDEV.P(Table2[1Y Return vs Nifty])</f>
        <v>0.24801033802551847</v>
      </c>
      <c r="I182">
        <v>-3.8564768179155902</v>
      </c>
      <c r="J182">
        <f>(Table2[[#This Row],[1M Return vs Nifty]]-AVERAGE(Table2[1M Return vs Nifty]))/_xlfn.STDEV.P(Table2[1M Return vs Nifty])</f>
        <v>-0.68479097884259255</v>
      </c>
      <c r="K182">
        <v>34.262277602502301</v>
      </c>
      <c r="L182">
        <f>(Table2[[#This Row],[6M Return vs Nifty]]-AVERAGE(Table2[6M Return vs Nifty]))/_xlfn.STDEV.P(Table2[6M Return vs Nifty])</f>
        <v>0.73350866306304086</v>
      </c>
      <c r="M182">
        <v>0.32807166856319198</v>
      </c>
      <c r="N182">
        <f>(Table2[[#This Row],[1W Return vs Nifty]]-AVERAGE(Table2[1W Return vs Nifty]))/_xlfn.STDEV.P(Table2[1W Return vs Nifty])</f>
        <v>-0.2042328833320245</v>
      </c>
      <c r="O182">
        <v>1461.31</v>
      </c>
      <c r="P182">
        <v>1402.92318437876</v>
      </c>
      <c r="Q182">
        <v>1167.83128495339</v>
      </c>
      <c r="R182">
        <v>48.254182266422802</v>
      </c>
      <c r="S182" s="2">
        <f>(Table2[[#This Row],[Close Price]]-Table2[[#This Row],[20D EMA]])/Table2[[#This Row],[20D EMA]]</f>
        <v>1.6245697353744249E-2</v>
      </c>
      <c r="T182" s="2">
        <f>(Table2[[#This Row],[Close Price]]-Table2[[#This Row],[50D EMA]])/Table2[[#This Row],[50D EMA]]</f>
        <v>5.8539780749013171E-2</v>
      </c>
      <c r="U182" s="2">
        <f>(Table2[[#This Row],[Close Price]]-Table2[[#This Row],[200D EMA]])/Table2[[#This Row],[200D EMA]]</f>
        <v>0.27163060206874889</v>
      </c>
      <c r="V182">
        <v>0.57073157695586896</v>
      </c>
      <c r="W182">
        <v>1448.55</v>
      </c>
      <c r="X182">
        <v>1490.9</v>
      </c>
      <c r="Y182">
        <v>1439.05</v>
      </c>
      <c r="Z182">
        <v>1490.9</v>
      </c>
      <c r="AA182">
        <v>1416.5</v>
      </c>
      <c r="AB182">
        <v>1490.9</v>
      </c>
      <c r="AC182" s="2">
        <f>(Table2[[#This Row],[Close Price]]/Table2[[#This Row],[Day Low]])-1</f>
        <v>2.5197611404508047E-2</v>
      </c>
      <c r="AD182" s="2">
        <f>(Table2[[#This Row],[Day High]]/Table2[[#This Row],[Close Price]])-1</f>
        <v>3.939261304333197E-3</v>
      </c>
      <c r="AE182" s="2">
        <f>(Table2[[#This Row],[Close Price]]/Table2[[#This Row],[Current Week Low]])-1</f>
        <v>3.1965532816788933E-2</v>
      </c>
      <c r="AF182" s="2">
        <f>(Table2[[#This Row],[Current Week High]]/Table2[[#This Row],[Close Price]])-1</f>
        <v>3.939261304333197E-3</v>
      </c>
      <c r="AG182" s="2">
        <f>(Table2[[#This Row],[Close Price]]/Table2[[#This Row],[Current Month Low]])-1</f>
        <v>4.8393928697493704E-2</v>
      </c>
      <c r="AH182" s="2">
        <f>(Table2[[#This Row],[Current Month High]]/Table2[[#This Row],[Close Price]])-1</f>
        <v>3.939261304333197E-3</v>
      </c>
      <c r="AI182">
        <v>5.0469681155516701</v>
      </c>
      <c r="AJ182">
        <v>99.335570469798597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-0.03</v>
      </c>
      <c r="AM182" t="s">
        <v>10199</v>
      </c>
      <c r="AN182">
        <v>-1.82</v>
      </c>
      <c r="AO182" t="s">
        <v>10199</v>
      </c>
      <c r="AP182">
        <v>6.2547059454999996E-3</v>
      </c>
      <c r="AQ182">
        <f>(Table2[[#This Row],[Sharpe Ratio]]-AVERAGE(Table2[Sharpe Ratio]))/_xlfn.STDEV.P(Table2[Sharpe Ratio])</f>
        <v>-0.54368283269272155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-0.45118769377877932</v>
      </c>
      <c r="AS182">
        <f>_xlfn.RANK.AVG(Table2[[#This Row],[1Y Return vs Nifty Z-Score]],Table2[1Y Return vs Nifty Z-Score])</f>
        <v>201</v>
      </c>
      <c r="AT182">
        <f>_xlfn.RANK.AVG(Table2[[#This Row],[6M Return vs Nifty Z-Score]],Table2[6M Return vs Nifty Z-Score])</f>
        <v>128</v>
      </c>
      <c r="AU182">
        <f>_xlfn.RANK.AVG(Table2[[#This Row],[Sharpe Ratio Z-Score]],Table2[Sharpe Ratio Z-Score])</f>
        <v>482</v>
      </c>
      <c r="AV182">
        <f>(Table2[[#This Row],[Rank 1Y]]+Table2[[#This Row],[Rank 6M]]+Table2[[#This Row],[Rank Sharpe]])/3</f>
        <v>270.33333333333331</v>
      </c>
    </row>
    <row r="183" spans="1:48" x14ac:dyDescent="0.3">
      <c r="A183" t="s">
        <v>458</v>
      </c>
      <c r="B183" t="s">
        <v>459</v>
      </c>
      <c r="C183" t="s">
        <v>10155</v>
      </c>
      <c r="D183" t="s">
        <v>49</v>
      </c>
      <c r="E183">
        <v>47762.838891849999</v>
      </c>
      <c r="F183">
        <v>629.95000000000005</v>
      </c>
      <c r="G183">
        <v>-43.034347782444897</v>
      </c>
      <c r="H183">
        <f>(Table2[[#This Row],[1Y Return vs Nifty]]-AVERAGE(Table2[1Y Return vs Nifty]))/_xlfn.STDEV.P(Table2[1Y Return vs Nifty])</f>
        <v>-1.0512208145376949</v>
      </c>
      <c r="I183">
        <v>-9.6426215001757107</v>
      </c>
      <c r="J183">
        <f>(Table2[[#This Row],[1M Return vs Nifty]]-AVERAGE(Table2[1M Return vs Nifty]))/_xlfn.STDEV.P(Table2[1M Return vs Nifty])</f>
        <v>-1.1648299696264695</v>
      </c>
      <c r="K183">
        <v>-30.907842137587298</v>
      </c>
      <c r="L183">
        <f>(Table2[[#This Row],[6M Return vs Nifty]]-AVERAGE(Table2[6M Return vs Nifty]))/_xlfn.STDEV.P(Table2[6M Return vs Nifty])</f>
        <v>-1.2495287925848846</v>
      </c>
      <c r="M183">
        <v>-4.7014411839535004</v>
      </c>
      <c r="N183">
        <f>(Table2[[#This Row],[1W Return vs Nifty]]-AVERAGE(Table2[1W Return vs Nifty]))/_xlfn.STDEV.P(Table2[1W Return vs Nifty])</f>
        <v>-1.1798830126446105</v>
      </c>
      <c r="O183">
        <v>659.39</v>
      </c>
      <c r="P183">
        <v>650.36193495340501</v>
      </c>
      <c r="Q183">
        <v>658.75373330363198</v>
      </c>
      <c r="R183">
        <v>30.606098392747999</v>
      </c>
      <c r="S183" s="2">
        <f>(Table2[[#This Row],[Close Price]]-Table2[[#This Row],[20D EMA]])/Table2[[#This Row],[20D EMA]]</f>
        <v>-4.4647325558470619E-2</v>
      </c>
      <c r="T183" s="2">
        <f>(Table2[[#This Row],[Close Price]]-Table2[[#This Row],[50D EMA]])/Table2[[#This Row],[50D EMA]]</f>
        <v>-3.1385500682581266E-2</v>
      </c>
      <c r="U183" s="2">
        <f>(Table2[[#This Row],[Close Price]]-Table2[[#This Row],[200D EMA]])/Table2[[#This Row],[200D EMA]]</f>
        <v>-4.3724584541148623E-2</v>
      </c>
      <c r="V183">
        <v>0.79511376032157</v>
      </c>
      <c r="W183">
        <v>624.54999999999995</v>
      </c>
      <c r="X183">
        <v>642.95000000000005</v>
      </c>
      <c r="Y183">
        <v>624.54999999999995</v>
      </c>
      <c r="Z183">
        <v>668.25</v>
      </c>
      <c r="AA183">
        <v>624.54999999999995</v>
      </c>
      <c r="AB183">
        <v>682.2</v>
      </c>
      <c r="AC183" s="2">
        <f>(Table2[[#This Row],[Close Price]]/Table2[[#This Row],[Day Low]])-1</f>
        <v>8.6462252822032681E-3</v>
      </c>
      <c r="AD183" s="2">
        <f>(Table2[[#This Row],[Day High]]/Table2[[#This Row],[Close Price]])-1</f>
        <v>2.0636558457020504E-2</v>
      </c>
      <c r="AE183" s="2">
        <f>(Table2[[#This Row],[Close Price]]/Table2[[#This Row],[Current Week Low]])-1</f>
        <v>8.6462252822032681E-3</v>
      </c>
      <c r="AF183" s="2">
        <f>(Table2[[#This Row],[Current Week High]]/Table2[[#This Row],[Close Price]])-1</f>
        <v>6.0798476069529261E-2</v>
      </c>
      <c r="AG183" s="2">
        <f>(Table2[[#This Row],[Close Price]]/Table2[[#This Row],[Current Month Low]])-1</f>
        <v>8.6462252822032681E-3</v>
      </c>
      <c r="AH183" s="2">
        <f>(Table2[[#This Row],[Current Month High]]/Table2[[#This Row],[Close Price]])-1</f>
        <v>8.2943090721485868E-2</v>
      </c>
      <c r="AI183">
        <v>29.121358838002902</v>
      </c>
      <c r="AJ183">
        <v>13.770995123713201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-0.05</v>
      </c>
      <c r="AM183" t="s">
        <v>10199</v>
      </c>
      <c r="AN183">
        <v>-7.29</v>
      </c>
      <c r="AO183" t="s">
        <v>10199</v>
      </c>
      <c r="AP183">
        <v>-3.0265267688221999E-2</v>
      </c>
      <c r="AQ183">
        <f>(Table2[[#This Row],[Sharpe Ratio]]-AVERAGE(Table2[Sharpe Ratio]))/_xlfn.STDEV.P(Table2[Sharpe Ratio])</f>
        <v>-0.95541975239733679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706</v>
      </c>
      <c r="AT183">
        <f>_xlfn.RANK.AVG(Table2[[#This Row],[6M Return vs Nifty Z-Score]],Table2[6M Return vs Nifty Z-Score])</f>
        <v>687</v>
      </c>
      <c r="AU183">
        <f>_xlfn.RANK.AVG(Table2[[#This Row],[Sharpe Ratio Z-Score]],Table2[Sharpe Ratio Z-Score])</f>
        <v>594</v>
      </c>
      <c r="AV183">
        <f>(Table2[[#This Row],[Rank 1Y]]+Table2[[#This Row],[Rank 6M]]+Table2[[#This Row],[Rank Sharpe]])/3</f>
        <v>662.33333333333337</v>
      </c>
    </row>
    <row r="184" spans="1:48" x14ac:dyDescent="0.3">
      <c r="A184" t="s">
        <v>460</v>
      </c>
      <c r="B184" t="s">
        <v>461</v>
      </c>
      <c r="C184" t="s">
        <v>10169</v>
      </c>
      <c r="D184" t="s">
        <v>346</v>
      </c>
      <c r="E184">
        <v>47583.931051924999</v>
      </c>
      <c r="F184">
        <v>1611.85</v>
      </c>
      <c r="G184">
        <v>41.978955903475502</v>
      </c>
      <c r="H184">
        <f>(Table2[[#This Row],[1Y Return vs Nifty]]-AVERAGE(Table2[1Y Return vs Nifty]))/_xlfn.STDEV.P(Table2[1Y Return vs Nifty])</f>
        <v>-5.8012904291643887E-2</v>
      </c>
      <c r="I184">
        <v>9.6659508352966892</v>
      </c>
      <c r="J184">
        <f>(Table2[[#This Row],[1M Return vs Nifty]]-AVERAGE(Table2[1M Return vs Nifty]))/_xlfn.STDEV.P(Table2[1M Return vs Nifty])</f>
        <v>0.43707736010472487</v>
      </c>
      <c r="K184">
        <v>25.7004989869071</v>
      </c>
      <c r="L184">
        <f>(Table2[[#This Row],[6M Return vs Nifty]]-AVERAGE(Table2[6M Return vs Nifty]))/_xlfn.STDEV.P(Table2[6M Return vs Nifty])</f>
        <v>0.47298547008129682</v>
      </c>
      <c r="M184">
        <v>1.9155106305190599</v>
      </c>
      <c r="N184">
        <f>(Table2[[#This Row],[1W Return vs Nifty]]-AVERAGE(Table2[1W Return vs Nifty]))/_xlfn.STDEV.P(Table2[1W Return vs Nifty])</f>
        <v>0.10370648851650177</v>
      </c>
      <c r="O184">
        <v>1546.74</v>
      </c>
      <c r="P184">
        <v>1424.4906296076899</v>
      </c>
      <c r="Q184">
        <v>1220.3485565113499</v>
      </c>
      <c r="R184">
        <v>69.896539488681498</v>
      </c>
      <c r="S184" s="2">
        <f>(Table2[[#This Row],[Close Price]]-Table2[[#This Row],[20D EMA]])/Table2[[#This Row],[20D EMA]]</f>
        <v>4.2094986875622215E-2</v>
      </c>
      <c r="T184" s="2">
        <f>(Table2[[#This Row],[Close Price]]-Table2[[#This Row],[50D EMA]])/Table2[[#This Row],[50D EMA]]</f>
        <v>0.13152727473111525</v>
      </c>
      <c r="U184" s="2">
        <f>(Table2[[#This Row],[Close Price]]-Table2[[#This Row],[200D EMA]])/Table2[[#This Row],[200D EMA]]</f>
        <v>0.32081116612113503</v>
      </c>
      <c r="V184">
        <v>0.71858939578208803</v>
      </c>
      <c r="W184">
        <v>1571.5</v>
      </c>
      <c r="X184">
        <v>1625</v>
      </c>
      <c r="Y184">
        <v>1571.5</v>
      </c>
      <c r="Z184">
        <v>1638.8</v>
      </c>
      <c r="AA184">
        <v>1562.05</v>
      </c>
      <c r="AB184">
        <v>1638.8</v>
      </c>
      <c r="AC184" s="2">
        <f>(Table2[[#This Row],[Close Price]]/Table2[[#This Row],[Day Low]])-1</f>
        <v>2.5676105631562196E-2</v>
      </c>
      <c r="AD184" s="2">
        <f>(Table2[[#This Row],[Day High]]/Table2[[#This Row],[Close Price]])-1</f>
        <v>8.1583273877843254E-3</v>
      </c>
      <c r="AE184" s="2">
        <f>(Table2[[#This Row],[Close Price]]/Table2[[#This Row],[Current Week Low]])-1</f>
        <v>2.5676105631562196E-2</v>
      </c>
      <c r="AF184" s="2">
        <f>(Table2[[#This Row],[Current Week High]]/Table2[[#This Row],[Close Price]])-1</f>
        <v>1.6719918106523624E-2</v>
      </c>
      <c r="AG184" s="2">
        <f>(Table2[[#This Row],[Close Price]]/Table2[[#This Row],[Current Month Low]])-1</f>
        <v>3.1881181780352819E-2</v>
      </c>
      <c r="AH184" s="2">
        <f>(Table2[[#This Row],[Current Month High]]/Table2[[#This Row],[Close Price]])-1</f>
        <v>1.6719918106523624E-2</v>
      </c>
      <c r="AI184">
        <v>4.7523032540248904</v>
      </c>
      <c r="AJ184">
        <v>74.963364993215706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0.35</v>
      </c>
      <c r="AM184" t="s">
        <v>10200</v>
      </c>
      <c r="AN184">
        <v>5.22</v>
      </c>
      <c r="AO184" t="s">
        <v>10200</v>
      </c>
      <c r="AP184">
        <v>5.5142983069787002E-2</v>
      </c>
      <c r="AQ184">
        <f>(Table2[[#This Row],[Sharpe Ratio]]-AVERAGE(Table2[Sharpe Ratio]))/_xlfn.STDEV.P(Table2[Sharpe Ratio])</f>
        <v>7.4979768748029757E-3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0.96325439128568258</v>
      </c>
      <c r="AS184">
        <f>_xlfn.RANK.AVG(Table2[[#This Row],[1Y Return vs Nifty Z-Score]],Table2[1Y Return vs Nifty Z-Score])</f>
        <v>295</v>
      </c>
      <c r="AT184">
        <f>_xlfn.RANK.AVG(Table2[[#This Row],[6M Return vs Nifty Z-Score]],Table2[6M Return vs Nifty Z-Score])</f>
        <v>175</v>
      </c>
      <c r="AU184">
        <f>_xlfn.RANK.AVG(Table2[[#This Row],[Sharpe Ratio Z-Score]],Table2[Sharpe Ratio Z-Score])</f>
        <v>335</v>
      </c>
      <c r="AV184">
        <f>(Table2[[#This Row],[Rank 1Y]]+Table2[[#This Row],[Rank 6M]]+Table2[[#This Row],[Rank Sharpe]])/3</f>
        <v>268.33333333333331</v>
      </c>
    </row>
    <row r="185" spans="1:48" x14ac:dyDescent="0.3">
      <c r="A185" t="s">
        <v>462</v>
      </c>
      <c r="B185" t="s">
        <v>463</v>
      </c>
      <c r="C185" t="s">
        <v>10155</v>
      </c>
      <c r="D185" t="s">
        <v>49</v>
      </c>
      <c r="E185">
        <v>46306.032528867901</v>
      </c>
      <c r="F185">
        <v>180.45</v>
      </c>
      <c r="G185">
        <v>10.742745378878499</v>
      </c>
      <c r="H185">
        <f>(Table2[[#This Row],[1Y Return vs Nifty]]-AVERAGE(Table2[1Y Return vs Nifty]))/_xlfn.STDEV.P(Table2[1Y Return vs Nifty])</f>
        <v>-0.42294462714008546</v>
      </c>
      <c r="I185">
        <v>3.8980379986695599</v>
      </c>
      <c r="J185">
        <f>(Table2[[#This Row],[1M Return vs Nifty]]-AVERAGE(Table2[1M Return vs Nifty]))/_xlfn.STDEV.P(Table2[1M Return vs Nifty])</f>
        <v>-4.1449052398035056E-2</v>
      </c>
      <c r="K185">
        <v>-3.5912678831948899</v>
      </c>
      <c r="L185">
        <f>(Table2[[#This Row],[6M Return vs Nifty]]-AVERAGE(Table2[6M Return vs Nifty]))/_xlfn.STDEV.P(Table2[6M Return vs Nifty])</f>
        <v>-0.41832286381742162</v>
      </c>
      <c r="M185">
        <v>-2.7342852342647399</v>
      </c>
      <c r="N185">
        <f>(Table2[[#This Row],[1W Return vs Nifty]]-AVERAGE(Table2[1W Return vs Nifty]))/_xlfn.STDEV.P(Table2[1W Return vs Nifty])</f>
        <v>-0.79828423499530077</v>
      </c>
      <c r="O185">
        <v>180.9</v>
      </c>
      <c r="P185">
        <v>173.20626397330901</v>
      </c>
      <c r="Q185">
        <v>156.635878506605</v>
      </c>
      <c r="R185">
        <v>56.062123396289003</v>
      </c>
      <c r="S185" s="2">
        <f>(Table2[[#This Row],[Close Price]]-Table2[[#This Row],[20D EMA]])/Table2[[#This Row],[20D EMA]]</f>
        <v>-2.4875621890548204E-3</v>
      </c>
      <c r="T185" s="2">
        <f>(Table2[[#This Row],[Close Price]]-Table2[[#This Row],[50D EMA]])/Table2[[#This Row],[50D EMA]]</f>
        <v>4.1821443754524019E-2</v>
      </c>
      <c r="U185" s="2">
        <f>(Table2[[#This Row],[Close Price]]-Table2[[#This Row],[200D EMA]])/Table2[[#This Row],[200D EMA]]</f>
        <v>0.15203490873510697</v>
      </c>
      <c r="V185">
        <v>1.3444741710050501</v>
      </c>
      <c r="W185">
        <v>177.76</v>
      </c>
      <c r="X185">
        <v>183.99</v>
      </c>
      <c r="Y185">
        <v>177.76</v>
      </c>
      <c r="Z185">
        <v>190.58</v>
      </c>
      <c r="AA185">
        <v>177.76</v>
      </c>
      <c r="AB185">
        <v>194.25</v>
      </c>
      <c r="AC185" s="2">
        <f>(Table2[[#This Row],[Close Price]]/Table2[[#This Row],[Day Low]])-1</f>
        <v>1.5132763276327621E-2</v>
      </c>
      <c r="AD185" s="2">
        <f>(Table2[[#This Row],[Day High]]/Table2[[#This Row],[Close Price]])-1</f>
        <v>1.9617622610141439E-2</v>
      </c>
      <c r="AE185" s="2">
        <f>(Table2[[#This Row],[Close Price]]/Table2[[#This Row],[Current Week Low]])-1</f>
        <v>1.5132763276327621E-2</v>
      </c>
      <c r="AF185" s="2">
        <f>(Table2[[#This Row],[Current Week High]]/Table2[[#This Row],[Close Price]])-1</f>
        <v>5.6137434192297109E-2</v>
      </c>
      <c r="AG185" s="2">
        <f>(Table2[[#This Row],[Close Price]]/Table2[[#This Row],[Current Month Low]])-1</f>
        <v>1.5132763276327621E-2</v>
      </c>
      <c r="AH185" s="2">
        <f>(Table2[[#This Row],[Current Month High]]/Table2[[#This Row],[Close Price]])-1</f>
        <v>7.6475477971737371E-2</v>
      </c>
      <c r="AI185">
        <v>7.64754779717373</v>
      </c>
      <c r="AJ185">
        <v>54.892703862660902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</v>
      </c>
      <c r="AM185" t="s">
        <v>10201</v>
      </c>
      <c r="AN185">
        <v>-0.03</v>
      </c>
      <c r="AO185" t="s">
        <v>10199</v>
      </c>
      <c r="AP185">
        <v>7.0296095341312995E-2</v>
      </c>
      <c r="AQ185">
        <f>(Table2[[#This Row],[Sharpe Ratio]]-AVERAGE(Table2[Sharpe Ratio]))/_xlfn.STDEV.P(Table2[Sharpe Ratio])</f>
        <v>0.17833861967458942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-1.5026621586762534</v>
      </c>
      <c r="AS185">
        <f>_xlfn.RANK.AVG(Table2[[#This Row],[1Y Return vs Nifty Z-Score]],Table2[1Y Return vs Nifty Z-Score])</f>
        <v>449</v>
      </c>
      <c r="AT185">
        <f>_xlfn.RANK.AVG(Table2[[#This Row],[6M Return vs Nifty Z-Score]],Table2[6M Return vs Nifty Z-Score])</f>
        <v>466</v>
      </c>
      <c r="AU185">
        <f>_xlfn.RANK.AVG(Table2[[#This Row],[Sharpe Ratio Z-Score]],Table2[Sharpe Ratio Z-Score])</f>
        <v>273</v>
      </c>
      <c r="AV185">
        <f>(Table2[[#This Row],[Rank 1Y]]+Table2[[#This Row],[Rank 6M]]+Table2[[#This Row],[Rank Sharpe]])/3</f>
        <v>396</v>
      </c>
    </row>
    <row r="186" spans="1:48" x14ac:dyDescent="0.3">
      <c r="A186" t="s">
        <v>464</v>
      </c>
      <c r="B186" t="s">
        <v>465</v>
      </c>
      <c r="C186" t="s">
        <v>10155</v>
      </c>
      <c r="D186" t="s">
        <v>24</v>
      </c>
      <c r="E186">
        <v>46034.762374815997</v>
      </c>
      <c r="F186">
        <v>188.66</v>
      </c>
      <c r="G186">
        <v>15.3935676196493</v>
      </c>
      <c r="H186">
        <f>(Table2[[#This Row],[1Y Return vs Nifty]]-AVERAGE(Table2[1Y Return vs Nifty]))/_xlfn.STDEV.P(Table2[1Y Return vs Nifty])</f>
        <v>-0.3686092085831561</v>
      </c>
      <c r="I186">
        <v>8.7995989353335098</v>
      </c>
      <c r="J186">
        <f>(Table2[[#This Row],[1M Return vs Nifty]]-AVERAGE(Table2[1M Return vs Nifty]))/_xlfn.STDEV.P(Table2[1M Return vs Nifty])</f>
        <v>0.36520174783441922</v>
      </c>
      <c r="K186">
        <v>11.862853342028099</v>
      </c>
      <c r="L186">
        <f>(Table2[[#This Row],[6M Return vs Nifty]]-AVERAGE(Table2[6M Return vs Nifty]))/_xlfn.STDEV.P(Table2[6M Return vs Nifty])</f>
        <v>5.1924871739349988E-2</v>
      </c>
      <c r="M186">
        <v>5.2052280814904499</v>
      </c>
      <c r="N186">
        <f>(Table2[[#This Row],[1W Return vs Nifty]]-AVERAGE(Table2[1W Return vs Nifty]))/_xlfn.STDEV.P(Table2[1W Return vs Nifty])</f>
        <v>0.74186237966529667</v>
      </c>
      <c r="O186">
        <v>178.8</v>
      </c>
      <c r="P186">
        <v>170.803484804351</v>
      </c>
      <c r="Q186">
        <v>155.82465274304599</v>
      </c>
      <c r="R186">
        <v>80.273467125784407</v>
      </c>
      <c r="S186" s="2">
        <f>(Table2[[#This Row],[Close Price]]-Table2[[#This Row],[20D EMA]])/Table2[[#This Row],[20D EMA]]</f>
        <v>5.5145413870245998E-2</v>
      </c>
      <c r="T186" s="2">
        <f>(Table2[[#This Row],[Close Price]]-Table2[[#This Row],[50D EMA]])/Table2[[#This Row],[50D EMA]]</f>
        <v>0.10454420889657472</v>
      </c>
      <c r="U186" s="2">
        <f>(Table2[[#This Row],[Close Price]]-Table2[[#This Row],[200D EMA]])/Table2[[#This Row],[200D EMA]]</f>
        <v>0.21071984874626559</v>
      </c>
      <c r="V186">
        <v>0.86863242975432298</v>
      </c>
      <c r="W186">
        <v>184.5</v>
      </c>
      <c r="X186">
        <v>189.34</v>
      </c>
      <c r="Y186">
        <v>184.5</v>
      </c>
      <c r="Z186">
        <v>189.36</v>
      </c>
      <c r="AA186">
        <v>173.91</v>
      </c>
      <c r="AB186">
        <v>189.36</v>
      </c>
      <c r="AC186" s="2">
        <f>(Table2[[#This Row],[Close Price]]/Table2[[#This Row],[Day Low]])-1</f>
        <v>2.2547425474254812E-2</v>
      </c>
      <c r="AD186" s="2">
        <f>(Table2[[#This Row],[Day High]]/Table2[[#This Row],[Close Price]])-1</f>
        <v>3.604367645499984E-3</v>
      </c>
      <c r="AE186" s="2">
        <f>(Table2[[#This Row],[Close Price]]/Table2[[#This Row],[Current Week Low]])-1</f>
        <v>2.2547425474254812E-2</v>
      </c>
      <c r="AF186" s="2">
        <f>(Table2[[#This Row],[Current Week High]]/Table2[[#This Row],[Close Price]])-1</f>
        <v>3.710378458602781E-3</v>
      </c>
      <c r="AG186" s="2">
        <f>(Table2[[#This Row],[Close Price]]/Table2[[#This Row],[Current Month Low]])-1</f>
        <v>8.4813984244724194E-2</v>
      </c>
      <c r="AH186" s="2">
        <f>(Table2[[#This Row],[Current Month High]]/Table2[[#This Row],[Close Price]])-1</f>
        <v>3.710378458602781E-3</v>
      </c>
      <c r="AI186">
        <v>0.37103784586027799</v>
      </c>
      <c r="AJ186">
        <v>49.197311190193702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0.13</v>
      </c>
      <c r="AM186" t="s">
        <v>10200</v>
      </c>
      <c r="AN186">
        <v>7.29</v>
      </c>
      <c r="AO186" t="s">
        <v>10200</v>
      </c>
      <c r="AP186">
        <v>8.1424171573129006E-2</v>
      </c>
      <c r="AQ186">
        <f>(Table2[[#This Row],[Sharpe Ratio]]-AVERAGE(Table2[Sharpe Ratio]))/_xlfn.STDEV.P(Table2[Sharpe Ratio])</f>
        <v>0.30379982279263507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1.0941796134485449</v>
      </c>
      <c r="AS186">
        <f>_xlfn.RANK.AVG(Table2[[#This Row],[1Y Return vs Nifty Z-Score]],Table2[1Y Return vs Nifty Z-Score])</f>
        <v>418</v>
      </c>
      <c r="AT186">
        <f>_xlfn.RANK.AVG(Table2[[#This Row],[6M Return vs Nifty Z-Score]],Table2[6M Return vs Nifty Z-Score])</f>
        <v>299</v>
      </c>
      <c r="AU186">
        <f>_xlfn.RANK.AVG(Table2[[#This Row],[Sharpe Ratio Z-Score]],Table2[Sharpe Ratio Z-Score])</f>
        <v>248</v>
      </c>
      <c r="AV186">
        <f>(Table2[[#This Row],[Rank 1Y]]+Table2[[#This Row],[Rank 6M]]+Table2[[#This Row],[Rank Sharpe]])/3</f>
        <v>321.66666666666669</v>
      </c>
    </row>
    <row r="187" spans="1:48" x14ac:dyDescent="0.3">
      <c r="A187" t="s">
        <v>466</v>
      </c>
      <c r="B187" t="s">
        <v>467</v>
      </c>
      <c r="C187" t="s">
        <v>10154</v>
      </c>
      <c r="D187" t="s">
        <v>21</v>
      </c>
      <c r="E187">
        <v>45644.445492779902</v>
      </c>
      <c r="F187">
        <v>1701.2</v>
      </c>
      <c r="G187">
        <v>34.728384937311397</v>
      </c>
      <c r="H187">
        <f>(Table2[[#This Row],[1Y Return vs Nifty]]-AVERAGE(Table2[1Y Return vs Nifty]))/_xlfn.STDEV.P(Table2[1Y Return vs Nifty])</f>
        <v>-0.14272111024491047</v>
      </c>
      <c r="I187">
        <v>8.91364622377613</v>
      </c>
      <c r="J187">
        <f>(Table2[[#This Row],[1M Return vs Nifty]]-AVERAGE(Table2[1M Return vs Nifty]))/_xlfn.STDEV.P(Table2[1M Return vs Nifty])</f>
        <v>0.37466351352677807</v>
      </c>
      <c r="K187">
        <v>-1.48085639271563</v>
      </c>
      <c r="L187">
        <f>(Table2[[#This Row],[6M Return vs Nifty]]-AVERAGE(Table2[6M Return vs Nifty]))/_xlfn.STDEV.P(Table2[6M Return vs Nifty])</f>
        <v>-0.35410593358711384</v>
      </c>
      <c r="M187">
        <v>2.3475591415600001</v>
      </c>
      <c r="N187">
        <f>(Table2[[#This Row],[1W Return vs Nifty]]-AVERAGE(Table2[1W Return vs Nifty]))/_xlfn.STDEV.P(Table2[1W Return vs Nifty])</f>
        <v>0.18751742568419927</v>
      </c>
      <c r="O187">
        <v>1627.97</v>
      </c>
      <c r="P187">
        <v>1561.6449307421799</v>
      </c>
      <c r="Q187">
        <v>1426.1503963641701</v>
      </c>
      <c r="R187">
        <v>62.471193874836302</v>
      </c>
      <c r="S187" s="2">
        <f>(Table2[[#This Row],[Close Price]]-Table2[[#This Row],[20D EMA]])/Table2[[#This Row],[20D EMA]]</f>
        <v>4.4982401395603125E-2</v>
      </c>
      <c r="T187" s="2">
        <f>(Table2[[#This Row],[Close Price]]-Table2[[#This Row],[50D EMA]])/Table2[[#This Row],[50D EMA]]</f>
        <v>8.9364148348047262E-2</v>
      </c>
      <c r="U187" s="2">
        <f>(Table2[[#This Row],[Close Price]]-Table2[[#This Row],[200D EMA]])/Table2[[#This Row],[200D EMA]]</f>
        <v>0.19286156939481405</v>
      </c>
      <c r="V187">
        <v>1.27082514175957</v>
      </c>
      <c r="W187">
        <v>1660.9</v>
      </c>
      <c r="X187">
        <v>1733.9</v>
      </c>
      <c r="Y187">
        <v>1653.75</v>
      </c>
      <c r="Z187">
        <v>1749.8</v>
      </c>
      <c r="AA187">
        <v>1636</v>
      </c>
      <c r="AB187">
        <v>1774.1</v>
      </c>
      <c r="AC187" s="2">
        <f>(Table2[[#This Row],[Close Price]]/Table2[[#This Row],[Day Low]])-1</f>
        <v>2.4263953278343076E-2</v>
      </c>
      <c r="AD187" s="2">
        <f>(Table2[[#This Row],[Day High]]/Table2[[#This Row],[Close Price]])-1</f>
        <v>1.9221725840583126E-2</v>
      </c>
      <c r="AE187" s="2">
        <f>(Table2[[#This Row],[Close Price]]/Table2[[#This Row],[Current Week Low]])-1</f>
        <v>2.8692365835222944E-2</v>
      </c>
      <c r="AF187" s="2">
        <f>(Table2[[#This Row],[Current Week High]]/Table2[[#This Row],[Close Price]])-1</f>
        <v>2.8568069597930901E-2</v>
      </c>
      <c r="AG187" s="2">
        <f>(Table2[[#This Row],[Close Price]]/Table2[[#This Row],[Current Month Low]])-1</f>
        <v>3.9853300733496466E-2</v>
      </c>
      <c r="AH187" s="2">
        <f>(Table2[[#This Row],[Current Month High]]/Table2[[#This Row],[Close Price]])-1</f>
        <v>4.2852104396896129E-2</v>
      </c>
      <c r="AI187">
        <v>4.2852104396896102</v>
      </c>
      <c r="AJ187">
        <v>77.023933402705495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0.11</v>
      </c>
      <c r="AM187" t="s">
        <v>10200</v>
      </c>
      <c r="AN187">
        <v>5.7</v>
      </c>
      <c r="AO187" t="s">
        <v>10200</v>
      </c>
      <c r="AP187">
        <v>0.19963604802783899</v>
      </c>
      <c r="AQ187">
        <f>(Table2[[#This Row],[Sharpe Ratio]]-AVERAGE(Table2[Sharpe Ratio]))/_xlfn.STDEV.P(Table2[Sharpe Ratio])</f>
        <v>1.636555272512392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1.7019091678913449</v>
      </c>
      <c r="AS187">
        <f>_xlfn.RANK.AVG(Table2[[#This Row],[1Y Return vs Nifty Z-Score]],Table2[1Y Return vs Nifty Z-Score])</f>
        <v>323</v>
      </c>
      <c r="AT187">
        <f>_xlfn.RANK.AVG(Table2[[#This Row],[6M Return vs Nifty Z-Score]],Table2[6M Return vs Nifty Z-Score])</f>
        <v>446</v>
      </c>
      <c r="AU187">
        <f>_xlfn.RANK.AVG(Table2[[#This Row],[Sharpe Ratio Z-Score]],Table2[Sharpe Ratio Z-Score])</f>
        <v>36</v>
      </c>
      <c r="AV187">
        <f>(Table2[[#This Row],[Rank 1Y]]+Table2[[#This Row],[Rank 6M]]+Table2[[#This Row],[Rank Sharpe]])/3</f>
        <v>268.33333333333331</v>
      </c>
    </row>
    <row r="188" spans="1:48" x14ac:dyDescent="0.3">
      <c r="A188" t="s">
        <v>468</v>
      </c>
      <c r="B188" t="s">
        <v>469</v>
      </c>
      <c r="C188" t="s">
        <v>10155</v>
      </c>
      <c r="D188" t="s">
        <v>37</v>
      </c>
      <c r="E188">
        <v>45455.135999999999</v>
      </c>
      <c r="F188">
        <v>276.11</v>
      </c>
      <c r="G188">
        <v>102.631054862797</v>
      </c>
      <c r="H188">
        <f>(Table2[[#This Row],[1Y Return vs Nifty]]-AVERAGE(Table2[1Y Return vs Nifty]))/_xlfn.STDEV.P(Table2[1Y Return vs Nifty])</f>
        <v>0.6505837723177037</v>
      </c>
      <c r="I188">
        <v>16.1989940273684</v>
      </c>
      <c r="J188">
        <f>(Table2[[#This Row],[1M Return vs Nifty]]-AVERAGE(Table2[1M Return vs Nifty]))/_xlfn.STDEV.P(Table2[1M Return vs Nifty])</f>
        <v>0.97908168818256835</v>
      </c>
      <c r="K188">
        <v>15.6058165449819</v>
      </c>
      <c r="L188">
        <f>(Table2[[#This Row],[6M Return vs Nifty]]-AVERAGE(Table2[6M Return vs Nifty]))/_xlfn.STDEV.P(Table2[6M Return vs Nifty])</f>
        <v>0.16581811385968601</v>
      </c>
      <c r="M188">
        <v>11.538314638951499</v>
      </c>
      <c r="N188">
        <f>(Table2[[#This Row],[1W Return vs Nifty]]-AVERAGE(Table2[1W Return vs Nifty]))/_xlfn.STDEV.P(Table2[1W Return vs Nifty])</f>
        <v>1.9703862745078868</v>
      </c>
      <c r="O188">
        <v>251.91</v>
      </c>
      <c r="P188">
        <v>242.64668604794201</v>
      </c>
      <c r="Q188">
        <v>215.77538897762901</v>
      </c>
      <c r="R188">
        <v>78.250499697877601</v>
      </c>
      <c r="S188" s="2">
        <f>(Table2[[#This Row],[Close Price]]-Table2[[#This Row],[20D EMA]])/Table2[[#This Row],[20D EMA]]</f>
        <v>9.6066055337223677E-2</v>
      </c>
      <c r="T188" s="2">
        <f>(Table2[[#This Row],[Close Price]]-Table2[[#This Row],[50D EMA]])/Table2[[#This Row],[50D EMA]]</f>
        <v>0.13790962694395231</v>
      </c>
      <c r="U188" s="2">
        <f>(Table2[[#This Row],[Close Price]]-Table2[[#This Row],[200D EMA]])/Table2[[#This Row],[200D EMA]]</f>
        <v>0.27961766774349939</v>
      </c>
      <c r="V188">
        <v>1.7763269135650199</v>
      </c>
      <c r="W188">
        <v>261.14999999999998</v>
      </c>
      <c r="X188">
        <v>279.66000000000003</v>
      </c>
      <c r="Y188">
        <v>261.14999999999998</v>
      </c>
      <c r="Z188">
        <v>290</v>
      </c>
      <c r="AA188">
        <v>236.05</v>
      </c>
      <c r="AB188">
        <v>290</v>
      </c>
      <c r="AC188" s="2">
        <f>(Table2[[#This Row],[Close Price]]/Table2[[#This Row],[Day Low]])-1</f>
        <v>5.7285085200076802E-2</v>
      </c>
      <c r="AD188" s="2">
        <f>(Table2[[#This Row],[Day High]]/Table2[[#This Row],[Close Price]])-1</f>
        <v>1.285719459635648E-2</v>
      </c>
      <c r="AE188" s="2">
        <f>(Table2[[#This Row],[Close Price]]/Table2[[#This Row],[Current Week Low]])-1</f>
        <v>5.7285085200076802E-2</v>
      </c>
      <c r="AF188" s="2">
        <f>(Table2[[#This Row],[Current Week High]]/Table2[[#This Row],[Close Price]])-1</f>
        <v>5.0306037448842877E-2</v>
      </c>
      <c r="AG188" s="2">
        <f>(Table2[[#This Row],[Close Price]]/Table2[[#This Row],[Current Month Low]])-1</f>
        <v>0.16970980724422802</v>
      </c>
      <c r="AH188" s="2">
        <f>(Table2[[#This Row],[Current Month High]]/Table2[[#This Row],[Close Price]])-1</f>
        <v>5.0306037448842877E-2</v>
      </c>
      <c r="AI188">
        <v>17.598058744703099</v>
      </c>
      <c r="AJ188">
        <v>139.678819444444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0.13</v>
      </c>
      <c r="AM188" t="s">
        <v>10200</v>
      </c>
      <c r="AN188">
        <v>12.48</v>
      </c>
      <c r="AO188" t="s">
        <v>10200</v>
      </c>
      <c r="AP188">
        <v>3.9143783402472002E-2</v>
      </c>
      <c r="AQ188">
        <f>(Table2[[#This Row],[Sharpe Ratio]]-AVERAGE(Table2[Sharpe Ratio]))/_xlfn.STDEV.P(Table2[Sharpe Ratio])</f>
        <v>-0.17288170397679056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3.5929881448910539</v>
      </c>
      <c r="AS188">
        <f>_xlfn.RANK.AVG(Table2[[#This Row],[1Y Return vs Nifty Z-Score]],Table2[1Y Return vs Nifty Z-Score])</f>
        <v>124</v>
      </c>
      <c r="AT188">
        <f>_xlfn.RANK.AVG(Table2[[#This Row],[6M Return vs Nifty Z-Score]],Table2[6M Return vs Nifty Z-Score])</f>
        <v>257</v>
      </c>
      <c r="AU188">
        <f>_xlfn.RANK.AVG(Table2[[#This Row],[Sharpe Ratio Z-Score]],Table2[Sharpe Ratio Z-Score])</f>
        <v>386</v>
      </c>
      <c r="AV188">
        <f>(Table2[[#This Row],[Rank 1Y]]+Table2[[#This Row],[Rank 6M]]+Table2[[#This Row],[Rank Sharpe]])/3</f>
        <v>255.66666666666666</v>
      </c>
    </row>
    <row r="189" spans="1:48" x14ac:dyDescent="0.3">
      <c r="A189" t="s">
        <v>470</v>
      </c>
      <c r="B189" t="s">
        <v>471</v>
      </c>
      <c r="C189" t="s">
        <v>10153</v>
      </c>
      <c r="D189" t="s">
        <v>179</v>
      </c>
      <c r="E189">
        <v>44975.968816875</v>
      </c>
      <c r="F189">
        <v>652.45000000000005</v>
      </c>
      <c r="G189">
        <v>11.046877119847199</v>
      </c>
      <c r="H189">
        <f>(Table2[[#This Row],[1Y Return vs Nifty]]-AVERAGE(Table2[1Y Return vs Nifty]))/_xlfn.STDEV.P(Table2[1Y Return vs Nifty])</f>
        <v>-0.41939146501380237</v>
      </c>
      <c r="I189">
        <v>4.9916971010672002</v>
      </c>
      <c r="J189">
        <f>(Table2[[#This Row],[1M Return vs Nifty]]-AVERAGE(Table2[1M Return vs Nifty]))/_xlfn.STDEV.P(Table2[1M Return vs Nifty])</f>
        <v>4.9284767892731479E-2</v>
      </c>
      <c r="K189">
        <v>14.1800935878149</v>
      </c>
      <c r="L189">
        <f>(Table2[[#This Row],[6M Return vs Nifty]]-AVERAGE(Table2[6M Return vs Nifty]))/_xlfn.STDEV.P(Table2[6M Return vs Nifty])</f>
        <v>0.12243531762246987</v>
      </c>
      <c r="M189">
        <v>-0.27319773931661501</v>
      </c>
      <c r="N189">
        <f>(Table2[[#This Row],[1W Return vs Nifty]]-AVERAGE(Table2[1W Return vs Nifty]))/_xlfn.STDEV.P(Table2[1W Return vs Nifty])</f>
        <v>-0.32087013881812898</v>
      </c>
      <c r="O189">
        <v>626.84</v>
      </c>
      <c r="P189">
        <v>597.597519698052</v>
      </c>
      <c r="Q189">
        <v>540.6605320978</v>
      </c>
      <c r="R189">
        <v>69.607077439208993</v>
      </c>
      <c r="S189" s="2">
        <f>(Table2[[#This Row],[Close Price]]-Table2[[#This Row],[20D EMA]])/Table2[[#This Row],[20D EMA]]</f>
        <v>4.0855720758088208E-2</v>
      </c>
      <c r="T189" s="2">
        <f>(Table2[[#This Row],[Close Price]]-Table2[[#This Row],[50D EMA]])/Table2[[#This Row],[50D EMA]]</f>
        <v>9.178833327431371E-2</v>
      </c>
      <c r="U189" s="2">
        <f>(Table2[[#This Row],[Close Price]]-Table2[[#This Row],[200D EMA]])/Table2[[#This Row],[200D EMA]]</f>
        <v>0.20676461710354413</v>
      </c>
      <c r="V189">
        <v>0.96033529995603895</v>
      </c>
      <c r="W189">
        <v>635.70000000000005</v>
      </c>
      <c r="X189">
        <v>662.8</v>
      </c>
      <c r="Y189">
        <v>635.70000000000005</v>
      </c>
      <c r="Z189">
        <v>662.8</v>
      </c>
      <c r="AA189">
        <v>627.45000000000005</v>
      </c>
      <c r="AB189">
        <v>663.4</v>
      </c>
      <c r="AC189" s="2">
        <f>(Table2[[#This Row],[Close Price]]/Table2[[#This Row],[Day Low]])-1</f>
        <v>2.634890671700485E-2</v>
      </c>
      <c r="AD189" s="2">
        <f>(Table2[[#This Row],[Day High]]/Table2[[#This Row],[Close Price]])-1</f>
        <v>1.5863284542876777E-2</v>
      </c>
      <c r="AE189" s="2">
        <f>(Table2[[#This Row],[Close Price]]/Table2[[#This Row],[Current Week Low]])-1</f>
        <v>2.634890671700485E-2</v>
      </c>
      <c r="AF189" s="2">
        <f>(Table2[[#This Row],[Current Week High]]/Table2[[#This Row],[Close Price]])-1</f>
        <v>1.5863284542876777E-2</v>
      </c>
      <c r="AG189" s="2">
        <f>(Table2[[#This Row],[Close Price]]/Table2[[#This Row],[Current Month Low]])-1</f>
        <v>3.9843812255956568E-2</v>
      </c>
      <c r="AH189" s="2">
        <f>(Table2[[#This Row],[Current Month High]]/Table2[[#This Row],[Close Price]])-1</f>
        <v>1.6782895241014506E-2</v>
      </c>
      <c r="AI189">
        <v>1.6782895241014499</v>
      </c>
      <c r="AJ189">
        <v>64.324392393905001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0.11</v>
      </c>
      <c r="AM189" t="s">
        <v>10200</v>
      </c>
      <c r="AN189">
        <v>7.35</v>
      </c>
      <c r="AO189" t="s">
        <v>10200</v>
      </c>
      <c r="AP189">
        <v>-5.8134937436925001E-2</v>
      </c>
      <c r="AQ189">
        <f>(Table2[[#This Row],[Sharpe Ratio]]-AVERAGE(Table2[Sharpe Ratio]))/_xlfn.STDEV.P(Table2[Sharpe Ratio])</f>
        <v>-1.2696306028925863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-1.8381721212093163</v>
      </c>
      <c r="AS189">
        <f>_xlfn.RANK.AVG(Table2[[#This Row],[1Y Return vs Nifty Z-Score]],Table2[1Y Return vs Nifty Z-Score])</f>
        <v>447</v>
      </c>
      <c r="AT189">
        <f>_xlfn.RANK.AVG(Table2[[#This Row],[6M Return vs Nifty Z-Score]],Table2[6M Return vs Nifty Z-Score])</f>
        <v>271</v>
      </c>
      <c r="AU189">
        <f>_xlfn.RANK.AVG(Table2[[#This Row],[Sharpe Ratio Z-Score]],Table2[Sharpe Ratio Z-Score])</f>
        <v>650</v>
      </c>
      <c r="AV189">
        <f>(Table2[[#This Row],[Rank 1Y]]+Table2[[#This Row],[Rank 6M]]+Table2[[#This Row],[Rank Sharpe]])/3</f>
        <v>456</v>
      </c>
    </row>
    <row r="190" spans="1:48" x14ac:dyDescent="0.3">
      <c r="A190" t="s">
        <v>472</v>
      </c>
      <c r="B190" t="s">
        <v>473</v>
      </c>
      <c r="C190" t="s">
        <v>10155</v>
      </c>
      <c r="D190" t="s">
        <v>32</v>
      </c>
      <c r="E190">
        <v>44754.281398480001</v>
      </c>
      <c r="F190">
        <v>63.73</v>
      </c>
      <c r="G190">
        <v>76.199476895086093</v>
      </c>
      <c r="H190">
        <f>(Table2[[#This Row],[1Y Return vs Nifty]]-AVERAGE(Table2[1Y Return vs Nifty]))/_xlfn.STDEV.P(Table2[1Y Return vs Nifty])</f>
        <v>0.34178442939599712</v>
      </c>
      <c r="I190">
        <v>-8.1005925215764396</v>
      </c>
      <c r="J190">
        <f>(Table2[[#This Row],[1M Return vs Nifty]]-AVERAGE(Table2[1M Return vs Nifty]))/_xlfn.STDEV.P(Table2[1M Return vs Nifty])</f>
        <v>-1.0368978014392849</v>
      </c>
      <c r="K190">
        <v>28.3797328417869</v>
      </c>
      <c r="L190">
        <f>(Table2[[#This Row],[6M Return vs Nifty]]-AVERAGE(Table2[6M Return vs Nifty]))/_xlfn.STDEV.P(Table2[6M Return vs Nifty])</f>
        <v>0.5545108855302161</v>
      </c>
      <c r="M190">
        <v>1.1298274449585699</v>
      </c>
      <c r="N190">
        <f>(Table2[[#This Row],[1W Return vs Nifty]]-AVERAGE(Table2[1W Return vs Nifty]))/_xlfn.STDEV.P(Table2[1W Return vs Nifty])</f>
        <v>-4.8704276515591845E-2</v>
      </c>
      <c r="O190">
        <v>64.739999999999995</v>
      </c>
      <c r="P190">
        <v>64.907112403031206</v>
      </c>
      <c r="Q190">
        <v>56.269815725537001</v>
      </c>
      <c r="R190">
        <v>32.231656235246703</v>
      </c>
      <c r="S190" s="2">
        <f>(Table2[[#This Row],[Close Price]]-Table2[[#This Row],[20D EMA]])/Table2[[#This Row],[20D EMA]]</f>
        <v>-1.560086499845533E-2</v>
      </c>
      <c r="T190" s="2">
        <f>(Table2[[#This Row],[Close Price]]-Table2[[#This Row],[50D EMA]])/Table2[[#This Row],[50D EMA]]</f>
        <v>-1.8135337707246971E-2</v>
      </c>
      <c r="U190" s="2">
        <f>(Table2[[#This Row],[Close Price]]-Table2[[#This Row],[200D EMA]])/Table2[[#This Row],[200D EMA]]</f>
        <v>0.13257879341299017</v>
      </c>
      <c r="V190">
        <v>0.53802228966101595</v>
      </c>
      <c r="W190">
        <v>63.05</v>
      </c>
      <c r="X190">
        <v>65.38</v>
      </c>
      <c r="Y190">
        <v>63.05</v>
      </c>
      <c r="Z190">
        <v>66.849999999999994</v>
      </c>
      <c r="AA190">
        <v>63.05</v>
      </c>
      <c r="AB190">
        <v>66.849999999999994</v>
      </c>
      <c r="AC190" s="2">
        <f>(Table2[[#This Row],[Close Price]]/Table2[[#This Row],[Day Low]])-1</f>
        <v>1.0785091197462293E-2</v>
      </c>
      <c r="AD190" s="2">
        <f>(Table2[[#This Row],[Day High]]/Table2[[#This Row],[Close Price]])-1</f>
        <v>2.5890475443276273E-2</v>
      </c>
      <c r="AE190" s="2">
        <f>(Table2[[#This Row],[Close Price]]/Table2[[#This Row],[Current Week Low]])-1</f>
        <v>1.0785091197462293E-2</v>
      </c>
      <c r="AF190" s="2">
        <f>(Table2[[#This Row],[Current Week High]]/Table2[[#This Row],[Close Price]])-1</f>
        <v>4.8956535383649635E-2</v>
      </c>
      <c r="AG190" s="2">
        <f>(Table2[[#This Row],[Close Price]]/Table2[[#This Row],[Current Month Low]])-1</f>
        <v>1.0785091197462293E-2</v>
      </c>
      <c r="AH190" s="2">
        <f>(Table2[[#This Row],[Current Month High]]/Table2[[#This Row],[Close Price]])-1</f>
        <v>4.8956535383649635E-2</v>
      </c>
      <c r="AI190">
        <v>15.330299701867199</v>
      </c>
      <c r="AJ190">
        <v>113.50083752093801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-0.09</v>
      </c>
      <c r="AM190" t="s">
        <v>10199</v>
      </c>
      <c r="AN190">
        <v>-3.45</v>
      </c>
      <c r="AO190" t="s">
        <v>10199</v>
      </c>
      <c r="AP190">
        <v>9.9651583400795996E-2</v>
      </c>
      <c r="AQ190">
        <f>(Table2[[#This Row],[Sharpe Ratio]]-AVERAGE(Table2[Sharpe Ratio]))/_xlfn.STDEV.P(Table2[Sharpe Ratio])</f>
        <v>0.50930102263964616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177</v>
      </c>
      <c r="AT190">
        <f>_xlfn.RANK.AVG(Table2[[#This Row],[6M Return vs Nifty Z-Score]],Table2[6M Return vs Nifty Z-Score])</f>
        <v>159</v>
      </c>
      <c r="AU190">
        <f>_xlfn.RANK.AVG(Table2[[#This Row],[Sharpe Ratio Z-Score]],Table2[Sharpe Ratio Z-Score])</f>
        <v>214</v>
      </c>
      <c r="AV190">
        <f>(Table2[[#This Row],[Rank 1Y]]+Table2[[#This Row],[Rank 6M]]+Table2[[#This Row],[Rank Sharpe]])/3</f>
        <v>183.33333333333334</v>
      </c>
    </row>
    <row r="191" spans="1:48" x14ac:dyDescent="0.3">
      <c r="A191" t="s">
        <v>474</v>
      </c>
      <c r="B191" t="s">
        <v>475</v>
      </c>
      <c r="C191" t="s">
        <v>10160</v>
      </c>
      <c r="D191" t="s">
        <v>476</v>
      </c>
      <c r="E191">
        <v>44515.872784154999</v>
      </c>
      <c r="F191">
        <v>4051.2</v>
      </c>
      <c r="G191">
        <v>51.7885379229552</v>
      </c>
      <c r="H191">
        <f>(Table2[[#This Row],[1Y Return vs Nifty]]-AVERAGE(Table2[1Y Return vs Nifty]))/_xlfn.STDEV.P(Table2[1Y Return vs Nifty])</f>
        <v>5.6592152041065859E-2</v>
      </c>
      <c r="I191">
        <v>-0.451035295454218</v>
      </c>
      <c r="J191">
        <f>(Table2[[#This Row],[1M Return vs Nifty]]-AVERAGE(Table2[1M Return vs Nifty]))/_xlfn.STDEV.P(Table2[1M Return vs Nifty])</f>
        <v>-0.40226352725157538</v>
      </c>
      <c r="K191">
        <v>30.439424735732999</v>
      </c>
      <c r="L191">
        <f>(Table2[[#This Row],[6M Return vs Nifty]]-AVERAGE(Table2[6M Return vs Nifty]))/_xlfn.STDEV.P(Table2[6M Return vs Nifty])</f>
        <v>0.61718448792774205</v>
      </c>
      <c r="M191">
        <v>0.62854344699118503</v>
      </c>
      <c r="N191">
        <f>(Table2[[#This Row],[1W Return vs Nifty]]-AVERAGE(Table2[1W Return vs Nifty]))/_xlfn.STDEV.P(Table2[1W Return vs Nifty])</f>
        <v>-0.1459458606969469</v>
      </c>
      <c r="O191">
        <v>4110.67</v>
      </c>
      <c r="P191">
        <v>3897.5155585561902</v>
      </c>
      <c r="Q191">
        <v>3286.3598541359202</v>
      </c>
      <c r="R191">
        <v>43.162018220769802</v>
      </c>
      <c r="S191" s="2">
        <f>(Table2[[#This Row],[Close Price]]-Table2[[#This Row],[20D EMA]])/Table2[[#This Row],[20D EMA]]</f>
        <v>-1.4467227970136318E-2</v>
      </c>
      <c r="T191" s="2">
        <f>(Table2[[#This Row],[Close Price]]-Table2[[#This Row],[50D EMA]])/Table2[[#This Row],[50D EMA]]</f>
        <v>3.9431386260005356E-2</v>
      </c>
      <c r="U191" s="2">
        <f>(Table2[[#This Row],[Close Price]]-Table2[[#This Row],[200D EMA]])/Table2[[#This Row],[200D EMA]]</f>
        <v>0.23273170918927819</v>
      </c>
      <c r="V191">
        <v>0.66123883999881095</v>
      </c>
      <c r="W191">
        <v>4025</v>
      </c>
      <c r="X191">
        <v>4191.75</v>
      </c>
      <c r="Y191">
        <v>4024</v>
      </c>
      <c r="Z191">
        <v>4191.75</v>
      </c>
      <c r="AA191">
        <v>4024</v>
      </c>
      <c r="AB191">
        <v>4223</v>
      </c>
      <c r="AC191" s="2">
        <f>(Table2[[#This Row],[Close Price]]/Table2[[#This Row],[Day Low]])-1</f>
        <v>6.5093167701861798E-3</v>
      </c>
      <c r="AD191" s="2">
        <f>(Table2[[#This Row],[Day High]]/Table2[[#This Row],[Close Price]])-1</f>
        <v>3.469342417061605E-2</v>
      </c>
      <c r="AE191" s="2">
        <f>(Table2[[#This Row],[Close Price]]/Table2[[#This Row],[Current Week Low]])-1</f>
        <v>6.7594433399602583E-3</v>
      </c>
      <c r="AF191" s="2">
        <f>(Table2[[#This Row],[Current Week High]]/Table2[[#This Row],[Close Price]])-1</f>
        <v>3.469342417061605E-2</v>
      </c>
      <c r="AG191" s="2">
        <f>(Table2[[#This Row],[Close Price]]/Table2[[#This Row],[Current Month Low]])-1</f>
        <v>6.7594433399602583E-3</v>
      </c>
      <c r="AH191" s="2">
        <f>(Table2[[#This Row],[Current Month High]]/Table2[[#This Row],[Close Price]])-1</f>
        <v>4.2407187993680928E-2</v>
      </c>
      <c r="AI191">
        <v>8.84552725118483</v>
      </c>
      <c r="AJ191">
        <v>84.817518248175105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</v>
      </c>
      <c r="AM191" t="s">
        <v>10200</v>
      </c>
      <c r="AN191">
        <v>-4.67</v>
      </c>
      <c r="AO191" t="s">
        <v>10199</v>
      </c>
      <c r="AP191">
        <v>0.14515664049280899</v>
      </c>
      <c r="AQ191">
        <f>(Table2[[#This Row],[Sharpe Ratio]]-AVERAGE(Table2[Sharpe Ratio]))/_xlfn.STDEV.P(Table2[Sharpe Ratio])</f>
        <v>1.0223384148886767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1.1479056669089625</v>
      </c>
      <c r="AS191">
        <f>_xlfn.RANK.AVG(Table2[[#This Row],[1Y Return vs Nifty Z-Score]],Table2[1Y Return vs Nifty Z-Score])</f>
        <v>260</v>
      </c>
      <c r="AT191">
        <f>_xlfn.RANK.AVG(Table2[[#This Row],[6M Return vs Nifty Z-Score]],Table2[6M Return vs Nifty Z-Score])</f>
        <v>150</v>
      </c>
      <c r="AU191">
        <f>_xlfn.RANK.AVG(Table2[[#This Row],[Sharpe Ratio Z-Score]],Table2[Sharpe Ratio Z-Score])</f>
        <v>116</v>
      </c>
      <c r="AV191">
        <f>(Table2[[#This Row],[Rank 1Y]]+Table2[[#This Row],[Rank 6M]]+Table2[[#This Row],[Rank Sharpe]])/3</f>
        <v>175.33333333333334</v>
      </c>
    </row>
    <row r="192" spans="1:48" x14ac:dyDescent="0.3">
      <c r="A192" t="s">
        <v>477</v>
      </c>
      <c r="B192" t="s">
        <v>478</v>
      </c>
      <c r="C192" t="s">
        <v>10170</v>
      </c>
      <c r="D192" t="s">
        <v>479</v>
      </c>
      <c r="E192">
        <v>44265.754612899997</v>
      </c>
      <c r="F192">
        <v>39347.300000000003</v>
      </c>
      <c r="G192">
        <v>15.826085592152999</v>
      </c>
      <c r="H192">
        <f>(Table2[[#This Row],[1Y Return vs Nifty]]-AVERAGE(Table2[1Y Return vs Nifty]))/_xlfn.STDEV.P(Table2[1Y Return vs Nifty])</f>
        <v>-0.36355611391456949</v>
      </c>
      <c r="I192">
        <v>13.1795463502866</v>
      </c>
      <c r="J192">
        <f>(Table2[[#This Row],[1M Return vs Nifty]]-AVERAGE(Table2[1M Return vs Nifty]))/_xlfn.STDEV.P(Table2[1M Return vs Nifty])</f>
        <v>0.72857764875282838</v>
      </c>
      <c r="K192">
        <v>3.10873960519974</v>
      </c>
      <c r="L192">
        <f>(Table2[[#This Row],[6M Return vs Nifty]]-AVERAGE(Table2[6M Return vs Nifty]))/_xlfn.STDEV.P(Table2[6M Return vs Nifty])</f>
        <v>-0.21445081546770861</v>
      </c>
      <c r="M192">
        <v>1.7705836806419499</v>
      </c>
      <c r="N192">
        <f>(Table2[[#This Row],[1W Return vs Nifty]]-AVERAGE(Table2[1W Return vs Nifty]))/_xlfn.STDEV.P(Table2[1W Return vs Nifty])</f>
        <v>7.5592831879213812E-2</v>
      </c>
      <c r="O192">
        <v>37725.75</v>
      </c>
      <c r="P192">
        <v>35208.555268083997</v>
      </c>
      <c r="Q192">
        <v>31883.425133859899</v>
      </c>
      <c r="R192">
        <v>75.301604789819194</v>
      </c>
      <c r="S192" s="2">
        <f>(Table2[[#This Row],[Close Price]]-Table2[[#This Row],[20D EMA]])/Table2[[#This Row],[20D EMA]]</f>
        <v>4.2982578212494196E-2</v>
      </c>
      <c r="T192" s="2">
        <f>(Table2[[#This Row],[Close Price]]-Table2[[#This Row],[50D EMA]])/Table2[[#This Row],[50D EMA]]</f>
        <v>0.11754940526252472</v>
      </c>
      <c r="U192" s="2">
        <f>(Table2[[#This Row],[Close Price]]-Table2[[#This Row],[200D EMA]])/Table2[[#This Row],[200D EMA]]</f>
        <v>0.23409890357775706</v>
      </c>
      <c r="V192">
        <v>1.00640295590123</v>
      </c>
      <c r="W192">
        <v>38801.050000000003</v>
      </c>
      <c r="X192">
        <v>40120</v>
      </c>
      <c r="Y192">
        <v>38370</v>
      </c>
      <c r="Z192">
        <v>40181</v>
      </c>
      <c r="AA192">
        <v>37050</v>
      </c>
      <c r="AB192">
        <v>40856.5</v>
      </c>
      <c r="AC192" s="2">
        <f>(Table2[[#This Row],[Close Price]]/Table2[[#This Row],[Day Low]])-1</f>
        <v>1.407822726446839E-2</v>
      </c>
      <c r="AD192" s="2">
        <f>(Table2[[#This Row],[Day High]]/Table2[[#This Row],[Close Price]])-1</f>
        <v>1.9637942120552143E-2</v>
      </c>
      <c r="AE192" s="2">
        <f>(Table2[[#This Row],[Close Price]]/Table2[[#This Row],[Current Week Low]])-1</f>
        <v>2.5470419598644822E-2</v>
      </c>
      <c r="AF192" s="2">
        <f>(Table2[[#This Row],[Current Week High]]/Table2[[#This Row],[Close Price]])-1</f>
        <v>2.1188239091373351E-2</v>
      </c>
      <c r="AG192" s="2">
        <f>(Table2[[#This Row],[Close Price]]/Table2[[#This Row],[Current Month Low]])-1</f>
        <v>6.2005398110661414E-2</v>
      </c>
      <c r="AH192" s="2">
        <f>(Table2[[#This Row],[Current Month High]]/Table2[[#This Row],[Close Price]])-1</f>
        <v>3.8355871940387143E-2</v>
      </c>
      <c r="AI192">
        <v>3.8355871940387098</v>
      </c>
      <c r="AJ192">
        <v>47.766636623103501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</v>
      </c>
      <c r="AM192">
        <v>0</v>
      </c>
      <c r="AN192">
        <v>3.09</v>
      </c>
      <c r="AO192" t="s">
        <v>10200</v>
      </c>
      <c r="AP192">
        <v>3.0403511360452998E-2</v>
      </c>
      <c r="AQ192">
        <f>(Table2[[#This Row],[Sharpe Ratio]]-AVERAGE(Table2[Sharpe Ratio]))/_xlfn.STDEV.P(Table2[Sharpe Ratio])</f>
        <v>-0.271422100639024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-4.5258549389259911E-2</v>
      </c>
      <c r="AS192">
        <f>_xlfn.RANK.AVG(Table2[[#This Row],[1Y Return vs Nifty Z-Score]],Table2[1Y Return vs Nifty Z-Score])</f>
        <v>413</v>
      </c>
      <c r="AT192">
        <f>_xlfn.RANK.AVG(Table2[[#This Row],[6M Return vs Nifty Z-Score]],Table2[6M Return vs Nifty Z-Score])</f>
        <v>390</v>
      </c>
      <c r="AU192">
        <f>_xlfn.RANK.AVG(Table2[[#This Row],[Sharpe Ratio Z-Score]],Table2[Sharpe Ratio Z-Score])</f>
        <v>413</v>
      </c>
      <c r="AV192">
        <f>(Table2[[#This Row],[Rank 1Y]]+Table2[[#This Row],[Rank 6M]]+Table2[[#This Row],[Rank Sharpe]])/3</f>
        <v>405.33333333333331</v>
      </c>
    </row>
    <row r="193" spans="1:48" x14ac:dyDescent="0.3">
      <c r="A193" t="s">
        <v>480</v>
      </c>
      <c r="B193" t="s">
        <v>481</v>
      </c>
      <c r="C193" t="s">
        <v>10157</v>
      </c>
      <c r="D193" t="s">
        <v>120</v>
      </c>
      <c r="E193">
        <v>44098.09506765</v>
      </c>
      <c r="F193">
        <v>335</v>
      </c>
      <c r="G193">
        <v>-42.003485670028702</v>
      </c>
      <c r="H193">
        <f>(Table2[[#This Row],[1Y Return vs Nifty]]-AVERAGE(Table2[1Y Return vs Nifty]))/_xlfn.STDEV.P(Table2[1Y Return vs Nifty])</f>
        <v>-1.0391772829957691</v>
      </c>
      <c r="I193">
        <v>-7.87095785139398</v>
      </c>
      <c r="J193">
        <f>(Table2[[#This Row],[1M Return vs Nifty]]-AVERAGE(Table2[1M Return vs Nifty]))/_xlfn.STDEV.P(Table2[1M Return vs Nifty])</f>
        <v>-1.0178464984773412</v>
      </c>
      <c r="K193">
        <v>-21.833778072299999</v>
      </c>
      <c r="L193">
        <f>(Table2[[#This Row],[6M Return vs Nifty]]-AVERAGE(Table2[6M Return vs Nifty]))/_xlfn.STDEV.P(Table2[6M Return vs Nifty])</f>
        <v>-0.9734174552392143</v>
      </c>
      <c r="M193">
        <v>0.10358447886944</v>
      </c>
      <c r="N193">
        <f>(Table2[[#This Row],[1W Return vs Nifty]]-AVERAGE(Table2[1W Return vs Nifty]))/_xlfn.STDEV.P(Table2[1W Return vs Nifty])</f>
        <v>-0.24778003433376283</v>
      </c>
      <c r="O193">
        <v>337.19</v>
      </c>
      <c r="P193">
        <v>340.00249542961097</v>
      </c>
      <c r="Q193">
        <v>357.62982123893602</v>
      </c>
      <c r="R193">
        <v>59.053507234671301</v>
      </c>
      <c r="S193" s="2">
        <f>(Table2[[#This Row],[Close Price]]-Table2[[#This Row],[20D EMA]])/Table2[[#This Row],[20D EMA]]</f>
        <v>-6.4948545330525747E-3</v>
      </c>
      <c r="T193" s="2">
        <f>(Table2[[#This Row],[Close Price]]-Table2[[#This Row],[50D EMA]])/Table2[[#This Row],[50D EMA]]</f>
        <v>-1.4713113864914605E-2</v>
      </c>
      <c r="U193" s="2">
        <f>(Table2[[#This Row],[Close Price]]-Table2[[#This Row],[200D EMA]])/Table2[[#This Row],[200D EMA]]</f>
        <v>-6.3277221011770191E-2</v>
      </c>
      <c r="V193">
        <v>0.74832797408127905</v>
      </c>
      <c r="W193">
        <v>332.5</v>
      </c>
      <c r="X193">
        <v>339.9</v>
      </c>
      <c r="Y193">
        <v>332.5</v>
      </c>
      <c r="Z193">
        <v>347</v>
      </c>
      <c r="AA193">
        <v>331.15</v>
      </c>
      <c r="AB193">
        <v>347</v>
      </c>
      <c r="AC193" s="2">
        <f>(Table2[[#This Row],[Close Price]]/Table2[[#This Row],[Day Low]])-1</f>
        <v>7.5187969924812581E-3</v>
      </c>
      <c r="AD193" s="2">
        <f>(Table2[[#This Row],[Day High]]/Table2[[#This Row],[Close Price]])-1</f>
        <v>1.4626865671641731E-2</v>
      </c>
      <c r="AE193" s="2">
        <f>(Table2[[#This Row],[Close Price]]/Table2[[#This Row],[Current Week Low]])-1</f>
        <v>7.5187969924812581E-3</v>
      </c>
      <c r="AF193" s="2">
        <f>(Table2[[#This Row],[Current Week High]]/Table2[[#This Row],[Close Price]])-1</f>
        <v>3.5820895522387985E-2</v>
      </c>
      <c r="AG193" s="2">
        <f>(Table2[[#This Row],[Close Price]]/Table2[[#This Row],[Current Month Low]])-1</f>
        <v>1.1626151290955899E-2</v>
      </c>
      <c r="AH193" s="2">
        <f>(Table2[[#This Row],[Current Month High]]/Table2[[#This Row],[Close Price]])-1</f>
        <v>3.5820895522387985E-2</v>
      </c>
      <c r="AI193">
        <v>26.179104477611901</v>
      </c>
      <c r="AJ193">
        <v>17.214835549335199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-0.11</v>
      </c>
      <c r="AM193" t="s">
        <v>10199</v>
      </c>
      <c r="AN193">
        <v>-0.49</v>
      </c>
      <c r="AO193" t="s">
        <v>10199</v>
      </c>
      <c r="AP193">
        <v>-1.4736238449637E-2</v>
      </c>
      <c r="AQ193">
        <f>(Table2[[#This Row],[Sharpe Ratio]]-AVERAGE(Table2[Sharpe Ratio]))/_xlfn.STDEV.P(Table2[Sharpe Ratio])</f>
        <v>-0.78034091119045579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703</v>
      </c>
      <c r="AT193">
        <f>_xlfn.RANK.AVG(Table2[[#This Row],[6M Return vs Nifty Z-Score]],Table2[6M Return vs Nifty Z-Score])</f>
        <v>638</v>
      </c>
      <c r="AU193">
        <f>_xlfn.RANK.AVG(Table2[[#This Row],[Sharpe Ratio Z-Score]],Table2[Sharpe Ratio Z-Score])</f>
        <v>571</v>
      </c>
      <c r="AV193">
        <f>(Table2[[#This Row],[Rank 1Y]]+Table2[[#This Row],[Rank 6M]]+Table2[[#This Row],[Rank Sharpe]])/3</f>
        <v>637.33333333333337</v>
      </c>
    </row>
    <row r="194" spans="1:48" x14ac:dyDescent="0.3">
      <c r="A194" t="s">
        <v>482</v>
      </c>
      <c r="B194" t="s">
        <v>483</v>
      </c>
      <c r="C194" t="s">
        <v>629</v>
      </c>
      <c r="D194" t="s">
        <v>484</v>
      </c>
      <c r="E194">
        <v>44013.465650849997</v>
      </c>
      <c r="F194">
        <v>39480.550000000003</v>
      </c>
      <c r="G194">
        <v>-17.2505987943515</v>
      </c>
      <c r="H194">
        <f>(Table2[[#This Row],[1Y Return vs Nifty]]-AVERAGE(Table2[1Y Return vs Nifty]))/_xlfn.STDEV.P(Table2[1Y Return vs Nifty])</f>
        <v>-0.74999003840666234</v>
      </c>
      <c r="I194">
        <v>-2.2196616950350299</v>
      </c>
      <c r="J194">
        <f>(Table2[[#This Row],[1M Return vs Nifty]]-AVERAGE(Table2[1M Return vs Nifty]))/_xlfn.STDEV.P(Table2[1M Return vs Nifty])</f>
        <v>-0.54899501748400847</v>
      </c>
      <c r="K194">
        <v>-6.1546458815531997</v>
      </c>
      <c r="L194">
        <f>(Table2[[#This Row],[6M Return vs Nifty]]-AVERAGE(Table2[6M Return vs Nifty]))/_xlfn.STDEV.P(Table2[6M Return vs Nifty])</f>
        <v>-0.49632294428376672</v>
      </c>
      <c r="M194">
        <v>0.85256392573512296</v>
      </c>
      <c r="N194">
        <f>(Table2[[#This Row],[1W Return vs Nifty]]-AVERAGE(Table2[1W Return vs Nifty]))/_xlfn.STDEV.P(Table2[1W Return vs Nifty])</f>
        <v>-0.10248924462610347</v>
      </c>
      <c r="O194">
        <v>38976.449999999997</v>
      </c>
      <c r="P194">
        <v>37898.098256116602</v>
      </c>
      <c r="Q194">
        <v>37408.135184166596</v>
      </c>
      <c r="R194">
        <v>57.088821827406498</v>
      </c>
      <c r="S194" s="2">
        <f>(Table2[[#This Row],[Close Price]]-Table2[[#This Row],[20D EMA]])/Table2[[#This Row],[20D EMA]]</f>
        <v>1.2933450840186982E-2</v>
      </c>
      <c r="T194" s="2">
        <f>(Table2[[#This Row],[Close Price]]-Table2[[#This Row],[50D EMA]])/Table2[[#This Row],[50D EMA]]</f>
        <v>4.1755439367673272E-2</v>
      </c>
      <c r="U194" s="2">
        <f>(Table2[[#This Row],[Close Price]]-Table2[[#This Row],[200D EMA]])/Table2[[#This Row],[200D EMA]]</f>
        <v>5.5400110313720712E-2</v>
      </c>
      <c r="V194">
        <v>0.62875986365705805</v>
      </c>
      <c r="W194">
        <v>39010</v>
      </c>
      <c r="X194">
        <v>39749.599999999999</v>
      </c>
      <c r="Y194">
        <v>38850</v>
      </c>
      <c r="Z194">
        <v>39960</v>
      </c>
      <c r="AA194">
        <v>38300</v>
      </c>
      <c r="AB194">
        <v>39960</v>
      </c>
      <c r="AC194" s="2">
        <f>(Table2[[#This Row],[Close Price]]/Table2[[#This Row],[Day Low]])-1</f>
        <v>1.2062291720071894E-2</v>
      </c>
      <c r="AD194" s="2">
        <f>(Table2[[#This Row],[Day High]]/Table2[[#This Row],[Close Price]])-1</f>
        <v>6.8147480214939549E-3</v>
      </c>
      <c r="AE194" s="2">
        <f>(Table2[[#This Row],[Close Price]]/Table2[[#This Row],[Current Week Low]])-1</f>
        <v>1.6230373230373241E-2</v>
      </c>
      <c r="AF194" s="2">
        <f>(Table2[[#This Row],[Current Week High]]/Table2[[#This Row],[Close Price]])-1</f>
        <v>1.2143954428192938E-2</v>
      </c>
      <c r="AG194" s="2">
        <f>(Table2[[#This Row],[Close Price]]/Table2[[#This Row],[Current Month Low]])-1</f>
        <v>3.0823759791122729E-2</v>
      </c>
      <c r="AH194" s="2">
        <f>(Table2[[#This Row],[Current Month High]]/Table2[[#This Row],[Close Price]])-1</f>
        <v>1.2143954428192938E-2</v>
      </c>
      <c r="AI194">
        <v>8.6231068209535895</v>
      </c>
      <c r="AJ194">
        <v>19.384609336846999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</v>
      </c>
      <c r="AM194" t="s">
        <v>10201</v>
      </c>
      <c r="AN194">
        <v>-2.0499999999999998</v>
      </c>
      <c r="AO194" t="s">
        <v>10199</v>
      </c>
      <c r="AP194">
        <v>-3.6319999893083002E-2</v>
      </c>
      <c r="AQ194">
        <f>(Table2[[#This Row],[Sharpe Ratio]]-AVERAGE(Table2[Sharpe Ratio]))/_xlfn.STDEV.P(Table2[Sharpe Ratio])</f>
        <v>-1.0236825833804304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-2.921479828180972</v>
      </c>
      <c r="AS194">
        <f>_xlfn.RANK.AVG(Table2[[#This Row],[1Y Return vs Nifty Z-Score]],Table2[1Y Return vs Nifty Z-Score])</f>
        <v>607</v>
      </c>
      <c r="AT194">
        <f>_xlfn.RANK.AVG(Table2[[#This Row],[6M Return vs Nifty Z-Score]],Table2[6M Return vs Nifty Z-Score])</f>
        <v>489</v>
      </c>
      <c r="AU194">
        <f>_xlfn.RANK.AVG(Table2[[#This Row],[Sharpe Ratio Z-Score]],Table2[Sharpe Ratio Z-Score])</f>
        <v>610</v>
      </c>
      <c r="AV194">
        <f>(Table2[[#This Row],[Rank 1Y]]+Table2[[#This Row],[Rank 6M]]+Table2[[#This Row],[Rank Sharpe]])/3</f>
        <v>568.66666666666663</v>
      </c>
    </row>
    <row r="195" spans="1:48" x14ac:dyDescent="0.3">
      <c r="A195" t="s">
        <v>485</v>
      </c>
      <c r="B195" t="s">
        <v>486</v>
      </c>
      <c r="C195" t="s">
        <v>10161</v>
      </c>
      <c r="D195" t="s">
        <v>487</v>
      </c>
      <c r="E195">
        <v>43880.854665029998</v>
      </c>
      <c r="F195">
        <v>357.75</v>
      </c>
      <c r="G195">
        <v>14.8325538128981</v>
      </c>
      <c r="H195">
        <f>(Table2[[#This Row],[1Y Return vs Nifty]]-AVERAGE(Table2[1Y Return vs Nifty]))/_xlfn.STDEV.P(Table2[1Y Return vs Nifty])</f>
        <v>-0.37516351627929173</v>
      </c>
      <c r="I195">
        <v>3.0433913643628498</v>
      </c>
      <c r="J195">
        <f>(Table2[[#This Row],[1M Return vs Nifty]]-AVERAGE(Table2[1M Return vs Nifty]))/_xlfn.STDEV.P(Table2[1M Return vs Nifty])</f>
        <v>-0.11235355450412095</v>
      </c>
      <c r="K195">
        <v>14.6495647795913</v>
      </c>
      <c r="L195">
        <f>(Table2[[#This Row],[6M Return vs Nifty]]-AVERAGE(Table2[6M Return vs Nifty]))/_xlfn.STDEV.P(Table2[6M Return vs Nifty])</f>
        <v>0.13672068277682567</v>
      </c>
      <c r="M195">
        <v>1.35022792700411</v>
      </c>
      <c r="N195">
        <f>(Table2[[#This Row],[1W Return vs Nifty]]-AVERAGE(Table2[1W Return vs Nifty]))/_xlfn.STDEV.P(Table2[1W Return vs Nifty])</f>
        <v>-5.9498855608718848E-3</v>
      </c>
      <c r="O195">
        <v>349.95</v>
      </c>
      <c r="P195">
        <v>329.34379740199</v>
      </c>
      <c r="Q195">
        <v>289.14969863462301</v>
      </c>
      <c r="R195">
        <v>70.501807652701203</v>
      </c>
      <c r="S195" s="2">
        <f>(Table2[[#This Row],[Close Price]]-Table2[[#This Row],[20D EMA]])/Table2[[#This Row],[20D EMA]]</f>
        <v>2.2288898414059184E-2</v>
      </c>
      <c r="T195" s="2">
        <f>(Table2[[#This Row],[Close Price]]-Table2[[#This Row],[50D EMA]])/Table2[[#This Row],[50D EMA]]</f>
        <v>8.625091112111638E-2</v>
      </c>
      <c r="U195" s="2">
        <f>(Table2[[#This Row],[Close Price]]-Table2[[#This Row],[200D EMA]])/Table2[[#This Row],[200D EMA]]</f>
        <v>0.23724839309641507</v>
      </c>
      <c r="V195">
        <v>0.63968567568458201</v>
      </c>
      <c r="W195">
        <v>350.7</v>
      </c>
      <c r="X195">
        <v>366.5</v>
      </c>
      <c r="Y195">
        <v>350.7</v>
      </c>
      <c r="Z195">
        <v>373.85</v>
      </c>
      <c r="AA195">
        <v>348.25</v>
      </c>
      <c r="AB195">
        <v>373.85</v>
      </c>
      <c r="AC195" s="2">
        <f>(Table2[[#This Row],[Close Price]]/Table2[[#This Row],[Day Low]])-1</f>
        <v>2.010265183917892E-2</v>
      </c>
      <c r="AD195" s="2">
        <f>(Table2[[#This Row],[Day High]]/Table2[[#This Row],[Close Price]])-1</f>
        <v>2.4458420684835724E-2</v>
      </c>
      <c r="AE195" s="2">
        <f>(Table2[[#This Row],[Close Price]]/Table2[[#This Row],[Current Week Low]])-1</f>
        <v>2.010265183917892E-2</v>
      </c>
      <c r="AF195" s="2">
        <f>(Table2[[#This Row],[Current Week High]]/Table2[[#This Row],[Close Price]])-1</f>
        <v>4.5003494060097848E-2</v>
      </c>
      <c r="AG195" s="2">
        <f>(Table2[[#This Row],[Close Price]]/Table2[[#This Row],[Current Month Low]])-1</f>
        <v>2.7279253409906667E-2</v>
      </c>
      <c r="AH195" s="2">
        <f>(Table2[[#This Row],[Current Month High]]/Table2[[#This Row],[Close Price]])-1</f>
        <v>4.5003494060097848E-2</v>
      </c>
      <c r="AI195">
        <v>4.5003494060097804</v>
      </c>
      <c r="AJ195">
        <v>64.482758620689594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0.19</v>
      </c>
      <c r="AM195" t="s">
        <v>10200</v>
      </c>
      <c r="AN195">
        <v>4.54</v>
      </c>
      <c r="AO195" t="s">
        <v>10200</v>
      </c>
      <c r="AP195">
        <v>-5.8803889960227999E-2</v>
      </c>
      <c r="AQ195">
        <f>(Table2[[#This Row],[Sharpe Ratio]]-AVERAGE(Table2[Sharpe Ratio]))/_xlfn.STDEV.P(Table2[Sharpe Ratio])</f>
        <v>-1.2771725703139174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-1.6339188438813763</v>
      </c>
      <c r="AS195">
        <f>_xlfn.RANK.AVG(Table2[[#This Row],[1Y Return vs Nifty Z-Score]],Table2[1Y Return vs Nifty Z-Score])</f>
        <v>421</v>
      </c>
      <c r="AT195">
        <f>_xlfn.RANK.AVG(Table2[[#This Row],[6M Return vs Nifty Z-Score]],Table2[6M Return vs Nifty Z-Score])</f>
        <v>267</v>
      </c>
      <c r="AU195">
        <f>_xlfn.RANK.AVG(Table2[[#This Row],[Sharpe Ratio Z-Score]],Table2[Sharpe Ratio Z-Score])</f>
        <v>653</v>
      </c>
      <c r="AV195">
        <f>(Table2[[#This Row],[Rank 1Y]]+Table2[[#This Row],[Rank 6M]]+Table2[[#This Row],[Rank Sharpe]])/3</f>
        <v>447</v>
      </c>
    </row>
    <row r="196" spans="1:48" x14ac:dyDescent="0.3">
      <c r="A196" t="s">
        <v>488</v>
      </c>
      <c r="B196" t="s">
        <v>489</v>
      </c>
      <c r="C196" t="s">
        <v>10154</v>
      </c>
      <c r="D196" t="s">
        <v>297</v>
      </c>
      <c r="E196">
        <v>43761.654388000003</v>
      </c>
      <c r="F196">
        <v>7119.45</v>
      </c>
      <c r="G196">
        <v>-30.713192762719299</v>
      </c>
      <c r="H196">
        <f>(Table2[[#This Row],[1Y Return vs Nifty]]-AVERAGE(Table2[1Y Return vs Nifty]))/_xlfn.STDEV.P(Table2[1Y Return vs Nifty])</f>
        <v>-0.90727312519520875</v>
      </c>
      <c r="I196">
        <v>-6.4465944288770602</v>
      </c>
      <c r="J196">
        <f>(Table2[[#This Row],[1M Return vs Nifty]]-AVERAGE(Table2[1M Return vs Nifty]))/_xlfn.STDEV.P(Table2[1M Return vs Nifty])</f>
        <v>-0.89967628024017599</v>
      </c>
      <c r="K196">
        <v>-31.1455506209616</v>
      </c>
      <c r="L196">
        <f>(Table2[[#This Row],[6M Return vs Nifty]]-AVERAGE(Table2[6M Return vs Nifty]))/_xlfn.STDEV.P(Table2[6M Return vs Nifty])</f>
        <v>-1.2567619360551814</v>
      </c>
      <c r="M196">
        <v>-0.96827783576411897</v>
      </c>
      <c r="N196">
        <f>(Table2[[#This Row],[1W Return vs Nifty]]-AVERAGE(Table2[1W Return vs Nifty]))/_xlfn.STDEV.P(Table2[1W Return vs Nifty])</f>
        <v>-0.45570526219240831</v>
      </c>
      <c r="O196">
        <v>7094.91</v>
      </c>
      <c r="P196">
        <v>7189.3549976533204</v>
      </c>
      <c r="Q196">
        <v>7479.1433220126601</v>
      </c>
      <c r="R196">
        <v>40.335600263261902</v>
      </c>
      <c r="S196" s="2">
        <f>(Table2[[#This Row],[Close Price]]-Table2[[#This Row],[20D EMA]])/Table2[[#This Row],[20D EMA]]</f>
        <v>3.4588176594206217E-3</v>
      </c>
      <c r="T196" s="2">
        <f>(Table2[[#This Row],[Close Price]]-Table2[[#This Row],[50D EMA]])/Table2[[#This Row],[50D EMA]]</f>
        <v>-9.7234032366100044E-3</v>
      </c>
      <c r="U196" s="2">
        <f>(Table2[[#This Row],[Close Price]]-Table2[[#This Row],[200D EMA]])/Table2[[#This Row],[200D EMA]]</f>
        <v>-4.8092850548004433E-2</v>
      </c>
      <c r="V196">
        <v>0.86094792937712095</v>
      </c>
      <c r="W196">
        <v>7045</v>
      </c>
      <c r="X196">
        <v>7175</v>
      </c>
      <c r="Y196">
        <v>6971.15</v>
      </c>
      <c r="Z196">
        <v>7175</v>
      </c>
      <c r="AA196">
        <v>6971.15</v>
      </c>
      <c r="AB196">
        <v>7175</v>
      </c>
      <c r="AC196" s="2">
        <f>(Table2[[#This Row],[Close Price]]/Table2[[#This Row],[Day Low]])-1</f>
        <v>1.0567778566359154E-2</v>
      </c>
      <c r="AD196" s="2">
        <f>(Table2[[#This Row],[Day High]]/Table2[[#This Row],[Close Price]])-1</f>
        <v>7.8025690186742658E-3</v>
      </c>
      <c r="AE196" s="2">
        <f>(Table2[[#This Row],[Close Price]]/Table2[[#This Row],[Current Week Low]])-1</f>
        <v>2.1273391047388124E-2</v>
      </c>
      <c r="AF196" s="2">
        <f>(Table2[[#This Row],[Current Week High]]/Table2[[#This Row],[Close Price]])-1</f>
        <v>7.8025690186742658E-3</v>
      </c>
      <c r="AG196" s="2">
        <f>(Table2[[#This Row],[Close Price]]/Table2[[#This Row],[Current Month Low]])-1</f>
        <v>2.1273391047388124E-2</v>
      </c>
      <c r="AH196" s="2">
        <f>(Table2[[#This Row],[Current Month High]]/Table2[[#This Row],[Close Price]])-1</f>
        <v>7.8025690186742658E-3</v>
      </c>
      <c r="AI196">
        <v>29.223465295774201</v>
      </c>
      <c r="AJ196">
        <v>11.0470738707262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-0.14000000000000001</v>
      </c>
      <c r="AM196" t="s">
        <v>10199</v>
      </c>
      <c r="AN196">
        <v>-1.81</v>
      </c>
      <c r="AO196" t="s">
        <v>10199</v>
      </c>
      <c r="AP196">
        <v>3.2118036162565998E-2</v>
      </c>
      <c r="AQ196">
        <f>(Table2[[#This Row],[Sharpe Ratio]]-AVERAGE(Table2[Sharpe Ratio]))/_xlfn.STDEV.P(Table2[Sharpe Ratio])</f>
        <v>-0.2520920439456828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663</v>
      </c>
      <c r="AT196">
        <f>_xlfn.RANK.AVG(Table2[[#This Row],[6M Return vs Nifty Z-Score]],Table2[6M Return vs Nifty Z-Score])</f>
        <v>690</v>
      </c>
      <c r="AU196">
        <f>_xlfn.RANK.AVG(Table2[[#This Row],[Sharpe Ratio Z-Score]],Table2[Sharpe Ratio Z-Score])</f>
        <v>404</v>
      </c>
      <c r="AV196">
        <f>(Table2[[#This Row],[Rank 1Y]]+Table2[[#This Row],[Rank 6M]]+Table2[[#This Row],[Rank Sharpe]])/3</f>
        <v>585.66666666666663</v>
      </c>
    </row>
    <row r="197" spans="1:48" x14ac:dyDescent="0.3">
      <c r="A197" t="s">
        <v>492</v>
      </c>
      <c r="B197" t="s">
        <v>493</v>
      </c>
      <c r="C197" t="s">
        <v>10155</v>
      </c>
      <c r="D197" t="s">
        <v>494</v>
      </c>
      <c r="E197">
        <v>43023.177544999999</v>
      </c>
      <c r="F197">
        <v>779.85</v>
      </c>
      <c r="G197">
        <v>74.4441159975582</v>
      </c>
      <c r="H197">
        <f>(Table2[[#This Row],[1Y Return vs Nifty]]-AVERAGE(Table2[1Y Return vs Nifty]))/_xlfn.STDEV.P(Table2[1Y Return vs Nifty])</f>
        <v>0.32127659999552582</v>
      </c>
      <c r="I197">
        <v>11.036276491672799</v>
      </c>
      <c r="J197">
        <f>(Table2[[#This Row],[1M Return vs Nifty]]-AVERAGE(Table2[1M Return vs Nifty]))/_xlfn.STDEV.P(Table2[1M Return vs Nifty])</f>
        <v>0.55076441448289082</v>
      </c>
      <c r="K197">
        <v>24.897945910238299</v>
      </c>
      <c r="L197">
        <f>(Table2[[#This Row],[6M Return vs Nifty]]-AVERAGE(Table2[6M Return vs Nifty]))/_xlfn.STDEV.P(Table2[6M Return vs Nifty])</f>
        <v>0.44856487951729479</v>
      </c>
      <c r="M197">
        <v>-3.7720488425749701</v>
      </c>
      <c r="N197">
        <f>(Table2[[#This Row],[1W Return vs Nifty]]-AVERAGE(Table2[1W Return vs Nifty]))/_xlfn.STDEV.P(Table2[1W Return vs Nifty])</f>
        <v>-0.9995948247748131</v>
      </c>
      <c r="O197">
        <v>760.08</v>
      </c>
      <c r="P197">
        <v>712.74126970264399</v>
      </c>
      <c r="Q197">
        <v>604.56421579819903</v>
      </c>
      <c r="R197">
        <v>56.5406964889875</v>
      </c>
      <c r="S197" s="2">
        <f>(Table2[[#This Row],[Close Price]]-Table2[[#This Row],[20D EMA]])/Table2[[#This Row],[20D EMA]]</f>
        <v>2.60104199557941E-2</v>
      </c>
      <c r="T197" s="2">
        <f>(Table2[[#This Row],[Close Price]]-Table2[[#This Row],[50D EMA]])/Table2[[#This Row],[50D EMA]]</f>
        <v>9.4155808215446585E-2</v>
      </c>
      <c r="U197" s="2">
        <f>(Table2[[#This Row],[Close Price]]-Table2[[#This Row],[200D EMA]])/Table2[[#This Row],[200D EMA]]</f>
        <v>0.28993741214136076</v>
      </c>
      <c r="V197">
        <v>0.89438955347967797</v>
      </c>
      <c r="W197">
        <v>751.7</v>
      </c>
      <c r="X197">
        <v>781</v>
      </c>
      <c r="Y197">
        <v>751.7</v>
      </c>
      <c r="Z197">
        <v>800</v>
      </c>
      <c r="AA197">
        <v>751.7</v>
      </c>
      <c r="AB197">
        <v>821.25</v>
      </c>
      <c r="AC197" s="2">
        <f>(Table2[[#This Row],[Close Price]]/Table2[[#This Row],[Day Low]])-1</f>
        <v>3.7448450179592863E-2</v>
      </c>
      <c r="AD197" s="2">
        <f>(Table2[[#This Row],[Day High]]/Table2[[#This Row],[Close Price]])-1</f>
        <v>1.4746425594664991E-3</v>
      </c>
      <c r="AE197" s="2">
        <f>(Table2[[#This Row],[Close Price]]/Table2[[#This Row],[Current Week Low]])-1</f>
        <v>3.7448450179592863E-2</v>
      </c>
      <c r="AF197" s="2">
        <f>(Table2[[#This Row],[Current Week High]]/Table2[[#This Row],[Close Price]])-1</f>
        <v>2.5838302237609856E-2</v>
      </c>
      <c r="AG197" s="2">
        <f>(Table2[[#This Row],[Close Price]]/Table2[[#This Row],[Current Month Low]])-1</f>
        <v>3.7448450179592863E-2</v>
      </c>
      <c r="AH197" s="2">
        <f>(Table2[[#This Row],[Current Month High]]/Table2[[#This Row],[Close Price]])-1</f>
        <v>5.3087132140796189E-2</v>
      </c>
      <c r="AI197">
        <v>5.3087132140796101</v>
      </c>
      <c r="AJ197">
        <v>103.775803501437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0.06</v>
      </c>
      <c r="AM197" t="s">
        <v>10200</v>
      </c>
      <c r="AN197">
        <v>6.26</v>
      </c>
      <c r="AO197" t="s">
        <v>10200</v>
      </c>
      <c r="AP197">
        <v>4.2592871316095002E-2</v>
      </c>
      <c r="AQ197">
        <f>(Table2[[#This Row],[Sharpe Ratio]]-AVERAGE(Table2[Sharpe Ratio]))/_xlfn.STDEV.P(Table2[Sharpe Ratio])</f>
        <v>-0.13399567279865635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0.18701539642224196</v>
      </c>
      <c r="AS197">
        <f>_xlfn.RANK.AVG(Table2[[#This Row],[1Y Return vs Nifty Z-Score]],Table2[1Y Return vs Nifty Z-Score])</f>
        <v>182</v>
      </c>
      <c r="AT197">
        <f>_xlfn.RANK.AVG(Table2[[#This Row],[6M Return vs Nifty Z-Score]],Table2[6M Return vs Nifty Z-Score])</f>
        <v>181</v>
      </c>
      <c r="AU197">
        <f>_xlfn.RANK.AVG(Table2[[#This Row],[Sharpe Ratio Z-Score]],Table2[Sharpe Ratio Z-Score])</f>
        <v>376</v>
      </c>
      <c r="AV197">
        <f>(Table2[[#This Row],[Rank 1Y]]+Table2[[#This Row],[Rank 6M]]+Table2[[#This Row],[Rank Sharpe]])/3</f>
        <v>246.33333333333334</v>
      </c>
    </row>
    <row r="198" spans="1:48" x14ac:dyDescent="0.3">
      <c r="A198" t="s">
        <v>495</v>
      </c>
      <c r="B198" t="s">
        <v>496</v>
      </c>
      <c r="C198" t="s">
        <v>10160</v>
      </c>
      <c r="D198" t="s">
        <v>393</v>
      </c>
      <c r="E198">
        <v>43021.85791128</v>
      </c>
      <c r="F198">
        <v>1565.55</v>
      </c>
      <c r="G198">
        <v>-5.7004442472391901</v>
      </c>
      <c r="H198">
        <f>(Table2[[#This Row],[1Y Return vs Nifty]]-AVERAGE(Table2[1Y Return vs Nifty]))/_xlfn.STDEV.P(Table2[1Y Return vs Nifty])</f>
        <v>-0.61504992476117604</v>
      </c>
      <c r="I198">
        <v>-10.233979492738699</v>
      </c>
      <c r="J198">
        <f>(Table2[[#This Row],[1M Return vs Nifty]]-AVERAGE(Table2[1M Return vs Nifty]))/_xlfn.STDEV.P(Table2[1M Return vs Nifty])</f>
        <v>-1.213891116474777</v>
      </c>
      <c r="K198">
        <v>-12.4855897634696</v>
      </c>
      <c r="L198">
        <f>(Table2[[#This Row],[6M Return vs Nifty]]-AVERAGE(Table2[6M Return vs Nifty]))/_xlfn.STDEV.P(Table2[6M Return vs Nifty])</f>
        <v>-0.68896489273368433</v>
      </c>
      <c r="M198">
        <v>-3.31121396226433</v>
      </c>
      <c r="N198">
        <f>(Table2[[#This Row],[1W Return vs Nifty]]-AVERAGE(Table2[1W Return vs Nifty]))/_xlfn.STDEV.P(Table2[1W Return vs Nifty])</f>
        <v>-0.91019976331436825</v>
      </c>
      <c r="O198">
        <v>1578.73</v>
      </c>
      <c r="P198">
        <v>1578.24958771549</v>
      </c>
      <c r="Q198">
        <v>1532.8666519414301</v>
      </c>
      <c r="R198">
        <v>40.139857676051498</v>
      </c>
      <c r="S198" s="2">
        <f>(Table2[[#This Row],[Close Price]]-Table2[[#This Row],[20D EMA]])/Table2[[#This Row],[20D EMA]]</f>
        <v>-8.3484826411102993E-3</v>
      </c>
      <c r="T198" s="2">
        <f>(Table2[[#This Row],[Close Price]]-Table2[[#This Row],[50D EMA]])/Table2[[#This Row],[50D EMA]]</f>
        <v>-8.0466282483701457E-3</v>
      </c>
      <c r="U198" s="2">
        <f>(Table2[[#This Row],[Close Price]]-Table2[[#This Row],[200D EMA]])/Table2[[#This Row],[200D EMA]]</f>
        <v>2.1321716417520904E-2</v>
      </c>
      <c r="V198">
        <v>1.01222630267026</v>
      </c>
      <c r="W198">
        <v>1556</v>
      </c>
      <c r="X198">
        <v>1586.95</v>
      </c>
      <c r="Y198">
        <v>1530.9</v>
      </c>
      <c r="Z198">
        <v>1586.95</v>
      </c>
      <c r="AA198">
        <v>1530.9</v>
      </c>
      <c r="AB198">
        <v>1654</v>
      </c>
      <c r="AC198" s="2">
        <f>(Table2[[#This Row],[Close Price]]/Table2[[#This Row],[Day Low]])-1</f>
        <v>6.1375321336760713E-3</v>
      </c>
      <c r="AD198" s="2">
        <f>(Table2[[#This Row],[Day High]]/Table2[[#This Row],[Close Price]])-1</f>
        <v>1.3669317492255084E-2</v>
      </c>
      <c r="AE198" s="2">
        <f>(Table2[[#This Row],[Close Price]]/Table2[[#This Row],[Current Week Low]])-1</f>
        <v>2.2633744855967031E-2</v>
      </c>
      <c r="AF198" s="2">
        <f>(Table2[[#This Row],[Current Week High]]/Table2[[#This Row],[Close Price]])-1</f>
        <v>1.3669317492255084E-2</v>
      </c>
      <c r="AG198" s="2">
        <f>(Table2[[#This Row],[Close Price]]/Table2[[#This Row],[Current Month Low]])-1</f>
        <v>2.2633744855967031E-2</v>
      </c>
      <c r="AH198" s="2">
        <f>(Table2[[#This Row],[Current Month High]]/Table2[[#This Row],[Close Price]])-1</f>
        <v>5.6497716457475144E-2</v>
      </c>
      <c r="AI198">
        <v>14.9755676918654</v>
      </c>
      <c r="AJ198">
        <v>20.3343581860107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-7.0000000000000007E-2</v>
      </c>
      <c r="AM198" t="s">
        <v>10199</v>
      </c>
      <c r="AN198">
        <v>-3.29</v>
      </c>
      <c r="AO198" t="s">
        <v>10199</v>
      </c>
      <c r="AP198">
        <v>6.2188688895870002E-2</v>
      </c>
      <c r="AQ198">
        <f>(Table2[[#This Row],[Sharpe Ratio]]-AVERAGE(Table2[Sharpe Ratio]))/_xlfn.STDEV.P(Table2[Sharpe Ratio])</f>
        <v>8.6933335812125909E-2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-3.3411723614718793</v>
      </c>
      <c r="AS198">
        <f>_xlfn.RANK.AVG(Table2[[#This Row],[1Y Return vs Nifty Z-Score]],Table2[1Y Return vs Nifty Z-Score])</f>
        <v>549</v>
      </c>
      <c r="AT198">
        <f>_xlfn.RANK.AVG(Table2[[#This Row],[6M Return vs Nifty Z-Score]],Table2[6M Return vs Nifty Z-Score])</f>
        <v>552</v>
      </c>
      <c r="AU198">
        <f>_xlfn.RANK.AVG(Table2[[#This Row],[Sharpe Ratio Z-Score]],Table2[Sharpe Ratio Z-Score])</f>
        <v>309</v>
      </c>
      <c r="AV198">
        <f>(Table2[[#This Row],[Rank 1Y]]+Table2[[#This Row],[Rank 6M]]+Table2[[#This Row],[Rank Sharpe]])/3</f>
        <v>470</v>
      </c>
    </row>
    <row r="199" spans="1:48" x14ac:dyDescent="0.3">
      <c r="A199" t="s">
        <v>497</v>
      </c>
      <c r="B199" t="s">
        <v>498</v>
      </c>
      <c r="C199" t="s">
        <v>10161</v>
      </c>
      <c r="D199" t="s">
        <v>65</v>
      </c>
      <c r="E199">
        <v>42753.000800579997</v>
      </c>
      <c r="F199">
        <v>2517.3000000000002</v>
      </c>
      <c r="G199">
        <v>54.597501248823299</v>
      </c>
      <c r="H199">
        <f>(Table2[[#This Row],[1Y Return vs Nifty]]-AVERAGE(Table2[1Y Return vs Nifty]))/_xlfn.STDEV.P(Table2[1Y Return vs Nifty])</f>
        <v>8.9409187421203698E-2</v>
      </c>
      <c r="I199">
        <v>-3.9517715124472201</v>
      </c>
      <c r="J199">
        <f>(Table2[[#This Row],[1M Return vs Nifty]]-AVERAGE(Table2[1M Return vs Nifty]))/_xlfn.STDEV.P(Table2[1M Return vs Nifty])</f>
        <v>-0.69269696313819318</v>
      </c>
      <c r="K199">
        <v>1.87173537367555</v>
      </c>
      <c r="L199">
        <f>(Table2[[#This Row],[6M Return vs Nifty]]-AVERAGE(Table2[6M Return vs Nifty]))/_xlfn.STDEV.P(Table2[6M Return vs Nifty])</f>
        <v>-0.25209115944268612</v>
      </c>
      <c r="M199">
        <v>-2.87979707975625</v>
      </c>
      <c r="N199">
        <f>(Table2[[#This Row],[1W Return vs Nifty]]-AVERAGE(Table2[1W Return vs Nifty]))/_xlfn.STDEV.P(Table2[1W Return vs Nifty])</f>
        <v>-0.82651135261749087</v>
      </c>
      <c r="O199">
        <v>2561.92</v>
      </c>
      <c r="P199">
        <v>2442.0057653642102</v>
      </c>
      <c r="Q199">
        <v>2068.3500048924798</v>
      </c>
      <c r="R199">
        <v>37.060455753167602</v>
      </c>
      <c r="S199" s="2">
        <f>(Table2[[#This Row],[Close Price]]-Table2[[#This Row],[20D EMA]])/Table2[[#This Row],[20D EMA]]</f>
        <v>-1.7416625031226537E-2</v>
      </c>
      <c r="T199" s="2">
        <f>(Table2[[#This Row],[Close Price]]-Table2[[#This Row],[50D EMA]])/Table2[[#This Row],[50D EMA]]</f>
        <v>3.0832947122285063E-2</v>
      </c>
      <c r="U199" s="2">
        <f>(Table2[[#This Row],[Close Price]]-Table2[[#This Row],[200D EMA]])/Table2[[#This Row],[200D EMA]]</f>
        <v>0.21705707160082824</v>
      </c>
      <c r="V199">
        <v>0.53015388439834399</v>
      </c>
      <c r="W199">
        <v>2501</v>
      </c>
      <c r="X199">
        <v>2614.4499999999998</v>
      </c>
      <c r="Y199">
        <v>2501</v>
      </c>
      <c r="Z199">
        <v>2614.4499999999998</v>
      </c>
      <c r="AA199">
        <v>2501</v>
      </c>
      <c r="AB199">
        <v>2698.95</v>
      </c>
      <c r="AC199" s="2">
        <f>(Table2[[#This Row],[Close Price]]/Table2[[#This Row],[Day Low]])-1</f>
        <v>6.5173930427828708E-3</v>
      </c>
      <c r="AD199" s="2">
        <f>(Table2[[#This Row],[Day High]]/Table2[[#This Row],[Close Price]])-1</f>
        <v>3.8592936876812312E-2</v>
      </c>
      <c r="AE199" s="2">
        <f>(Table2[[#This Row],[Close Price]]/Table2[[#This Row],[Current Week Low]])-1</f>
        <v>6.5173930427828708E-3</v>
      </c>
      <c r="AF199" s="2">
        <f>(Table2[[#This Row],[Current Week High]]/Table2[[#This Row],[Close Price]])-1</f>
        <v>3.8592936876812312E-2</v>
      </c>
      <c r="AG199" s="2">
        <f>(Table2[[#This Row],[Close Price]]/Table2[[#This Row],[Current Month Low]])-1</f>
        <v>6.5173930427828708E-3</v>
      </c>
      <c r="AH199" s="2">
        <f>(Table2[[#This Row],[Current Month High]]/Table2[[#This Row],[Close Price]])-1</f>
        <v>7.2160648313669196E-2</v>
      </c>
      <c r="AI199">
        <v>9.6412823263019902</v>
      </c>
      <c r="AJ199">
        <v>82.777273552368797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0.16</v>
      </c>
      <c r="AM199" t="s">
        <v>10200</v>
      </c>
      <c r="AN199">
        <v>-4.59</v>
      </c>
      <c r="AO199" t="s">
        <v>10199</v>
      </c>
      <c r="AP199">
        <v>3.1793789277359E-2</v>
      </c>
      <c r="AQ199">
        <f>(Table2[[#This Row],[Sharpe Ratio]]-AVERAGE(Table2[Sharpe Ratio]))/_xlfn.STDEV.P(Table2[Sharpe Ratio])</f>
        <v>-0.25574769865885238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-1.9376379864360187</v>
      </c>
      <c r="AS199">
        <f>_xlfn.RANK.AVG(Table2[[#This Row],[1Y Return vs Nifty Z-Score]],Table2[1Y Return vs Nifty Z-Score])</f>
        <v>255</v>
      </c>
      <c r="AT199">
        <f>_xlfn.RANK.AVG(Table2[[#This Row],[6M Return vs Nifty Z-Score]],Table2[6M Return vs Nifty Z-Score])</f>
        <v>402</v>
      </c>
      <c r="AU199">
        <f>_xlfn.RANK.AVG(Table2[[#This Row],[Sharpe Ratio Z-Score]],Table2[Sharpe Ratio Z-Score])</f>
        <v>410</v>
      </c>
      <c r="AV199">
        <f>(Table2[[#This Row],[Rank 1Y]]+Table2[[#This Row],[Rank 6M]]+Table2[[#This Row],[Rank Sharpe]])/3</f>
        <v>355.66666666666669</v>
      </c>
    </row>
    <row r="200" spans="1:48" x14ac:dyDescent="0.3">
      <c r="A200" t="s">
        <v>499</v>
      </c>
      <c r="B200" t="s">
        <v>500</v>
      </c>
      <c r="C200" t="s">
        <v>10169</v>
      </c>
      <c r="D200" t="s">
        <v>346</v>
      </c>
      <c r="E200">
        <v>42589.477550340001</v>
      </c>
      <c r="F200">
        <v>559.79999999999995</v>
      </c>
      <c r="G200">
        <v>-40.173154058635198</v>
      </c>
      <c r="H200">
        <f>(Table2[[#This Row],[1Y Return vs Nifty]]-AVERAGE(Table2[1Y Return vs Nifty]))/_xlfn.STDEV.P(Table2[1Y Return vs Nifty])</f>
        <v>-1.0177935729646235</v>
      </c>
      <c r="I200">
        <v>-0.45908428484241798</v>
      </c>
      <c r="J200">
        <f>(Table2[[#This Row],[1M Return vs Nifty]]-AVERAGE(Table2[1M Return vs Nifty]))/_xlfn.STDEV.P(Table2[1M Return vs Nifty])</f>
        <v>-0.40293129982812154</v>
      </c>
      <c r="K200">
        <v>-12.2452233925241</v>
      </c>
      <c r="L200">
        <f>(Table2[[#This Row],[6M Return vs Nifty]]-AVERAGE(Table2[6M Return vs Nifty]))/_xlfn.STDEV.P(Table2[6M Return vs Nifty])</f>
        <v>-0.68165087338610486</v>
      </c>
      <c r="M200">
        <v>-0.78446754535660801</v>
      </c>
      <c r="N200">
        <f>(Table2[[#This Row],[1W Return vs Nifty]]-AVERAGE(Table2[1W Return vs Nifty]))/_xlfn.STDEV.P(Table2[1W Return vs Nifty])</f>
        <v>-0.42004882013453876</v>
      </c>
      <c r="O200">
        <v>560.83000000000004</v>
      </c>
      <c r="P200">
        <v>538.90415027450604</v>
      </c>
      <c r="Q200">
        <v>548.26905071109104</v>
      </c>
      <c r="R200">
        <v>52.990787834103998</v>
      </c>
      <c r="S200" s="2">
        <f>(Table2[[#This Row],[Close Price]]-Table2[[#This Row],[20D EMA]])/Table2[[#This Row],[20D EMA]]</f>
        <v>-1.8365636645687397E-3</v>
      </c>
      <c r="T200" s="2">
        <f>(Table2[[#This Row],[Close Price]]-Table2[[#This Row],[50D EMA]])/Table2[[#This Row],[50D EMA]]</f>
        <v>3.8774705510896561E-2</v>
      </c>
      <c r="U200" s="2">
        <f>(Table2[[#This Row],[Close Price]]-Table2[[#This Row],[200D EMA]])/Table2[[#This Row],[200D EMA]]</f>
        <v>2.1031552435713023E-2</v>
      </c>
      <c r="V200">
        <v>0.48000685448823499</v>
      </c>
      <c r="W200">
        <v>547.35</v>
      </c>
      <c r="X200">
        <v>569.95000000000005</v>
      </c>
      <c r="Y200">
        <v>547.35</v>
      </c>
      <c r="Z200">
        <v>574.79999999999995</v>
      </c>
      <c r="AA200">
        <v>547.35</v>
      </c>
      <c r="AB200">
        <v>580.29999999999995</v>
      </c>
      <c r="AC200" s="2">
        <f>(Table2[[#This Row],[Close Price]]/Table2[[#This Row],[Day Low]])-1</f>
        <v>2.2745957796656446E-2</v>
      </c>
      <c r="AD200" s="2">
        <f>(Table2[[#This Row],[Day High]]/Table2[[#This Row],[Close Price]])-1</f>
        <v>1.8131475526974139E-2</v>
      </c>
      <c r="AE200" s="2">
        <f>(Table2[[#This Row],[Close Price]]/Table2[[#This Row],[Current Week Low]])-1</f>
        <v>2.2745957796656446E-2</v>
      </c>
      <c r="AF200" s="2">
        <f>(Table2[[#This Row],[Current Week High]]/Table2[[#This Row],[Close Price]])-1</f>
        <v>2.6795284030010746E-2</v>
      </c>
      <c r="AG200" s="2">
        <f>(Table2[[#This Row],[Close Price]]/Table2[[#This Row],[Current Month Low]])-1</f>
        <v>2.2745957796656446E-2</v>
      </c>
      <c r="AH200" s="2">
        <f>(Table2[[#This Row],[Current Month High]]/Table2[[#This Row],[Close Price]])-1</f>
        <v>3.6620221507681405E-2</v>
      </c>
      <c r="AI200">
        <v>19.060378706680901</v>
      </c>
      <c r="AJ200">
        <v>25.0111656989727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0.04</v>
      </c>
      <c r="AM200" t="s">
        <v>10200</v>
      </c>
      <c r="AN200">
        <v>-2.15</v>
      </c>
      <c r="AO200" t="s">
        <v>10199</v>
      </c>
      <c r="AP200">
        <v>-0.144395669808315</v>
      </c>
      <c r="AQ200">
        <f>(Table2[[#This Row],[Sharpe Ratio]]-AVERAGE(Table2[Sharpe Ratio]))/_xlfn.STDEV.P(Table2[Sharpe Ratio])</f>
        <v>-2.2421594605055803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697</v>
      </c>
      <c r="AT200">
        <f>_xlfn.RANK.AVG(Table2[[#This Row],[6M Return vs Nifty Z-Score]],Table2[6M Return vs Nifty Z-Score])</f>
        <v>548</v>
      </c>
      <c r="AU200">
        <f>_xlfn.RANK.AVG(Table2[[#This Row],[Sharpe Ratio Z-Score]],Table2[Sharpe Ratio Z-Score])</f>
        <v>723</v>
      </c>
      <c r="AV200">
        <f>(Table2[[#This Row],[Rank 1Y]]+Table2[[#This Row],[Rank 6M]]+Table2[[#This Row],[Rank Sharpe]])/3</f>
        <v>656</v>
      </c>
    </row>
    <row r="201" spans="1:48" x14ac:dyDescent="0.3">
      <c r="A201" t="s">
        <v>501</v>
      </c>
      <c r="B201" t="s">
        <v>502</v>
      </c>
      <c r="C201" t="s">
        <v>10155</v>
      </c>
      <c r="D201" t="s">
        <v>247</v>
      </c>
      <c r="E201">
        <v>42142.914409154997</v>
      </c>
      <c r="F201">
        <v>667.05</v>
      </c>
      <c r="G201">
        <v>107.174277747302</v>
      </c>
      <c r="H201">
        <f>(Table2[[#This Row],[1Y Return vs Nifty]]-AVERAGE(Table2[1Y Return vs Nifty]))/_xlfn.STDEV.P(Table2[1Y Return vs Nifty])</f>
        <v>0.70366211078072904</v>
      </c>
      <c r="I201">
        <v>4.6054465637416104</v>
      </c>
      <c r="J201">
        <f>(Table2[[#This Row],[1M Return vs Nifty]]-AVERAGE(Table2[1M Return vs Nifty]))/_xlfn.STDEV.P(Table2[1M Return vs Nifty])</f>
        <v>1.7240059661363594E-2</v>
      </c>
      <c r="K201">
        <v>25.3459656119051</v>
      </c>
      <c r="L201">
        <f>(Table2[[#This Row],[6M Return vs Nifty]]-AVERAGE(Table2[6M Return vs Nifty]))/_xlfn.STDEV.P(Table2[6M Return vs Nifty])</f>
        <v>0.46219750521779585</v>
      </c>
      <c r="M201">
        <v>2.5738222394473</v>
      </c>
      <c r="N201">
        <f>(Table2[[#This Row],[1W Return vs Nifty]]-AVERAGE(Table2[1W Return vs Nifty]))/_xlfn.STDEV.P(Table2[1W Return vs Nifty])</f>
        <v>0.23140907626462254</v>
      </c>
      <c r="O201">
        <v>649.88</v>
      </c>
      <c r="P201">
        <v>618.08016096032497</v>
      </c>
      <c r="Q201">
        <v>507.18363013376199</v>
      </c>
      <c r="R201">
        <v>59.945304114665497</v>
      </c>
      <c r="S201" s="2">
        <f>(Table2[[#This Row],[Close Price]]-Table2[[#This Row],[20D EMA]])/Table2[[#This Row],[20D EMA]]</f>
        <v>2.6420262202252662E-2</v>
      </c>
      <c r="T201" s="2">
        <f>(Table2[[#This Row],[Close Price]]-Table2[[#This Row],[50D EMA]])/Table2[[#This Row],[50D EMA]]</f>
        <v>7.9228944937481005E-2</v>
      </c>
      <c r="U201" s="2">
        <f>(Table2[[#This Row],[Close Price]]-Table2[[#This Row],[200D EMA]])/Table2[[#This Row],[200D EMA]]</f>
        <v>0.31520412010158061</v>
      </c>
      <c r="V201">
        <v>0.60779827170402501</v>
      </c>
      <c r="W201">
        <v>658.15</v>
      </c>
      <c r="X201">
        <v>673.55</v>
      </c>
      <c r="Y201">
        <v>652.04999999999995</v>
      </c>
      <c r="Z201">
        <v>685.9</v>
      </c>
      <c r="AA201">
        <v>643.04999999999995</v>
      </c>
      <c r="AB201">
        <v>685.9</v>
      </c>
      <c r="AC201" s="2">
        <f>(Table2[[#This Row],[Close Price]]/Table2[[#This Row],[Day Low]])-1</f>
        <v>1.352275317176943E-2</v>
      </c>
      <c r="AD201" s="2">
        <f>(Table2[[#This Row],[Day High]]/Table2[[#This Row],[Close Price]])-1</f>
        <v>9.7443969717412315E-3</v>
      </c>
      <c r="AE201" s="2">
        <f>(Table2[[#This Row],[Close Price]]/Table2[[#This Row],[Current Week Low]])-1</f>
        <v>2.3004370830457699E-2</v>
      </c>
      <c r="AF201" s="2">
        <f>(Table2[[#This Row],[Current Week High]]/Table2[[#This Row],[Close Price]])-1</f>
        <v>2.825875121804966E-2</v>
      </c>
      <c r="AG201" s="2">
        <f>(Table2[[#This Row],[Close Price]]/Table2[[#This Row],[Current Month Low]])-1</f>
        <v>3.7322136692325536E-2</v>
      </c>
      <c r="AH201" s="2">
        <f>(Table2[[#This Row],[Current Month High]]/Table2[[#This Row],[Close Price]])-1</f>
        <v>2.825875121804966E-2</v>
      </c>
      <c r="AI201">
        <v>2.8258751218049598</v>
      </c>
      <c r="AJ201">
        <v>133.970536653805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0.04</v>
      </c>
      <c r="AM201" t="s">
        <v>10200</v>
      </c>
      <c r="AN201">
        <v>2.41</v>
      </c>
      <c r="AO201" t="s">
        <v>10200</v>
      </c>
      <c r="AP201">
        <v>2.5557017638462E-2</v>
      </c>
      <c r="AQ201">
        <f>(Table2[[#This Row],[Sharpe Ratio]]-AVERAGE(Table2[Sharpe Ratio]))/_xlfn.STDEV.P(Table2[Sharpe Ratio])</f>
        <v>-0.32606289574128916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1.088445856183222</v>
      </c>
      <c r="AS201">
        <f>_xlfn.RANK.AVG(Table2[[#This Row],[1Y Return vs Nifty Z-Score]],Table2[1Y Return vs Nifty Z-Score])</f>
        <v>119</v>
      </c>
      <c r="AT201">
        <f>_xlfn.RANK.AVG(Table2[[#This Row],[6M Return vs Nifty Z-Score]],Table2[6M Return vs Nifty Z-Score])</f>
        <v>178</v>
      </c>
      <c r="AU201">
        <f>_xlfn.RANK.AVG(Table2[[#This Row],[Sharpe Ratio Z-Score]],Table2[Sharpe Ratio Z-Score])</f>
        <v>424</v>
      </c>
      <c r="AV201">
        <f>(Table2[[#This Row],[Rank 1Y]]+Table2[[#This Row],[Rank 6M]]+Table2[[#This Row],[Rank Sharpe]])/3</f>
        <v>240.33333333333334</v>
      </c>
    </row>
    <row r="202" spans="1:48" x14ac:dyDescent="0.3">
      <c r="A202" t="s">
        <v>503</v>
      </c>
      <c r="B202" t="s">
        <v>504</v>
      </c>
      <c r="C202" t="s">
        <v>10160</v>
      </c>
      <c r="D202" t="s">
        <v>505</v>
      </c>
      <c r="E202">
        <v>41537.231497020002</v>
      </c>
      <c r="F202">
        <v>4524.45</v>
      </c>
      <c r="G202">
        <v>71.387885045361202</v>
      </c>
      <c r="H202">
        <f>(Table2[[#This Row],[1Y Return vs Nifty]]-AVERAGE(Table2[1Y Return vs Nifty]))/_xlfn.STDEV.P(Table2[1Y Return vs Nifty])</f>
        <v>0.28557074425704798</v>
      </c>
      <c r="I202">
        <v>1.2674051959027901</v>
      </c>
      <c r="J202">
        <f>(Table2[[#This Row],[1M Return vs Nifty]]-AVERAGE(Table2[1M Return vs Nifty]))/_xlfn.STDEV.P(Table2[1M Return vs Nifty])</f>
        <v>-0.25969563714638927</v>
      </c>
      <c r="K202">
        <v>31.255410287567599</v>
      </c>
      <c r="L202">
        <f>(Table2[[#This Row],[6M Return vs Nifty]]-AVERAGE(Table2[6M Return vs Nifty]))/_xlfn.STDEV.P(Table2[6M Return vs Nifty])</f>
        <v>0.64201381030752214</v>
      </c>
      <c r="M202">
        <v>-0.80992739436499805</v>
      </c>
      <c r="N202">
        <f>(Table2[[#This Row],[1W Return vs Nifty]]-AVERAGE(Table2[1W Return vs Nifty]))/_xlfn.STDEV.P(Table2[1W Return vs Nifty])</f>
        <v>-0.4249876493423983</v>
      </c>
      <c r="O202">
        <v>4508.29</v>
      </c>
      <c r="P202">
        <v>4293.6570535087203</v>
      </c>
      <c r="Q202">
        <v>3501.9617548779202</v>
      </c>
      <c r="R202">
        <v>55.834233183843402</v>
      </c>
      <c r="S202" s="2">
        <f>(Table2[[#This Row],[Close Price]]-Table2[[#This Row],[20D EMA]])/Table2[[#This Row],[20D EMA]]</f>
        <v>3.5845076514598338E-3</v>
      </c>
      <c r="T202" s="2">
        <f>(Table2[[#This Row],[Close Price]]-Table2[[#This Row],[50D EMA]])/Table2[[#This Row],[50D EMA]]</f>
        <v>5.3752068135641748E-2</v>
      </c>
      <c r="U202" s="2">
        <f>(Table2[[#This Row],[Close Price]]-Table2[[#This Row],[200D EMA]])/Table2[[#This Row],[200D EMA]]</f>
        <v>0.29197584573784818</v>
      </c>
      <c r="V202">
        <v>0.86399782502189204</v>
      </c>
      <c r="W202">
        <v>4450</v>
      </c>
      <c r="X202">
        <v>4651</v>
      </c>
      <c r="Y202">
        <v>4450</v>
      </c>
      <c r="Z202">
        <v>4709.95</v>
      </c>
      <c r="AA202">
        <v>4401</v>
      </c>
      <c r="AB202">
        <v>4770</v>
      </c>
      <c r="AC202" s="2">
        <f>(Table2[[#This Row],[Close Price]]/Table2[[#This Row],[Day Low]])-1</f>
        <v>1.6730337078651569E-2</v>
      </c>
      <c r="AD202" s="2">
        <f>(Table2[[#This Row],[Day High]]/Table2[[#This Row],[Close Price]])-1</f>
        <v>2.7970250527688423E-2</v>
      </c>
      <c r="AE202" s="2">
        <f>(Table2[[#This Row],[Close Price]]/Table2[[#This Row],[Current Week Low]])-1</f>
        <v>1.6730337078651569E-2</v>
      </c>
      <c r="AF202" s="2">
        <f>(Table2[[#This Row],[Current Week High]]/Table2[[#This Row],[Close Price]])-1</f>
        <v>4.0999458497718022E-2</v>
      </c>
      <c r="AG202" s="2">
        <f>(Table2[[#This Row],[Close Price]]/Table2[[#This Row],[Current Month Low]])-1</f>
        <v>2.8050443081117926E-2</v>
      </c>
      <c r="AH202" s="2">
        <f>(Table2[[#This Row],[Current Month High]]/Table2[[#This Row],[Close Price]])-1</f>
        <v>5.4271789941318982E-2</v>
      </c>
      <c r="AI202">
        <v>11.3881245234227</v>
      </c>
      <c r="AJ202">
        <v>103.529014844804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7.0000000000000007E-2</v>
      </c>
      <c r="AM202" t="s">
        <v>10200</v>
      </c>
      <c r="AN202">
        <v>1.1499999999999999</v>
      </c>
      <c r="AO202" t="s">
        <v>10200</v>
      </c>
      <c r="AP202">
        <v>0.25183483857007599</v>
      </c>
      <c r="AQ202">
        <f>(Table2[[#This Row],[Sharpe Ratio]]-AVERAGE(Table2[Sharpe Ratio]))/_xlfn.STDEV.P(Table2[Sharpe Ratio])</f>
        <v>2.2250597836526058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2.4679610517283885</v>
      </c>
      <c r="AS202">
        <f>_xlfn.RANK.AVG(Table2[[#This Row],[1Y Return vs Nifty Z-Score]],Table2[1Y Return vs Nifty Z-Score])</f>
        <v>189</v>
      </c>
      <c r="AT202">
        <f>_xlfn.RANK.AVG(Table2[[#This Row],[6M Return vs Nifty Z-Score]],Table2[6M Return vs Nifty Z-Score])</f>
        <v>142</v>
      </c>
      <c r="AU202">
        <f>_xlfn.RANK.AVG(Table2[[#This Row],[Sharpe Ratio Z-Score]],Table2[Sharpe Ratio Z-Score])</f>
        <v>11</v>
      </c>
      <c r="AV202">
        <f>(Table2[[#This Row],[Rank 1Y]]+Table2[[#This Row],[Rank 6M]]+Table2[[#This Row],[Rank Sharpe]])/3</f>
        <v>114</v>
      </c>
    </row>
    <row r="203" spans="1:48" x14ac:dyDescent="0.3">
      <c r="A203" t="s">
        <v>508</v>
      </c>
      <c r="B203" t="s">
        <v>509</v>
      </c>
      <c r="C203" t="s">
        <v>10158</v>
      </c>
      <c r="D203" t="s">
        <v>46</v>
      </c>
      <c r="E203">
        <v>40551.885000000002</v>
      </c>
      <c r="F203">
        <v>68.010000000000005</v>
      </c>
      <c r="G203">
        <v>129.927529986905</v>
      </c>
      <c r="H203">
        <f>(Table2[[#This Row],[1Y Return vs Nifty]]-AVERAGE(Table2[1Y Return vs Nifty]))/_xlfn.STDEV.P(Table2[1Y Return vs Nifty])</f>
        <v>0.96948768311335798</v>
      </c>
      <c r="I203">
        <v>-14.368100708536801</v>
      </c>
      <c r="J203">
        <f>(Table2[[#This Row],[1M Return vs Nifty]]-AVERAGE(Table2[1M Return vs Nifty]))/_xlfn.STDEV.P(Table2[1M Return vs Nifty])</f>
        <v>-1.5568724080236009</v>
      </c>
      <c r="K203">
        <v>36.0334036179215</v>
      </c>
      <c r="L203">
        <f>(Table2[[#This Row],[6M Return vs Nifty]]-AVERAGE(Table2[6M Return vs Nifty]))/_xlfn.STDEV.P(Table2[6M Return vs Nifty])</f>
        <v>0.78740160113429303</v>
      </c>
      <c r="M203">
        <v>3.9098470543095498</v>
      </c>
      <c r="N203">
        <f>(Table2[[#This Row],[1W Return vs Nifty]]-AVERAGE(Table2[1W Return vs Nifty]))/_xlfn.STDEV.P(Table2[1W Return vs Nifty])</f>
        <v>0.49057787085929777</v>
      </c>
      <c r="O203">
        <v>66.88</v>
      </c>
      <c r="P203">
        <v>66.6933075695176</v>
      </c>
      <c r="Q203">
        <v>55.739674271547301</v>
      </c>
      <c r="R203">
        <v>56.039466464800398</v>
      </c>
      <c r="S203" s="2">
        <f>(Table2[[#This Row],[Close Price]]-Table2[[#This Row],[20D EMA]])/Table2[[#This Row],[20D EMA]]</f>
        <v>1.6895933014354214E-2</v>
      </c>
      <c r="T203" s="2">
        <f>(Table2[[#This Row],[Close Price]]-Table2[[#This Row],[50D EMA]])/Table2[[#This Row],[50D EMA]]</f>
        <v>1.9742497088031719E-2</v>
      </c>
      <c r="U203" s="2">
        <f>(Table2[[#This Row],[Close Price]]-Table2[[#This Row],[200D EMA]])/Table2[[#This Row],[200D EMA]]</f>
        <v>0.22013630127573558</v>
      </c>
      <c r="V203">
        <v>0.64367660188801501</v>
      </c>
      <c r="W203">
        <v>64.900000000000006</v>
      </c>
      <c r="X203">
        <v>69.5</v>
      </c>
      <c r="Y203">
        <v>64.900000000000006</v>
      </c>
      <c r="Z203">
        <v>69.5</v>
      </c>
      <c r="AA203">
        <v>64.349999999999994</v>
      </c>
      <c r="AB203">
        <v>69.5</v>
      </c>
      <c r="AC203" s="2">
        <f>(Table2[[#This Row],[Close Price]]/Table2[[#This Row],[Day Low]])-1</f>
        <v>4.7919876733436118E-2</v>
      </c>
      <c r="AD203" s="2">
        <f>(Table2[[#This Row],[Day High]]/Table2[[#This Row],[Close Price]])-1</f>
        <v>2.1908542861343916E-2</v>
      </c>
      <c r="AE203" s="2">
        <f>(Table2[[#This Row],[Close Price]]/Table2[[#This Row],[Current Week Low]])-1</f>
        <v>4.7919876733436118E-2</v>
      </c>
      <c r="AF203" s="2">
        <f>(Table2[[#This Row],[Current Week High]]/Table2[[#This Row],[Close Price]])-1</f>
        <v>2.1908542861343916E-2</v>
      </c>
      <c r="AG203" s="2">
        <f>(Table2[[#This Row],[Close Price]]/Table2[[#This Row],[Current Month Low]])-1</f>
        <v>5.6876456876457038E-2</v>
      </c>
      <c r="AH203" s="2">
        <f>(Table2[[#This Row],[Current Month High]]/Table2[[#This Row],[Close Price]])-1</f>
        <v>2.1908542861343916E-2</v>
      </c>
      <c r="AI203">
        <v>14.909572121746701</v>
      </c>
      <c r="AJ203">
        <v>172.585170340681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-0.08</v>
      </c>
      <c r="AM203" t="s">
        <v>10199</v>
      </c>
      <c r="AN203">
        <v>2.5499999999999998</v>
      </c>
      <c r="AO203" t="s">
        <v>10200</v>
      </c>
      <c r="AP203">
        <v>0.11813108386738801</v>
      </c>
      <c r="AQ203">
        <f>(Table2[[#This Row],[Sharpe Ratio]]-AVERAGE(Table2[Sharpe Ratio]))/_xlfn.STDEV.P(Table2[Sharpe Ratio])</f>
        <v>0.71764434391654996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1.4082390909998979</v>
      </c>
      <c r="AS203">
        <f>_xlfn.RANK.AVG(Table2[[#This Row],[1Y Return vs Nifty Z-Score]],Table2[1Y Return vs Nifty Z-Score])</f>
        <v>87</v>
      </c>
      <c r="AT203">
        <f>_xlfn.RANK.AVG(Table2[[#This Row],[6M Return vs Nifty Z-Score]],Table2[6M Return vs Nifty Z-Score])</f>
        <v>119</v>
      </c>
      <c r="AU203">
        <f>_xlfn.RANK.AVG(Table2[[#This Row],[Sharpe Ratio Z-Score]],Table2[Sharpe Ratio Z-Score])</f>
        <v>171</v>
      </c>
      <c r="AV203">
        <f>(Table2[[#This Row],[Rank 1Y]]+Table2[[#This Row],[Rank 6M]]+Table2[[#This Row],[Rank Sharpe]])/3</f>
        <v>125.66666666666667</v>
      </c>
    </row>
    <row r="204" spans="1:48" x14ac:dyDescent="0.3">
      <c r="A204" t="s">
        <v>512</v>
      </c>
      <c r="B204" t="s">
        <v>513</v>
      </c>
      <c r="C204" t="s">
        <v>10160</v>
      </c>
      <c r="D204" t="s">
        <v>239</v>
      </c>
      <c r="E204">
        <v>39667.374807200002</v>
      </c>
      <c r="F204">
        <v>4290.5</v>
      </c>
      <c r="G204">
        <v>9.1344797552808394</v>
      </c>
      <c r="H204">
        <f>(Table2[[#This Row],[1Y Return vs Nifty]]-AVERAGE(Table2[1Y Return vs Nifty]))/_xlfn.STDEV.P(Table2[1Y Return vs Nifty])</f>
        <v>-0.44173394680980838</v>
      </c>
      <c r="I204">
        <v>13.486117872015001</v>
      </c>
      <c r="J204">
        <f>(Table2[[#This Row],[1M Return vs Nifty]]-AVERAGE(Table2[1M Return vs Nifty]))/_xlfn.STDEV.P(Table2[1M Return vs Nifty])</f>
        <v>0.75401190454404277</v>
      </c>
      <c r="K204">
        <v>1.77508037219939</v>
      </c>
      <c r="L204">
        <f>(Table2[[#This Row],[6M Return vs Nifty]]-AVERAGE(Table2[6M Return vs Nifty]))/_xlfn.STDEV.P(Table2[6M Return vs Nifty])</f>
        <v>-0.25503223871286929</v>
      </c>
      <c r="M204">
        <v>4.0065922185715701</v>
      </c>
      <c r="N204">
        <f>(Table2[[#This Row],[1W Return vs Nifty]]-AVERAGE(Table2[1W Return vs Nifty]))/_xlfn.STDEV.P(Table2[1W Return vs Nifty])</f>
        <v>0.50934498306090514</v>
      </c>
      <c r="O204">
        <v>4160.58</v>
      </c>
      <c r="P204">
        <v>4004.1733166531999</v>
      </c>
      <c r="Q204">
        <v>3740.7629609396499</v>
      </c>
      <c r="R204">
        <v>56.795020548622901</v>
      </c>
      <c r="S204" s="2">
        <f>(Table2[[#This Row],[Close Price]]-Table2[[#This Row],[20D EMA]])/Table2[[#This Row],[20D EMA]]</f>
        <v>3.122641554783229E-2</v>
      </c>
      <c r="T204" s="2">
        <f>(Table2[[#This Row],[Close Price]]-Table2[[#This Row],[50D EMA]])/Table2[[#This Row],[50D EMA]]</f>
        <v>7.1507065429954955E-2</v>
      </c>
      <c r="U204" s="2">
        <f>(Table2[[#This Row],[Close Price]]-Table2[[#This Row],[200D EMA]])/Table2[[#This Row],[200D EMA]]</f>
        <v>0.14695853353997615</v>
      </c>
      <c r="V204">
        <v>0.45159675071267402</v>
      </c>
      <c r="W204">
        <v>4235</v>
      </c>
      <c r="X204">
        <v>4408.2</v>
      </c>
      <c r="Y204">
        <v>4167.7</v>
      </c>
      <c r="Z204">
        <v>4424</v>
      </c>
      <c r="AA204">
        <v>4167.7</v>
      </c>
      <c r="AB204">
        <v>4424</v>
      </c>
      <c r="AC204" s="2">
        <f>(Table2[[#This Row],[Close Price]]/Table2[[#This Row],[Day Low]])-1</f>
        <v>1.3105076741440458E-2</v>
      </c>
      <c r="AD204" s="2">
        <f>(Table2[[#This Row],[Day High]]/Table2[[#This Row],[Close Price]])-1</f>
        <v>2.7432700151497347E-2</v>
      </c>
      <c r="AE204" s="2">
        <f>(Table2[[#This Row],[Close Price]]/Table2[[#This Row],[Current Week Low]])-1</f>
        <v>2.9464692756196564E-2</v>
      </c>
      <c r="AF204" s="2">
        <f>(Table2[[#This Row],[Current Week High]]/Table2[[#This Row],[Close Price]])-1</f>
        <v>3.1115254632327227E-2</v>
      </c>
      <c r="AG204" s="2">
        <f>(Table2[[#This Row],[Close Price]]/Table2[[#This Row],[Current Month Low]])-1</f>
        <v>2.9464692756196564E-2</v>
      </c>
      <c r="AH204" s="2">
        <f>(Table2[[#This Row],[Current Month High]]/Table2[[#This Row],[Close Price]])-1</f>
        <v>3.1115254632327227E-2</v>
      </c>
      <c r="AI204">
        <v>7.9128306724157902</v>
      </c>
      <c r="AJ204">
        <v>34.836580766813299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-0.04</v>
      </c>
      <c r="AM204" t="s">
        <v>10199</v>
      </c>
      <c r="AN204">
        <v>-0.13</v>
      </c>
      <c r="AO204" t="s">
        <v>10199</v>
      </c>
      <c r="AP204">
        <v>6.8889851658145998E-2</v>
      </c>
      <c r="AQ204">
        <f>(Table2[[#This Row],[Sharpe Ratio]]-AVERAGE(Table2[Sharpe Ratio]))/_xlfn.STDEV.P(Table2[Sharpe Ratio])</f>
        <v>0.16248421495161858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0.72907491703388883</v>
      </c>
      <c r="AS204">
        <f>_xlfn.RANK.AVG(Table2[[#This Row],[1Y Return vs Nifty Z-Score]],Table2[1Y Return vs Nifty Z-Score])</f>
        <v>458</v>
      </c>
      <c r="AT204">
        <f>_xlfn.RANK.AVG(Table2[[#This Row],[6M Return vs Nifty Z-Score]],Table2[6M Return vs Nifty Z-Score])</f>
        <v>404</v>
      </c>
      <c r="AU204">
        <f>_xlfn.RANK.AVG(Table2[[#This Row],[Sharpe Ratio Z-Score]],Table2[Sharpe Ratio Z-Score])</f>
        <v>283</v>
      </c>
      <c r="AV204">
        <f>(Table2[[#This Row],[Rank 1Y]]+Table2[[#This Row],[Rank 6M]]+Table2[[#This Row],[Rank Sharpe]])/3</f>
        <v>381.66666666666669</v>
      </c>
    </row>
    <row r="205" spans="1:48" x14ac:dyDescent="0.3">
      <c r="A205" t="s">
        <v>514</v>
      </c>
      <c r="B205" t="s">
        <v>515</v>
      </c>
      <c r="C205" t="s">
        <v>10159</v>
      </c>
      <c r="D205" t="s">
        <v>189</v>
      </c>
      <c r="E205">
        <v>39589.019157729999</v>
      </c>
      <c r="F205">
        <v>689.95</v>
      </c>
      <c r="G205">
        <v>2.5979489987880302</v>
      </c>
      <c r="H205">
        <f>(Table2[[#This Row],[1Y Return vs Nifty]]-AVERAGE(Table2[1Y Return vs Nifty]))/_xlfn.STDEV.P(Table2[1Y Return vs Nifty])</f>
        <v>-0.5181000421317864</v>
      </c>
      <c r="I205">
        <v>-2.5565864656582802</v>
      </c>
      <c r="J205">
        <f>(Table2[[#This Row],[1M Return vs Nifty]]-AVERAGE(Table2[1M Return vs Nifty]))/_xlfn.STDEV.P(Table2[1M Return vs Nifty])</f>
        <v>-0.57694748596547374</v>
      </c>
      <c r="K205">
        <v>-0.21830222360447801</v>
      </c>
      <c r="L205">
        <f>(Table2[[#This Row],[6M Return vs Nifty]]-AVERAGE(Table2[6M Return vs Nifty]))/_xlfn.STDEV.P(Table2[6M Return vs Nifty])</f>
        <v>-0.31568814001673157</v>
      </c>
      <c r="M205">
        <v>0.84600361547129399</v>
      </c>
      <c r="N205">
        <f>(Table2[[#This Row],[1W Return vs Nifty]]-AVERAGE(Table2[1W Return vs Nifty]))/_xlfn.STDEV.P(Table2[1W Return vs Nifty])</f>
        <v>-0.10376184651517761</v>
      </c>
      <c r="O205">
        <v>659.38</v>
      </c>
      <c r="P205">
        <v>649.20474658689102</v>
      </c>
      <c r="Q205">
        <v>617.45640167225599</v>
      </c>
      <c r="R205">
        <v>65.398521241034402</v>
      </c>
      <c r="S205" s="2">
        <f>(Table2[[#This Row],[Close Price]]-Table2[[#This Row],[20D EMA]])/Table2[[#This Row],[20D EMA]]</f>
        <v>4.6361733749886336E-2</v>
      </c>
      <c r="T205" s="2">
        <f>(Table2[[#This Row],[Close Price]]-Table2[[#This Row],[50D EMA]])/Table2[[#This Row],[50D EMA]]</f>
        <v>6.2761792219360471E-2</v>
      </c>
      <c r="U205" s="2">
        <f>(Table2[[#This Row],[Close Price]]-Table2[[#This Row],[200D EMA]])/Table2[[#This Row],[200D EMA]]</f>
        <v>0.11740682926180664</v>
      </c>
      <c r="V205">
        <v>0.76701857692735198</v>
      </c>
      <c r="W205">
        <v>662.65</v>
      </c>
      <c r="X205">
        <v>692.9</v>
      </c>
      <c r="Y205">
        <v>656</v>
      </c>
      <c r="Z205">
        <v>692.9</v>
      </c>
      <c r="AA205">
        <v>641.85</v>
      </c>
      <c r="AB205">
        <v>692.9</v>
      </c>
      <c r="AC205" s="2">
        <f>(Table2[[#This Row],[Close Price]]/Table2[[#This Row],[Day Low]])-1</f>
        <v>4.1198219271108449E-2</v>
      </c>
      <c r="AD205" s="2">
        <f>(Table2[[#This Row],[Day High]]/Table2[[#This Row],[Close Price]])-1</f>
        <v>4.2756721501557848E-3</v>
      </c>
      <c r="AE205" s="2">
        <f>(Table2[[#This Row],[Close Price]]/Table2[[#This Row],[Current Week Low]])-1</f>
        <v>5.1753048780487809E-2</v>
      </c>
      <c r="AF205" s="2">
        <f>(Table2[[#This Row],[Current Week High]]/Table2[[#This Row],[Close Price]])-1</f>
        <v>4.2756721501557848E-3</v>
      </c>
      <c r="AG205" s="2">
        <f>(Table2[[#This Row],[Close Price]]/Table2[[#This Row],[Current Month Low]])-1</f>
        <v>7.4939627638856532E-2</v>
      </c>
      <c r="AH205" s="2">
        <f>(Table2[[#This Row],[Current Month High]]/Table2[[#This Row],[Close Price]])-1</f>
        <v>4.2756721501557848E-3</v>
      </c>
      <c r="AI205">
        <v>4.1887093267628002</v>
      </c>
      <c r="AJ205">
        <v>41.354230690432203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-0.1</v>
      </c>
      <c r="AM205" t="s">
        <v>10199</v>
      </c>
      <c r="AN205">
        <v>8.2200000000000006</v>
      </c>
      <c r="AO205" t="s">
        <v>10200</v>
      </c>
      <c r="AP205">
        <v>3.5172189648415002E-2</v>
      </c>
      <c r="AQ205">
        <f>(Table2[[#This Row],[Sharpe Ratio]]-AVERAGE(Table2[Sharpe Ratio]))/_xlfn.STDEV.P(Table2[Sharpe Ratio])</f>
        <v>-0.2176586196179221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-1.7321561342470915</v>
      </c>
      <c r="AS205">
        <f>_xlfn.RANK.AVG(Table2[[#This Row],[1Y Return vs Nifty Z-Score]],Table2[1Y Return vs Nifty Z-Score])</f>
        <v>498</v>
      </c>
      <c r="AT205">
        <f>_xlfn.RANK.AVG(Table2[[#This Row],[6M Return vs Nifty Z-Score]],Table2[6M Return vs Nifty Z-Score])</f>
        <v>430</v>
      </c>
      <c r="AU205">
        <f>_xlfn.RANK.AVG(Table2[[#This Row],[Sharpe Ratio Z-Score]],Table2[Sharpe Ratio Z-Score])</f>
        <v>399</v>
      </c>
      <c r="AV205">
        <f>(Table2[[#This Row],[Rank 1Y]]+Table2[[#This Row],[Rank 6M]]+Table2[[#This Row],[Rank Sharpe]])/3</f>
        <v>442.33333333333331</v>
      </c>
    </row>
    <row r="206" spans="1:48" x14ac:dyDescent="0.3">
      <c r="A206" t="s">
        <v>516</v>
      </c>
      <c r="B206" t="s">
        <v>517</v>
      </c>
      <c r="C206" t="s">
        <v>10154</v>
      </c>
      <c r="D206" t="s">
        <v>21</v>
      </c>
      <c r="E206">
        <v>39052.208239009997</v>
      </c>
      <c r="F206">
        <v>5669.1</v>
      </c>
      <c r="G206">
        <v>-2.5095711565494598</v>
      </c>
      <c r="H206">
        <f>(Table2[[#This Row],[1Y Return vs Nifty]]-AVERAGE(Table2[1Y Return vs Nifty]))/_xlfn.STDEV.P(Table2[1Y Return vs Nifty])</f>
        <v>-0.57777104890460607</v>
      </c>
      <c r="I206">
        <v>1.08663235101141</v>
      </c>
      <c r="J206">
        <f>(Table2[[#This Row],[1M Return vs Nifty]]-AVERAGE(Table2[1M Return vs Nifty]))/_xlfn.STDEV.P(Table2[1M Return vs Nifty])</f>
        <v>-0.27469319057585034</v>
      </c>
      <c r="K206">
        <v>-20.313270593824399</v>
      </c>
      <c r="L206">
        <f>(Table2[[#This Row],[6M Return vs Nifty]]-AVERAGE(Table2[6M Return vs Nifty]))/_xlfn.STDEV.P(Table2[6M Return vs Nifty])</f>
        <v>-0.92715049588061316</v>
      </c>
      <c r="M206">
        <v>1.3479374831691799</v>
      </c>
      <c r="N206">
        <f>(Table2[[#This Row],[1W Return vs Nifty]]-AVERAGE(Table2[1W Return vs Nifty]))/_xlfn.STDEV.P(Table2[1W Return vs Nifty])</f>
        <v>-6.39419734399309E-3</v>
      </c>
      <c r="O206">
        <v>5532.23</v>
      </c>
      <c r="P206">
        <v>5378.5164913798399</v>
      </c>
      <c r="Q206">
        <v>5412.2227371859999</v>
      </c>
      <c r="R206">
        <v>80.058095498771905</v>
      </c>
      <c r="S206" s="2">
        <f>(Table2[[#This Row],[Close Price]]-Table2[[#This Row],[20D EMA]])/Table2[[#This Row],[20D EMA]]</f>
        <v>2.4740475359845995E-2</v>
      </c>
      <c r="T206" s="2">
        <f>(Table2[[#This Row],[Close Price]]-Table2[[#This Row],[50D EMA]])/Table2[[#This Row],[50D EMA]]</f>
        <v>5.4026702174452629E-2</v>
      </c>
      <c r="U206" s="2">
        <f>(Table2[[#This Row],[Close Price]]-Table2[[#This Row],[200D EMA]])/Table2[[#This Row],[200D EMA]]</f>
        <v>4.7462433696429822E-2</v>
      </c>
      <c r="V206">
        <v>0.82823448010712297</v>
      </c>
      <c r="W206">
        <v>5625.05</v>
      </c>
      <c r="X206">
        <v>5795</v>
      </c>
      <c r="Y206">
        <v>5625.05</v>
      </c>
      <c r="Z206">
        <v>5975.35</v>
      </c>
      <c r="AA206">
        <v>5425.75</v>
      </c>
      <c r="AB206">
        <v>5975.35</v>
      </c>
      <c r="AC206" s="2">
        <f>(Table2[[#This Row],[Close Price]]/Table2[[#This Row],[Day Low]])-1</f>
        <v>7.8310415018534307E-3</v>
      </c>
      <c r="AD206" s="2">
        <f>(Table2[[#This Row],[Day High]]/Table2[[#This Row],[Close Price]])-1</f>
        <v>2.2208110634845069E-2</v>
      </c>
      <c r="AE206" s="2">
        <f>(Table2[[#This Row],[Close Price]]/Table2[[#This Row],[Current Week Low]])-1</f>
        <v>7.8310415018534307E-3</v>
      </c>
      <c r="AF206" s="2">
        <f>(Table2[[#This Row],[Current Week High]]/Table2[[#This Row],[Close Price]])-1</f>
        <v>5.4020920428286656E-2</v>
      </c>
      <c r="AG206" s="2">
        <f>(Table2[[#This Row],[Close Price]]/Table2[[#This Row],[Current Month Low]])-1</f>
        <v>4.4850942266046134E-2</v>
      </c>
      <c r="AH206" s="2">
        <f>(Table2[[#This Row],[Current Month High]]/Table2[[#This Row],[Close Price]])-1</f>
        <v>5.4020920428286656E-2</v>
      </c>
      <c r="AI206">
        <v>20.7854862323825</v>
      </c>
      <c r="AJ206">
        <v>32.231617003906898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0</v>
      </c>
      <c r="AM206" t="s">
        <v>10201</v>
      </c>
      <c r="AN206">
        <v>5.93</v>
      </c>
      <c r="AO206" t="s">
        <v>10200</v>
      </c>
      <c r="AP206">
        <v>2.8842700894E-5</v>
      </c>
      <c r="AQ206">
        <f>(Table2[[#This Row],[Sharpe Ratio]]-AVERAGE(Table2[Sharpe Ratio]))/_xlfn.STDEV.P(Table2[Sharpe Ratio])</f>
        <v>-0.61387504533082804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533</v>
      </c>
      <c r="AT206">
        <f>_xlfn.RANK.AVG(Table2[[#This Row],[6M Return vs Nifty Z-Score]],Table2[6M Return vs Nifty Z-Score])</f>
        <v>623</v>
      </c>
      <c r="AU206">
        <f>_xlfn.RANK.AVG(Table2[[#This Row],[Sharpe Ratio Z-Score]],Table2[Sharpe Ratio Z-Score])</f>
        <v>501</v>
      </c>
      <c r="AV206">
        <f>(Table2[[#This Row],[Rank 1Y]]+Table2[[#This Row],[Rank 6M]]+Table2[[#This Row],[Rank Sharpe]])/3</f>
        <v>552.33333333333337</v>
      </c>
    </row>
    <row r="207" spans="1:48" x14ac:dyDescent="0.3">
      <c r="A207" t="s">
        <v>518</v>
      </c>
      <c r="B207" t="s">
        <v>519</v>
      </c>
      <c r="C207" t="s">
        <v>10153</v>
      </c>
      <c r="D207" t="s">
        <v>18</v>
      </c>
      <c r="E207">
        <v>38360.882030975998</v>
      </c>
      <c r="F207">
        <v>229.78</v>
      </c>
      <c r="G207">
        <v>147.08239425337501</v>
      </c>
      <c r="H207">
        <f>(Table2[[#This Row],[1Y Return vs Nifty]]-AVERAGE(Table2[1Y Return vs Nifty]))/_xlfn.STDEV.P(Table2[1Y Return vs Nifty])</f>
        <v>1.1699074544894135</v>
      </c>
      <c r="I207">
        <v>7.6905333108394496</v>
      </c>
      <c r="J207">
        <f>(Table2[[#This Row],[1M Return vs Nifty]]-AVERAGE(Table2[1M Return vs Nifty]))/_xlfn.STDEV.P(Table2[1M Return vs Nifty])</f>
        <v>0.27318974807791457</v>
      </c>
      <c r="K207">
        <v>58.762010468154799</v>
      </c>
      <c r="L207">
        <f>(Table2[[#This Row],[6M Return vs Nifty]]-AVERAGE(Table2[6M Return vs Nifty]))/_xlfn.STDEV.P(Table2[6M Return vs Nifty])</f>
        <v>1.4790019676590558</v>
      </c>
      <c r="M207">
        <v>7.7031048536348896</v>
      </c>
      <c r="N207">
        <f>(Table2[[#This Row],[1W Return vs Nifty]]-AVERAGE(Table2[1W Return vs Nifty]))/_xlfn.STDEV.P(Table2[1W Return vs Nifty])</f>
        <v>1.226413044354455</v>
      </c>
      <c r="O207">
        <v>218.48</v>
      </c>
      <c r="P207">
        <v>216.84170891487</v>
      </c>
      <c r="Q207">
        <v>181.971763270368</v>
      </c>
      <c r="R207">
        <v>58.063337589108002</v>
      </c>
      <c r="S207" s="2">
        <f>(Table2[[#This Row],[Close Price]]-Table2[[#This Row],[20D EMA]])/Table2[[#This Row],[20D EMA]]</f>
        <v>5.1720981325521845E-2</v>
      </c>
      <c r="T207" s="2">
        <f>(Table2[[#This Row],[Close Price]]-Table2[[#This Row],[50D EMA]])/Table2[[#This Row],[50D EMA]]</f>
        <v>5.9666985423959443E-2</v>
      </c>
      <c r="U207" s="2">
        <f>(Table2[[#This Row],[Close Price]]-Table2[[#This Row],[200D EMA]])/Table2[[#This Row],[200D EMA]]</f>
        <v>0.26272338010265917</v>
      </c>
      <c r="V207">
        <v>1.3081768979264301</v>
      </c>
      <c r="W207">
        <v>224.2</v>
      </c>
      <c r="X207">
        <v>238.9</v>
      </c>
      <c r="Y207">
        <v>217.8</v>
      </c>
      <c r="Z207">
        <v>244.53</v>
      </c>
      <c r="AA207">
        <v>213.2</v>
      </c>
      <c r="AB207">
        <v>244.53</v>
      </c>
      <c r="AC207" s="2">
        <f>(Table2[[#This Row],[Close Price]]/Table2[[#This Row],[Day Low]])-1</f>
        <v>2.4888492417484365E-2</v>
      </c>
      <c r="AD207" s="2">
        <f>(Table2[[#This Row],[Day High]]/Table2[[#This Row],[Close Price]])-1</f>
        <v>3.9690138393245755E-2</v>
      </c>
      <c r="AE207" s="2">
        <f>(Table2[[#This Row],[Close Price]]/Table2[[#This Row],[Current Week Low]])-1</f>
        <v>5.5004591368227773E-2</v>
      </c>
      <c r="AF207" s="2">
        <f>(Table2[[#This Row],[Current Week High]]/Table2[[#This Row],[Close Price]])-1</f>
        <v>6.4191835668900632E-2</v>
      </c>
      <c r="AG207" s="2">
        <f>(Table2[[#This Row],[Close Price]]/Table2[[#This Row],[Current Month Low]])-1</f>
        <v>7.7767354596622873E-2</v>
      </c>
      <c r="AH207" s="2">
        <f>(Table2[[#This Row],[Current Month High]]/Table2[[#This Row],[Close Price]])-1</f>
        <v>6.4191835668900632E-2</v>
      </c>
      <c r="AI207">
        <v>25.881277743928901</v>
      </c>
      <c r="AJ207">
        <v>186.330218068535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-0.05</v>
      </c>
      <c r="AM207" t="s">
        <v>10199</v>
      </c>
      <c r="AN207">
        <v>2.42</v>
      </c>
      <c r="AO207" t="s">
        <v>10200</v>
      </c>
      <c r="AP207">
        <v>0.12511895621369101</v>
      </c>
      <c r="AQ207">
        <f>(Table2[[#This Row],[Sharpe Ratio]]-AVERAGE(Table2[Sharpe Ratio]))/_xlfn.STDEV.P(Table2[Sharpe Ratio])</f>
        <v>0.79642767119965419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4.9449398857804931</v>
      </c>
      <c r="AS207">
        <f>_xlfn.RANK.AVG(Table2[[#This Row],[1Y Return vs Nifty Z-Score]],Table2[1Y Return vs Nifty Z-Score])</f>
        <v>73</v>
      </c>
      <c r="AT207">
        <f>_xlfn.RANK.AVG(Table2[[#This Row],[6M Return vs Nifty Z-Score]],Table2[6M Return vs Nifty Z-Score])</f>
        <v>55</v>
      </c>
      <c r="AU207">
        <f>_xlfn.RANK.AVG(Table2[[#This Row],[Sharpe Ratio Z-Score]],Table2[Sharpe Ratio Z-Score])</f>
        <v>154</v>
      </c>
      <c r="AV207">
        <f>(Table2[[#This Row],[Rank 1Y]]+Table2[[#This Row],[Rank 6M]]+Table2[[#This Row],[Rank Sharpe]])/3</f>
        <v>94</v>
      </c>
    </row>
    <row r="208" spans="1:48" x14ac:dyDescent="0.3">
      <c r="A208" t="s">
        <v>520</v>
      </c>
      <c r="B208" t="s">
        <v>521</v>
      </c>
      <c r="C208" t="s">
        <v>10161</v>
      </c>
      <c r="D208" t="s">
        <v>65</v>
      </c>
      <c r="E208">
        <v>38274.5905390599</v>
      </c>
      <c r="F208">
        <v>1379.85</v>
      </c>
      <c r="G208">
        <v>82.5880603236387</v>
      </c>
      <c r="H208">
        <f>(Table2[[#This Row],[1Y Return vs Nifty]]-AVERAGE(Table2[1Y Return vs Nifty]))/_xlfn.STDEV.P(Table2[1Y Return vs Nifty])</f>
        <v>0.41642206046545238</v>
      </c>
      <c r="I208">
        <v>8.7685522029716392</v>
      </c>
      <c r="J208">
        <f>(Table2[[#This Row],[1M Return vs Nifty]]-AVERAGE(Table2[1M Return vs Nifty]))/_xlfn.STDEV.P(Table2[1M Return vs Nifty])</f>
        <v>0.36262600130740569</v>
      </c>
      <c r="K208">
        <v>44.403479101992801</v>
      </c>
      <c r="L208">
        <f>(Table2[[#This Row],[6M Return vs Nifty]]-AVERAGE(Table2[6M Return vs Nifty]))/_xlfn.STDEV.P(Table2[6M Return vs Nifty])</f>
        <v>1.0420915304717009</v>
      </c>
      <c r="M208">
        <v>8.1243109826606101</v>
      </c>
      <c r="N208">
        <f>(Table2[[#This Row],[1W Return vs Nifty]]-AVERAGE(Table2[1W Return vs Nifty]))/_xlfn.STDEV.P(Table2[1W Return vs Nifty])</f>
        <v>1.3081207218774509</v>
      </c>
      <c r="O208">
        <v>1268.69</v>
      </c>
      <c r="P208">
        <v>1181.3908944935299</v>
      </c>
      <c r="Q208">
        <v>969.06867207014295</v>
      </c>
      <c r="R208">
        <v>83.480880517056704</v>
      </c>
      <c r="S208" s="2">
        <f>(Table2[[#This Row],[Close Price]]-Table2[[#This Row],[20D EMA]])/Table2[[#This Row],[20D EMA]]</f>
        <v>8.7617936611780536E-2</v>
      </c>
      <c r="T208" s="2">
        <f>(Table2[[#This Row],[Close Price]]-Table2[[#This Row],[50D EMA]])/Table2[[#This Row],[50D EMA]]</f>
        <v>0.16798767150778721</v>
      </c>
      <c r="U208" s="2">
        <f>(Table2[[#This Row],[Close Price]]-Table2[[#This Row],[200D EMA]])/Table2[[#This Row],[200D EMA]]</f>
        <v>0.42389289817030001</v>
      </c>
      <c r="V208">
        <v>0.91088536744078596</v>
      </c>
      <c r="W208">
        <v>1330.85</v>
      </c>
      <c r="X208">
        <v>1385</v>
      </c>
      <c r="Y208">
        <v>1330.85</v>
      </c>
      <c r="Z208">
        <v>1385</v>
      </c>
      <c r="AA208">
        <v>1232.0999999999999</v>
      </c>
      <c r="AB208">
        <v>1385</v>
      </c>
      <c r="AC208" s="2">
        <f>(Table2[[#This Row],[Close Price]]/Table2[[#This Row],[Day Low]])-1</f>
        <v>3.6818574595183451E-2</v>
      </c>
      <c r="AD208" s="2">
        <f>(Table2[[#This Row],[Day High]]/Table2[[#This Row],[Close Price]])-1</f>
        <v>3.7322897416387502E-3</v>
      </c>
      <c r="AE208" s="2">
        <f>(Table2[[#This Row],[Close Price]]/Table2[[#This Row],[Current Week Low]])-1</f>
        <v>3.6818574595183451E-2</v>
      </c>
      <c r="AF208" s="2">
        <f>(Table2[[#This Row],[Current Week High]]/Table2[[#This Row],[Close Price]])-1</f>
        <v>3.7322897416387502E-3</v>
      </c>
      <c r="AG208" s="2">
        <f>(Table2[[#This Row],[Close Price]]/Table2[[#This Row],[Current Month Low]])-1</f>
        <v>0.11991721451180903</v>
      </c>
      <c r="AH208" s="2">
        <f>(Table2[[#This Row],[Current Month High]]/Table2[[#This Row],[Close Price]])-1</f>
        <v>3.7322897416387502E-3</v>
      </c>
      <c r="AI208">
        <v>0.37322897416387502</v>
      </c>
      <c r="AJ208">
        <v>108.75189107413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0.19</v>
      </c>
      <c r="AM208" t="s">
        <v>10200</v>
      </c>
      <c r="AN208">
        <v>13.12</v>
      </c>
      <c r="AO208" t="s">
        <v>10200</v>
      </c>
      <c r="AP208">
        <v>5.9306023666427003E-2</v>
      </c>
      <c r="AQ208">
        <f>(Table2[[#This Row],[Sharpe Ratio]]-AVERAGE(Table2[Sharpe Ratio]))/_xlfn.STDEV.P(Table2[Sharpe Ratio])</f>
        <v>5.4433320505036714E-2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3.1836936346270468</v>
      </c>
      <c r="AS208">
        <f>_xlfn.RANK.AVG(Table2[[#This Row],[1Y Return vs Nifty Z-Score]],Table2[1Y Return vs Nifty Z-Score])</f>
        <v>163</v>
      </c>
      <c r="AT208">
        <f>_xlfn.RANK.AVG(Table2[[#This Row],[6M Return vs Nifty Z-Score]],Table2[6M Return vs Nifty Z-Score])</f>
        <v>87</v>
      </c>
      <c r="AU208">
        <f>_xlfn.RANK.AVG(Table2[[#This Row],[Sharpe Ratio Z-Score]],Table2[Sharpe Ratio Z-Score])</f>
        <v>320</v>
      </c>
      <c r="AV208">
        <f>(Table2[[#This Row],[Rank 1Y]]+Table2[[#This Row],[Rank 6M]]+Table2[[#This Row],[Rank Sharpe]])/3</f>
        <v>190</v>
      </c>
    </row>
    <row r="209" spans="1:48" x14ac:dyDescent="0.3">
      <c r="A209" t="s">
        <v>522</v>
      </c>
      <c r="B209" t="s">
        <v>523</v>
      </c>
      <c r="C209" t="s">
        <v>10163</v>
      </c>
      <c r="D209" t="s">
        <v>171</v>
      </c>
      <c r="E209">
        <v>37891.550397596999</v>
      </c>
      <c r="F209">
        <v>199.47</v>
      </c>
      <c r="G209">
        <v>113.133072743269</v>
      </c>
      <c r="H209">
        <f>(Table2[[#This Row],[1Y Return vs Nifty]]-AVERAGE(Table2[1Y Return vs Nifty]))/_xlfn.STDEV.P(Table2[1Y Return vs Nifty])</f>
        <v>0.77327853631565602</v>
      </c>
      <c r="I209">
        <v>6.5509340972804697</v>
      </c>
      <c r="J209">
        <f>(Table2[[#This Row],[1M Return vs Nifty]]-AVERAGE(Table2[1M Return vs Nifty]))/_xlfn.STDEV.P(Table2[1M Return vs Nifty])</f>
        <v>0.17864457397396019</v>
      </c>
      <c r="K209">
        <v>40.156633254777802</v>
      </c>
      <c r="L209">
        <f>(Table2[[#This Row],[6M Return vs Nifty]]-AVERAGE(Table2[6M Return vs Nifty]))/_xlfn.STDEV.P(Table2[6M Return vs Nifty])</f>
        <v>0.91286582984421549</v>
      </c>
      <c r="M209">
        <v>5.3830195189177203</v>
      </c>
      <c r="N209">
        <f>(Table2[[#This Row],[1W Return vs Nifty]]-AVERAGE(Table2[1W Return vs Nifty]))/_xlfn.STDEV.P(Table2[1W Return vs Nifty])</f>
        <v>0.77635125443371256</v>
      </c>
      <c r="O209">
        <v>193.5</v>
      </c>
      <c r="P209">
        <v>187.163620381513</v>
      </c>
      <c r="Q209">
        <v>152.707274348477</v>
      </c>
      <c r="R209">
        <v>79.090742930584099</v>
      </c>
      <c r="S209" s="2">
        <f>(Table2[[#This Row],[Close Price]]-Table2[[#This Row],[20D EMA]])/Table2[[#This Row],[20D EMA]]</f>
        <v>3.0852713178294567E-2</v>
      </c>
      <c r="T209" s="2">
        <f>(Table2[[#This Row],[Close Price]]-Table2[[#This Row],[50D EMA]])/Table2[[#This Row],[50D EMA]]</f>
        <v>6.5751985313180855E-2</v>
      </c>
      <c r="U209" s="2">
        <f>(Table2[[#This Row],[Close Price]]-Table2[[#This Row],[200D EMA]])/Table2[[#This Row],[200D EMA]]</f>
        <v>0.30622461078580165</v>
      </c>
      <c r="V209">
        <v>0.72110138491765896</v>
      </c>
      <c r="W209">
        <v>192.2</v>
      </c>
      <c r="X209">
        <v>204</v>
      </c>
      <c r="Y209">
        <v>192.2</v>
      </c>
      <c r="Z209">
        <v>209</v>
      </c>
      <c r="AA209">
        <v>187.41</v>
      </c>
      <c r="AB209">
        <v>209</v>
      </c>
      <c r="AC209" s="2">
        <f>(Table2[[#This Row],[Close Price]]/Table2[[#This Row],[Day Low]])-1</f>
        <v>3.7825182101977273E-2</v>
      </c>
      <c r="AD209" s="2">
        <f>(Table2[[#This Row],[Day High]]/Table2[[#This Row],[Close Price]])-1</f>
        <v>2.2710181982253053E-2</v>
      </c>
      <c r="AE209" s="2">
        <f>(Table2[[#This Row],[Close Price]]/Table2[[#This Row],[Current Week Low]])-1</f>
        <v>3.7825182101977273E-2</v>
      </c>
      <c r="AF209" s="2">
        <f>(Table2[[#This Row],[Current Week High]]/Table2[[#This Row],[Close Price]])-1</f>
        <v>4.7776608011229849E-2</v>
      </c>
      <c r="AG209" s="2">
        <f>(Table2[[#This Row],[Close Price]]/Table2[[#This Row],[Current Month Low]])-1</f>
        <v>6.4350888426444763E-2</v>
      </c>
      <c r="AH209" s="2">
        <f>(Table2[[#This Row],[Current Month High]]/Table2[[#This Row],[Close Price]])-1</f>
        <v>4.7776608011229849E-2</v>
      </c>
      <c r="AI209">
        <v>4.7776608011229804</v>
      </c>
      <c r="AJ209">
        <v>141.34301270417399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-0.01</v>
      </c>
      <c r="AM209" t="s">
        <v>10199</v>
      </c>
      <c r="AN209">
        <v>5</v>
      </c>
      <c r="AO209" t="s">
        <v>10200</v>
      </c>
      <c r="AP209">
        <v>7.7572938634340005E-2</v>
      </c>
      <c r="AQ209">
        <f>(Table2[[#This Row],[Sharpe Ratio]]-AVERAGE(Table2[Sharpe Ratio]))/_xlfn.STDEV.P(Table2[Sharpe Ratio])</f>
        <v>0.26037989036919734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2.9015200849367417</v>
      </c>
      <c r="AS209">
        <f>_xlfn.RANK.AVG(Table2[[#This Row],[1Y Return vs Nifty Z-Score]],Table2[1Y Return vs Nifty Z-Score])</f>
        <v>106</v>
      </c>
      <c r="AT209">
        <f>_xlfn.RANK.AVG(Table2[[#This Row],[6M Return vs Nifty Z-Score]],Table2[6M Return vs Nifty Z-Score])</f>
        <v>104</v>
      </c>
      <c r="AU209">
        <f>_xlfn.RANK.AVG(Table2[[#This Row],[Sharpe Ratio Z-Score]],Table2[Sharpe Ratio Z-Score])</f>
        <v>256</v>
      </c>
      <c r="AV209">
        <f>(Table2[[#This Row],[Rank 1Y]]+Table2[[#This Row],[Rank 6M]]+Table2[[#This Row],[Rank Sharpe]])/3</f>
        <v>155.33333333333334</v>
      </c>
    </row>
    <row r="210" spans="1:48" x14ac:dyDescent="0.3">
      <c r="A210" t="s">
        <v>524</v>
      </c>
      <c r="B210" t="s">
        <v>525</v>
      </c>
      <c r="C210" t="s">
        <v>10166</v>
      </c>
      <c r="D210" t="s">
        <v>526</v>
      </c>
      <c r="E210">
        <v>37750.3971786599</v>
      </c>
      <c r="F210">
        <v>580.15</v>
      </c>
      <c r="G210">
        <v>-5.1502737027057002</v>
      </c>
      <c r="H210">
        <f>(Table2[[#This Row],[1Y Return vs Nifty]]-AVERAGE(Table2[1Y Return vs Nifty]))/_xlfn.STDEV.P(Table2[1Y Return vs Nifty])</f>
        <v>-0.60862229857652816</v>
      </c>
      <c r="I210">
        <v>5.28708649820451</v>
      </c>
      <c r="J210">
        <f>(Table2[[#This Row],[1M Return vs Nifty]]-AVERAGE(Table2[1M Return vs Nifty]))/_xlfn.STDEV.P(Table2[1M Return vs Nifty])</f>
        <v>7.3791315149455861E-2</v>
      </c>
      <c r="K210">
        <v>-1.51149003445885</v>
      </c>
      <c r="L210">
        <f>(Table2[[#This Row],[6M Return vs Nifty]]-AVERAGE(Table2[6M Return vs Nifty]))/_xlfn.STDEV.P(Table2[6M Return vs Nifty])</f>
        <v>-0.35503807333493048</v>
      </c>
      <c r="M210">
        <v>-5.4030719730898402E-2</v>
      </c>
      <c r="N210">
        <f>(Table2[[#This Row],[1W Return vs Nifty]]-AVERAGE(Table2[1W Return vs Nifty]))/_xlfn.STDEV.P(Table2[1W Return vs Nifty])</f>
        <v>-0.27835502109795834</v>
      </c>
      <c r="O210">
        <v>556.72</v>
      </c>
      <c r="P210">
        <v>526.31780603921595</v>
      </c>
      <c r="Q210">
        <v>504.59201999371101</v>
      </c>
      <c r="R210">
        <v>67.476003727409207</v>
      </c>
      <c r="S210" s="2">
        <f>(Table2[[#This Row],[Close Price]]-Table2[[#This Row],[20D EMA]])/Table2[[#This Row],[20D EMA]]</f>
        <v>4.2085788187957947E-2</v>
      </c>
      <c r="T210" s="2">
        <f>(Table2[[#This Row],[Close Price]]-Table2[[#This Row],[50D EMA]])/Table2[[#This Row],[50D EMA]]</f>
        <v>0.10228077663930106</v>
      </c>
      <c r="U210" s="2">
        <f>(Table2[[#This Row],[Close Price]]-Table2[[#This Row],[200D EMA]])/Table2[[#This Row],[200D EMA]]</f>
        <v>0.14974073511354913</v>
      </c>
      <c r="V210">
        <v>0.56434055557037999</v>
      </c>
      <c r="W210">
        <v>566.15</v>
      </c>
      <c r="X210">
        <v>585.95000000000005</v>
      </c>
      <c r="Y210">
        <v>564.1</v>
      </c>
      <c r="Z210">
        <v>585.95000000000005</v>
      </c>
      <c r="AA210">
        <v>559.85</v>
      </c>
      <c r="AB210">
        <v>585.95000000000005</v>
      </c>
      <c r="AC210" s="2">
        <f>(Table2[[#This Row],[Close Price]]/Table2[[#This Row],[Day Low]])-1</f>
        <v>2.4728428861609197E-2</v>
      </c>
      <c r="AD210" s="2">
        <f>(Table2[[#This Row],[Day High]]/Table2[[#This Row],[Close Price]])-1</f>
        <v>9.9974144617771543E-3</v>
      </c>
      <c r="AE210" s="2">
        <f>(Table2[[#This Row],[Close Price]]/Table2[[#This Row],[Current Week Low]])-1</f>
        <v>2.8452402056373005E-2</v>
      </c>
      <c r="AF210" s="2">
        <f>(Table2[[#This Row],[Current Week High]]/Table2[[#This Row],[Close Price]])-1</f>
        <v>9.9974144617771543E-3</v>
      </c>
      <c r="AG210" s="2">
        <f>(Table2[[#This Row],[Close Price]]/Table2[[#This Row],[Current Month Low]])-1</f>
        <v>3.6259712422970436E-2</v>
      </c>
      <c r="AH210" s="2">
        <f>(Table2[[#This Row],[Current Month High]]/Table2[[#This Row],[Close Price]])-1</f>
        <v>9.9974144617771543E-3</v>
      </c>
      <c r="AI210">
        <v>1.17211066103595</v>
      </c>
      <c r="AJ210">
        <v>37.786486165538498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0.19</v>
      </c>
      <c r="AM210" t="s">
        <v>10200</v>
      </c>
      <c r="AN210">
        <v>1.85</v>
      </c>
      <c r="AO210" t="s">
        <v>10200</v>
      </c>
      <c r="AP210">
        <v>-6.2054604488379003E-2</v>
      </c>
      <c r="AQ210">
        <f>(Table2[[#This Row],[Sharpe Ratio]]-AVERAGE(Table2[Sharpe Ratio]))/_xlfn.STDEV.P(Table2[Sharpe Ratio])</f>
        <v>-1.313822081621999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-2.4820461594819601</v>
      </c>
      <c r="AS210">
        <f>_xlfn.RANK.AVG(Table2[[#This Row],[1Y Return vs Nifty Z-Score]],Table2[1Y Return vs Nifty Z-Score])</f>
        <v>545</v>
      </c>
      <c r="AT210">
        <f>_xlfn.RANK.AVG(Table2[[#This Row],[6M Return vs Nifty Z-Score]],Table2[6M Return vs Nifty Z-Score])</f>
        <v>447</v>
      </c>
      <c r="AU210">
        <f>_xlfn.RANK.AVG(Table2[[#This Row],[Sharpe Ratio Z-Score]],Table2[Sharpe Ratio Z-Score])</f>
        <v>655</v>
      </c>
      <c r="AV210">
        <f>(Table2[[#This Row],[Rank 1Y]]+Table2[[#This Row],[Rank 6M]]+Table2[[#This Row],[Rank Sharpe]])/3</f>
        <v>549</v>
      </c>
    </row>
    <row r="211" spans="1:48" x14ac:dyDescent="0.3">
      <c r="A211" t="s">
        <v>527</v>
      </c>
      <c r="B211" t="s">
        <v>528</v>
      </c>
      <c r="C211" t="s">
        <v>10159</v>
      </c>
      <c r="D211" t="s">
        <v>189</v>
      </c>
      <c r="E211">
        <v>37722.259262400003</v>
      </c>
      <c r="F211">
        <v>2654.95</v>
      </c>
      <c r="G211">
        <v>33.561539635632201</v>
      </c>
      <c r="H211">
        <f>(Table2[[#This Row],[1Y Return vs Nifty]]-AVERAGE(Table2[1Y Return vs Nifty]))/_xlfn.STDEV.P(Table2[1Y Return vs Nifty])</f>
        <v>-0.15635332936137744</v>
      </c>
      <c r="I211">
        <v>4.04899599382557</v>
      </c>
      <c r="J211">
        <f>(Table2[[#This Row],[1M Return vs Nifty]]-AVERAGE(Table2[1M Return vs Nifty]))/_xlfn.STDEV.P(Table2[1M Return vs Nifty])</f>
        <v>-2.892504416373997E-2</v>
      </c>
      <c r="K211">
        <v>19.476046864140599</v>
      </c>
      <c r="L211">
        <f>(Table2[[#This Row],[6M Return vs Nifty]]-AVERAGE(Table2[6M Return vs Nifty]))/_xlfn.STDEV.P(Table2[6M Return vs Nifty])</f>
        <v>0.28358391996046473</v>
      </c>
      <c r="M211">
        <v>-2.3877312548119001</v>
      </c>
      <c r="N211">
        <f>(Table2[[#This Row],[1W Return vs Nifty]]-AVERAGE(Table2[1W Return vs Nifty]))/_xlfn.STDEV.P(Table2[1W Return vs Nifty])</f>
        <v>-0.73105795587409994</v>
      </c>
      <c r="O211">
        <v>2626.06</v>
      </c>
      <c r="P211">
        <v>2417.3470502233799</v>
      </c>
      <c r="Q211">
        <v>2007.6024759674301</v>
      </c>
      <c r="R211">
        <v>54.007904831817399</v>
      </c>
      <c r="S211" s="2">
        <f>(Table2[[#This Row],[Close Price]]-Table2[[#This Row],[20D EMA]])/Table2[[#This Row],[20D EMA]]</f>
        <v>1.100127186736018E-2</v>
      </c>
      <c r="T211" s="2">
        <f>(Table2[[#This Row],[Close Price]]-Table2[[#This Row],[50D EMA]])/Table2[[#This Row],[50D EMA]]</f>
        <v>9.8290789381964699E-2</v>
      </c>
      <c r="U211" s="2">
        <f>(Table2[[#This Row],[Close Price]]-Table2[[#This Row],[200D EMA]])/Table2[[#This Row],[200D EMA]]</f>
        <v>0.32244806020206951</v>
      </c>
      <c r="V211">
        <v>0.58385858235625598</v>
      </c>
      <c r="W211">
        <v>2640.6</v>
      </c>
      <c r="X211">
        <v>2719.95</v>
      </c>
      <c r="Y211">
        <v>2640.6</v>
      </c>
      <c r="Z211">
        <v>2812.45</v>
      </c>
      <c r="AA211">
        <v>2640.6</v>
      </c>
      <c r="AB211">
        <v>2818.3</v>
      </c>
      <c r="AC211" s="2">
        <f>(Table2[[#This Row],[Close Price]]/Table2[[#This Row],[Day Low]])-1</f>
        <v>5.4343709762931791E-3</v>
      </c>
      <c r="AD211" s="2">
        <f>(Table2[[#This Row],[Day High]]/Table2[[#This Row],[Close Price]])-1</f>
        <v>2.4482570293225869E-2</v>
      </c>
      <c r="AE211" s="2">
        <f>(Table2[[#This Row],[Close Price]]/Table2[[#This Row],[Current Week Low]])-1</f>
        <v>5.4343709762931791E-3</v>
      </c>
      <c r="AF211" s="2">
        <f>(Table2[[#This Row],[Current Week High]]/Table2[[#This Row],[Close Price]])-1</f>
        <v>5.9323151095124205E-2</v>
      </c>
      <c r="AG211" s="2">
        <f>(Table2[[#This Row],[Close Price]]/Table2[[#This Row],[Current Month Low]])-1</f>
        <v>5.4343709762931791E-3</v>
      </c>
      <c r="AH211" s="2">
        <f>(Table2[[#This Row],[Current Month High]]/Table2[[#This Row],[Close Price]])-1</f>
        <v>6.1526582421514764E-2</v>
      </c>
      <c r="AI211">
        <v>15.305372982542</v>
      </c>
      <c r="AJ211">
        <v>72.393753449563306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0.24</v>
      </c>
      <c r="AM211" t="s">
        <v>10200</v>
      </c>
      <c r="AN211">
        <v>-0.46</v>
      </c>
      <c r="AO211" t="s">
        <v>10199</v>
      </c>
      <c r="AP211">
        <v>3.3152562153394002E-2</v>
      </c>
      <c r="AQ211">
        <f>(Table2[[#This Row],[Sharpe Ratio]]-AVERAGE(Table2[Sharpe Ratio]))/_xlfn.STDEV.P(Table2[Sharpe Ratio])</f>
        <v>-0.2404284937720165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-0.87318090321076913</v>
      </c>
      <c r="AS211">
        <f>_xlfn.RANK.AVG(Table2[[#This Row],[1Y Return vs Nifty Z-Score]],Table2[1Y Return vs Nifty Z-Score])</f>
        <v>329</v>
      </c>
      <c r="AT211">
        <f>_xlfn.RANK.AVG(Table2[[#This Row],[6M Return vs Nifty Z-Score]],Table2[6M Return vs Nifty Z-Score])</f>
        <v>222</v>
      </c>
      <c r="AU211">
        <f>_xlfn.RANK.AVG(Table2[[#This Row],[Sharpe Ratio Z-Score]],Table2[Sharpe Ratio Z-Score])</f>
        <v>402</v>
      </c>
      <c r="AV211">
        <f>(Table2[[#This Row],[Rank 1Y]]+Table2[[#This Row],[Rank 6M]]+Table2[[#This Row],[Rank Sharpe]])/3</f>
        <v>317.66666666666669</v>
      </c>
    </row>
    <row r="212" spans="1:48" x14ac:dyDescent="0.3">
      <c r="A212" t="s">
        <v>529</v>
      </c>
      <c r="B212" t="s">
        <v>530</v>
      </c>
      <c r="C212" t="s">
        <v>10155</v>
      </c>
      <c r="D212" t="s">
        <v>49</v>
      </c>
      <c r="E212">
        <v>37377.2114713599</v>
      </c>
      <c r="F212">
        <v>299.10000000000002</v>
      </c>
      <c r="G212">
        <v>-34.846144198729803</v>
      </c>
      <c r="H212">
        <f>(Table2[[#This Row],[1Y Return vs Nifty]]-AVERAGE(Table2[1Y Return vs Nifty]))/_xlfn.STDEV.P(Table2[1Y Return vs Nifty])</f>
        <v>-0.95555827447106545</v>
      </c>
      <c r="I212">
        <v>1.2646889309451299</v>
      </c>
      <c r="J212">
        <f>(Table2[[#This Row],[1M Return vs Nifty]]-AVERAGE(Table2[1M Return vs Nifty]))/_xlfn.STDEV.P(Table2[1M Return vs Nifty])</f>
        <v>-0.25992098807703129</v>
      </c>
      <c r="K212">
        <v>-1.3530625084629699</v>
      </c>
      <c r="L212">
        <f>(Table2[[#This Row],[6M Return vs Nifty]]-AVERAGE(Table2[6M Return vs Nifty]))/_xlfn.STDEV.P(Table2[6M Return vs Nifty])</f>
        <v>-0.3502173407766902</v>
      </c>
      <c r="M212">
        <v>2.75217986074626</v>
      </c>
      <c r="N212">
        <f>(Table2[[#This Row],[1W Return vs Nifty]]-AVERAGE(Table2[1W Return vs Nifty]))/_xlfn.STDEV.P(Table2[1W Return vs Nifty])</f>
        <v>0.26600778222023835</v>
      </c>
      <c r="O212">
        <v>298.25</v>
      </c>
      <c r="P212">
        <v>288.956699693242</v>
      </c>
      <c r="Q212">
        <v>280.26223344245398</v>
      </c>
      <c r="R212">
        <v>55.7687989338718</v>
      </c>
      <c r="S212" s="2">
        <f>(Table2[[#This Row],[Close Price]]-Table2[[#This Row],[20D EMA]])/Table2[[#This Row],[20D EMA]]</f>
        <v>2.8499580888517108E-3</v>
      </c>
      <c r="T212" s="2">
        <f>(Table2[[#This Row],[Close Price]]-Table2[[#This Row],[50D EMA]])/Table2[[#This Row],[50D EMA]]</f>
        <v>3.5103184378580614E-2</v>
      </c>
      <c r="U212" s="2">
        <f>(Table2[[#This Row],[Close Price]]-Table2[[#This Row],[200D EMA]])/Table2[[#This Row],[200D EMA]]</f>
        <v>6.7214787829820072E-2</v>
      </c>
      <c r="V212">
        <v>0.70998278484673005</v>
      </c>
      <c r="W212">
        <v>295.60000000000002</v>
      </c>
      <c r="X212">
        <v>303.45</v>
      </c>
      <c r="Y212">
        <v>295.60000000000002</v>
      </c>
      <c r="Z212">
        <v>305.35000000000002</v>
      </c>
      <c r="AA212">
        <v>288.60000000000002</v>
      </c>
      <c r="AB212">
        <v>308.8</v>
      </c>
      <c r="AC212" s="2">
        <f>(Table2[[#This Row],[Close Price]]/Table2[[#This Row],[Day Low]])-1</f>
        <v>1.1840324763193522E-2</v>
      </c>
      <c r="AD212" s="2">
        <f>(Table2[[#This Row],[Day High]]/Table2[[#This Row],[Close Price]])-1</f>
        <v>1.454363089267785E-2</v>
      </c>
      <c r="AE212" s="2">
        <f>(Table2[[#This Row],[Close Price]]/Table2[[#This Row],[Current Week Low]])-1</f>
        <v>1.1840324763193522E-2</v>
      </c>
      <c r="AF212" s="2">
        <f>(Table2[[#This Row],[Current Week High]]/Table2[[#This Row],[Close Price]])-1</f>
        <v>2.0896021397525999E-2</v>
      </c>
      <c r="AG212" s="2">
        <f>(Table2[[#This Row],[Close Price]]/Table2[[#This Row],[Current Month Low]])-1</f>
        <v>3.6382536382536301E-2</v>
      </c>
      <c r="AH212" s="2">
        <f>(Table2[[#This Row],[Current Month High]]/Table2[[#This Row],[Close Price]])-1</f>
        <v>3.2430625208960118E-2</v>
      </c>
      <c r="AI212">
        <v>12.3370110330992</v>
      </c>
      <c r="AJ212">
        <v>26.016431430377001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-0.03</v>
      </c>
      <c r="AM212" t="s">
        <v>10199</v>
      </c>
      <c r="AN212">
        <v>-2.0499999999999998</v>
      </c>
      <c r="AO212" t="s">
        <v>10199</v>
      </c>
      <c r="AP212">
        <v>5.6309332252307998E-2</v>
      </c>
      <c r="AQ212">
        <f>(Table2[[#This Row],[Sharpe Ratio]]-AVERAGE(Table2[Sharpe Ratio]))/_xlfn.STDEV.P(Table2[Sharpe Ratio])</f>
        <v>2.0647740467944087E-2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-1.2790410806366044</v>
      </c>
      <c r="AS212">
        <f>_xlfn.RANK.AVG(Table2[[#This Row],[1Y Return vs Nifty Z-Score]],Table2[1Y Return vs Nifty Z-Score])</f>
        <v>683</v>
      </c>
      <c r="AT212">
        <f>_xlfn.RANK.AVG(Table2[[#This Row],[6M Return vs Nifty Z-Score]],Table2[6M Return vs Nifty Z-Score])</f>
        <v>444</v>
      </c>
      <c r="AU212">
        <f>_xlfn.RANK.AVG(Table2[[#This Row],[Sharpe Ratio Z-Score]],Table2[Sharpe Ratio Z-Score])</f>
        <v>330</v>
      </c>
      <c r="AV212">
        <f>(Table2[[#This Row],[Rank 1Y]]+Table2[[#This Row],[Rank 6M]]+Table2[[#This Row],[Rank Sharpe]])/3</f>
        <v>485.66666666666669</v>
      </c>
    </row>
    <row r="213" spans="1:48" x14ac:dyDescent="0.3">
      <c r="A213" t="s">
        <v>531</v>
      </c>
      <c r="B213" t="s">
        <v>532</v>
      </c>
      <c r="C213" t="s">
        <v>10162</v>
      </c>
      <c r="D213" t="s">
        <v>156</v>
      </c>
      <c r="E213">
        <v>37328.257514279998</v>
      </c>
      <c r="F213">
        <v>276.61</v>
      </c>
      <c r="G213">
        <v>126.887099969861</v>
      </c>
      <c r="H213">
        <f>(Table2[[#This Row],[1Y Return vs Nifty]]-AVERAGE(Table2[1Y Return vs Nifty]))/_xlfn.STDEV.P(Table2[1Y Return vs Nifty])</f>
        <v>0.93396642923250484</v>
      </c>
      <c r="I213">
        <v>13.412812451713799</v>
      </c>
      <c r="J213">
        <f>(Table2[[#This Row],[1M Return vs Nifty]]-AVERAGE(Table2[1M Return vs Nifty]))/_xlfn.STDEV.P(Table2[1M Return vs Nifty])</f>
        <v>0.74793022807157816</v>
      </c>
      <c r="K213">
        <v>7.6485078961839603</v>
      </c>
      <c r="L213">
        <f>(Table2[[#This Row],[6M Return vs Nifty]]-AVERAGE(Table2[6M Return vs Nifty]))/_xlfn.STDEV.P(Table2[6M Return vs Nifty])</f>
        <v>-7.6311886202452953E-2</v>
      </c>
      <c r="M213">
        <v>-0.43311106444040498</v>
      </c>
      <c r="N213">
        <f>(Table2[[#This Row],[1W Return vs Nifty]]-AVERAGE(Table2[1W Return vs Nifty]))/_xlfn.STDEV.P(Table2[1W Return vs Nifty])</f>
        <v>-0.35189092769189867</v>
      </c>
      <c r="O213">
        <v>250</v>
      </c>
      <c r="P213">
        <v>239.51119466837201</v>
      </c>
      <c r="Q213">
        <v>208.12533189023401</v>
      </c>
      <c r="R213">
        <v>83.838935685843595</v>
      </c>
      <c r="S213" s="2">
        <f>(Table2[[#This Row],[Close Price]]-Table2[[#This Row],[20D EMA]])/Table2[[#This Row],[20D EMA]]</f>
        <v>0.10644000000000005</v>
      </c>
      <c r="T213" s="2">
        <f>(Table2[[#This Row],[Close Price]]-Table2[[#This Row],[50D EMA]])/Table2[[#This Row],[50D EMA]]</f>
        <v>0.15489382608188784</v>
      </c>
      <c r="U213" s="2">
        <f>(Table2[[#This Row],[Close Price]]-Table2[[#This Row],[200D EMA]])/Table2[[#This Row],[200D EMA]]</f>
        <v>0.3290549376559555</v>
      </c>
      <c r="V213">
        <v>1.7975976247580201</v>
      </c>
      <c r="W213">
        <v>253.3</v>
      </c>
      <c r="X213">
        <v>280</v>
      </c>
      <c r="Y213">
        <v>253.3</v>
      </c>
      <c r="Z213">
        <v>280</v>
      </c>
      <c r="AA213">
        <v>236.25</v>
      </c>
      <c r="AB213">
        <v>280</v>
      </c>
      <c r="AC213" s="2">
        <f>(Table2[[#This Row],[Close Price]]/Table2[[#This Row],[Day Low]])-1</f>
        <v>9.2025266482431922E-2</v>
      </c>
      <c r="AD213" s="2">
        <f>(Table2[[#This Row],[Day High]]/Table2[[#This Row],[Close Price]])-1</f>
        <v>1.22555222153935E-2</v>
      </c>
      <c r="AE213" s="2">
        <f>(Table2[[#This Row],[Close Price]]/Table2[[#This Row],[Current Week Low]])-1</f>
        <v>9.2025266482431922E-2</v>
      </c>
      <c r="AF213" s="2">
        <f>(Table2[[#This Row],[Current Week High]]/Table2[[#This Row],[Close Price]])-1</f>
        <v>1.22555222153935E-2</v>
      </c>
      <c r="AG213" s="2">
        <f>(Table2[[#This Row],[Close Price]]/Table2[[#This Row],[Current Month Low]])-1</f>
        <v>0.17083597883597879</v>
      </c>
      <c r="AH213" s="2">
        <f>(Table2[[#This Row],[Current Month High]]/Table2[[#This Row],[Close Price]])-1</f>
        <v>1.22555222153935E-2</v>
      </c>
      <c r="AI213">
        <v>6.1964498752756496</v>
      </c>
      <c r="AJ213">
        <v>160.952830188679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0.14000000000000001</v>
      </c>
      <c r="AM213" t="s">
        <v>10200</v>
      </c>
      <c r="AN213">
        <v>18.329999999999998</v>
      </c>
      <c r="AO213" t="s">
        <v>10200</v>
      </c>
      <c r="AP213">
        <v>0.14752725084391799</v>
      </c>
      <c r="AQ213">
        <f>(Table2[[#This Row],[Sharpe Ratio]]-AVERAGE(Table2[Sharpe Ratio]))/_xlfn.STDEV.P(Table2[Sharpe Ratio])</f>
        <v>1.0490653729520913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2.3027592163618227</v>
      </c>
      <c r="AS213">
        <f>_xlfn.RANK.AVG(Table2[[#This Row],[1Y Return vs Nifty Z-Score]],Table2[1Y Return vs Nifty Z-Score])</f>
        <v>92</v>
      </c>
      <c r="AT213">
        <f>_xlfn.RANK.AVG(Table2[[#This Row],[6M Return vs Nifty Z-Score]],Table2[6M Return vs Nifty Z-Score])</f>
        <v>337</v>
      </c>
      <c r="AU213">
        <f>_xlfn.RANK.AVG(Table2[[#This Row],[Sharpe Ratio Z-Score]],Table2[Sharpe Ratio Z-Score])</f>
        <v>111</v>
      </c>
      <c r="AV213">
        <f>(Table2[[#This Row],[Rank 1Y]]+Table2[[#This Row],[Rank 6M]]+Table2[[#This Row],[Rank Sharpe]])/3</f>
        <v>180</v>
      </c>
    </row>
    <row r="214" spans="1:48" x14ac:dyDescent="0.3">
      <c r="A214" t="s">
        <v>533</v>
      </c>
      <c r="B214" t="s">
        <v>534</v>
      </c>
      <c r="C214" t="s">
        <v>10153</v>
      </c>
      <c r="D214" t="s">
        <v>179</v>
      </c>
      <c r="E214">
        <v>36750.042000000001</v>
      </c>
      <c r="F214">
        <v>527.54999999999995</v>
      </c>
      <c r="G214">
        <v>-16.500276588105599</v>
      </c>
      <c r="H214">
        <f>(Table2[[#This Row],[1Y Return vs Nifty]]-AVERAGE(Table2[1Y Return vs Nifty]))/_xlfn.STDEV.P(Table2[1Y Return vs Nifty])</f>
        <v>-0.74122404628347749</v>
      </c>
      <c r="I214">
        <v>5.0126835229582296</v>
      </c>
      <c r="J214">
        <f>(Table2[[#This Row],[1M Return vs Nifty]]-AVERAGE(Table2[1M Return vs Nifty]))/_xlfn.STDEV.P(Table2[1M Return vs Nifty])</f>
        <v>5.1025875545227875E-2</v>
      </c>
      <c r="K214">
        <v>13.808503381498999</v>
      </c>
      <c r="L214">
        <f>(Table2[[#This Row],[6M Return vs Nifty]]-AVERAGE(Table2[6M Return vs Nifty]))/_xlfn.STDEV.P(Table2[6M Return vs Nifty])</f>
        <v>0.11112833675124892</v>
      </c>
      <c r="M214">
        <v>0.54679310668077796</v>
      </c>
      <c r="N214">
        <f>(Table2[[#This Row],[1W Return vs Nifty]]-AVERAGE(Table2[1W Return vs Nifty]))/_xlfn.STDEV.P(Table2[1W Return vs Nifty])</f>
        <v>-0.16180420173991411</v>
      </c>
      <c r="O214">
        <v>500.55</v>
      </c>
      <c r="P214">
        <v>478.15453712367099</v>
      </c>
      <c r="Q214">
        <v>450.274855304629</v>
      </c>
      <c r="R214">
        <v>77.982788829337494</v>
      </c>
      <c r="S214" s="2">
        <f>(Table2[[#This Row],[Close Price]]-Table2[[#This Row],[20D EMA]])/Table2[[#This Row],[20D EMA]]</f>
        <v>5.394066526820486E-2</v>
      </c>
      <c r="T214" s="2">
        <f>(Table2[[#This Row],[Close Price]]-Table2[[#This Row],[50D EMA]])/Table2[[#This Row],[50D EMA]]</f>
        <v>0.10330439019457262</v>
      </c>
      <c r="U214" s="2">
        <f>(Table2[[#This Row],[Close Price]]-Table2[[#This Row],[200D EMA]])/Table2[[#This Row],[200D EMA]]</f>
        <v>0.17161772145391335</v>
      </c>
      <c r="V214">
        <v>0.86736192256436895</v>
      </c>
      <c r="W214">
        <v>520.04999999999995</v>
      </c>
      <c r="X214">
        <v>540.45000000000005</v>
      </c>
      <c r="Y214">
        <v>516.85</v>
      </c>
      <c r="Z214">
        <v>540.45000000000005</v>
      </c>
      <c r="AA214">
        <v>502.85</v>
      </c>
      <c r="AB214">
        <v>540.45000000000005</v>
      </c>
      <c r="AC214" s="2">
        <f>(Table2[[#This Row],[Close Price]]/Table2[[#This Row],[Day Low]])-1</f>
        <v>1.4421690222093941E-2</v>
      </c>
      <c r="AD214" s="2">
        <f>(Table2[[#This Row],[Day High]]/Table2[[#This Row],[Close Price]])-1</f>
        <v>2.4452658515780712E-2</v>
      </c>
      <c r="AE214" s="2">
        <f>(Table2[[#This Row],[Close Price]]/Table2[[#This Row],[Current Week Low]])-1</f>
        <v>2.0702331430782595E-2</v>
      </c>
      <c r="AF214" s="2">
        <f>(Table2[[#This Row],[Current Week High]]/Table2[[#This Row],[Close Price]])-1</f>
        <v>2.4452658515780712E-2</v>
      </c>
      <c r="AG214" s="2">
        <f>(Table2[[#This Row],[Close Price]]/Table2[[#This Row],[Current Month Low]])-1</f>
        <v>4.9120015909316805E-2</v>
      </c>
      <c r="AH214" s="2">
        <f>(Table2[[#This Row],[Current Month High]]/Table2[[#This Row],[Close Price]])-1</f>
        <v>2.4452658515780712E-2</v>
      </c>
      <c r="AI214">
        <v>2.4452658515780699</v>
      </c>
      <c r="AJ214">
        <v>40.417886611658197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0.12</v>
      </c>
      <c r="AM214" t="s">
        <v>10200</v>
      </c>
      <c r="AN214">
        <v>11.17</v>
      </c>
      <c r="AO214" t="s">
        <v>10200</v>
      </c>
      <c r="AP214">
        <v>-5.7542994539107002E-2</v>
      </c>
      <c r="AQ214">
        <f>(Table2[[#This Row],[Sharpe Ratio]]-AVERAGE(Table2[Sharpe Ratio]))/_xlfn.STDEV.P(Table2[Sharpe Ratio])</f>
        <v>-1.2629568646299838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-2.0038309003568986</v>
      </c>
      <c r="AS214">
        <f>_xlfn.RANK.AVG(Table2[[#This Row],[1Y Return vs Nifty Z-Score]],Table2[1Y Return vs Nifty Z-Score])</f>
        <v>604</v>
      </c>
      <c r="AT214">
        <f>_xlfn.RANK.AVG(Table2[[#This Row],[6M Return vs Nifty Z-Score]],Table2[6M Return vs Nifty Z-Score])</f>
        <v>281</v>
      </c>
      <c r="AU214">
        <f>_xlfn.RANK.AVG(Table2[[#This Row],[Sharpe Ratio Z-Score]],Table2[Sharpe Ratio Z-Score])</f>
        <v>649</v>
      </c>
      <c r="AV214">
        <f>(Table2[[#This Row],[Rank 1Y]]+Table2[[#This Row],[Rank 6M]]+Table2[[#This Row],[Rank Sharpe]])/3</f>
        <v>511.33333333333331</v>
      </c>
    </row>
    <row r="215" spans="1:48" x14ac:dyDescent="0.3">
      <c r="A215" t="s">
        <v>535</v>
      </c>
      <c r="B215" t="s">
        <v>536</v>
      </c>
      <c r="C215" t="s">
        <v>10169</v>
      </c>
      <c r="D215" t="s">
        <v>242</v>
      </c>
      <c r="E215">
        <v>36746.331141014998</v>
      </c>
      <c r="F215">
        <v>2724.9</v>
      </c>
      <c r="G215">
        <v>11.3910843767184</v>
      </c>
      <c r="H215">
        <f>(Table2[[#This Row],[1Y Return vs Nifty]]-AVERAGE(Table2[1Y Return vs Nifty]))/_xlfn.STDEV.P(Table2[1Y Return vs Nifty])</f>
        <v>-0.41537010182161777</v>
      </c>
      <c r="I215">
        <v>13.717198418052901</v>
      </c>
      <c r="J215">
        <f>(Table2[[#This Row],[1M Return vs Nifty]]-AVERAGE(Table2[1M Return vs Nifty]))/_xlfn.STDEV.P(Table2[1M Return vs Nifty])</f>
        <v>0.77318316247160823</v>
      </c>
      <c r="K215">
        <v>-0.30116573566625399</v>
      </c>
      <c r="L215">
        <f>(Table2[[#This Row],[6M Return vs Nifty]]-AVERAGE(Table2[6M Return vs Nifty]))/_xlfn.STDEV.P(Table2[6M Return vs Nifty])</f>
        <v>-0.31820956315942917</v>
      </c>
      <c r="M215">
        <v>-0.60825957161600597</v>
      </c>
      <c r="N215">
        <f>(Table2[[#This Row],[1W Return vs Nifty]]-AVERAGE(Table2[1W Return vs Nifty]))/_xlfn.STDEV.P(Table2[1W Return vs Nifty])</f>
        <v>-0.38586711359413245</v>
      </c>
      <c r="O215">
        <v>2574.04</v>
      </c>
      <c r="P215">
        <v>2466.3052181889102</v>
      </c>
      <c r="Q215">
        <v>2300.46417114006</v>
      </c>
      <c r="R215">
        <v>74.409978614490299</v>
      </c>
      <c r="S215" s="2">
        <f>(Table2[[#This Row],[Close Price]]-Table2[[#This Row],[20D EMA]])/Table2[[#This Row],[20D EMA]]</f>
        <v>5.8608257835931113E-2</v>
      </c>
      <c r="T215" s="2">
        <f>(Table2[[#This Row],[Close Price]]-Table2[[#This Row],[50D EMA]])/Table2[[#This Row],[50D EMA]]</f>
        <v>0.10485108651758221</v>
      </c>
      <c r="U215" s="2">
        <f>(Table2[[#This Row],[Close Price]]-Table2[[#This Row],[200D EMA]])/Table2[[#This Row],[200D EMA]]</f>
        <v>0.18450008228104633</v>
      </c>
      <c r="V215">
        <v>1.2929146167872401</v>
      </c>
      <c r="W215">
        <v>2631.1</v>
      </c>
      <c r="X215">
        <v>2738</v>
      </c>
      <c r="Y215">
        <v>2631.1</v>
      </c>
      <c r="Z215">
        <v>2755</v>
      </c>
      <c r="AA215">
        <v>2510</v>
      </c>
      <c r="AB215">
        <v>2755</v>
      </c>
      <c r="AC215" s="2">
        <f>(Table2[[#This Row],[Close Price]]/Table2[[#This Row],[Day Low]])-1</f>
        <v>3.5650488388886847E-2</v>
      </c>
      <c r="AD215" s="2">
        <f>(Table2[[#This Row],[Day High]]/Table2[[#This Row],[Close Price]])-1</f>
        <v>4.8075158721421207E-3</v>
      </c>
      <c r="AE215" s="2">
        <f>(Table2[[#This Row],[Close Price]]/Table2[[#This Row],[Current Week Low]])-1</f>
        <v>3.5650488388886847E-2</v>
      </c>
      <c r="AF215" s="2">
        <f>(Table2[[#This Row],[Current Week High]]/Table2[[#This Row],[Close Price]])-1</f>
        <v>1.1046276927593635E-2</v>
      </c>
      <c r="AG215" s="2">
        <f>(Table2[[#This Row],[Close Price]]/Table2[[#This Row],[Current Month Low]])-1</f>
        <v>8.5617529880478216E-2</v>
      </c>
      <c r="AH215" s="2">
        <f>(Table2[[#This Row],[Current Month High]]/Table2[[#This Row],[Close Price]])-1</f>
        <v>1.1046276927593635E-2</v>
      </c>
      <c r="AI215">
        <v>1.1046276927593599</v>
      </c>
      <c r="AJ215">
        <v>43.400694663719598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0.09</v>
      </c>
      <c r="AM215" t="s">
        <v>10200</v>
      </c>
      <c r="AN215">
        <v>8.61</v>
      </c>
      <c r="AO215" t="s">
        <v>10200</v>
      </c>
      <c r="AP215">
        <v>9.3211058289060008E-3</v>
      </c>
      <c r="AQ215">
        <f>(Table2[[#This Row],[Sharpe Ratio]]-AVERAGE(Table2[Sharpe Ratio]))/_xlfn.STDEV.P(Table2[Sharpe Ratio])</f>
        <v>-0.50911133887843352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-0.85537495498200466</v>
      </c>
      <c r="AS215">
        <f>_xlfn.RANK.AVG(Table2[[#This Row],[1Y Return vs Nifty Z-Score]],Table2[1Y Return vs Nifty Z-Score])</f>
        <v>444</v>
      </c>
      <c r="AT215">
        <f>_xlfn.RANK.AVG(Table2[[#This Row],[6M Return vs Nifty Z-Score]],Table2[6M Return vs Nifty Z-Score])</f>
        <v>432</v>
      </c>
      <c r="AU215">
        <f>_xlfn.RANK.AVG(Table2[[#This Row],[Sharpe Ratio Z-Score]],Table2[Sharpe Ratio Z-Score])</f>
        <v>474</v>
      </c>
      <c r="AV215">
        <f>(Table2[[#This Row],[Rank 1Y]]+Table2[[#This Row],[Rank 6M]]+Table2[[#This Row],[Rank Sharpe]])/3</f>
        <v>450</v>
      </c>
    </row>
    <row r="216" spans="1:48" x14ac:dyDescent="0.3">
      <c r="A216" t="s">
        <v>537</v>
      </c>
      <c r="B216" t="s">
        <v>538</v>
      </c>
      <c r="C216" t="s">
        <v>10155</v>
      </c>
      <c r="D216" t="s">
        <v>539</v>
      </c>
      <c r="E216">
        <v>35611.748537120002</v>
      </c>
      <c r="F216">
        <v>1008.2</v>
      </c>
      <c r="G216">
        <v>82.391171649153506</v>
      </c>
      <c r="H216">
        <f>(Table2[[#This Row],[1Y Return vs Nifty]]-AVERAGE(Table2[1Y Return vs Nifty]))/_xlfn.STDEV.P(Table2[1Y Return vs Nifty])</f>
        <v>0.41412181591009412</v>
      </c>
      <c r="I216">
        <v>18.9973020176093</v>
      </c>
      <c r="J216">
        <f>(Table2[[#This Row],[1M Return vs Nifty]]-AVERAGE(Table2[1M Return vs Nifty]))/_xlfn.STDEV.P(Table2[1M Return vs Nifty])</f>
        <v>1.2112391984598601</v>
      </c>
      <c r="K216">
        <v>35.121012168985501</v>
      </c>
      <c r="L216">
        <f>(Table2[[#This Row],[6M Return vs Nifty]]-AVERAGE(Table2[6M Return vs Nifty]))/_xlfn.STDEV.P(Table2[6M Return vs Nifty])</f>
        <v>0.75963877938916169</v>
      </c>
      <c r="M216">
        <v>3.0406036191774799</v>
      </c>
      <c r="N216">
        <f>(Table2[[#This Row],[1W Return vs Nifty]]-AVERAGE(Table2[1W Return vs Nifty]))/_xlfn.STDEV.P(Table2[1W Return vs Nifty])</f>
        <v>0.32195766950791732</v>
      </c>
      <c r="O216">
        <v>914.18</v>
      </c>
      <c r="P216">
        <v>846.14245586150605</v>
      </c>
      <c r="Q216">
        <v>706.21194361437006</v>
      </c>
      <c r="R216">
        <v>72.933148038482699</v>
      </c>
      <c r="S216" s="2">
        <f>(Table2[[#This Row],[Close Price]]-Table2[[#This Row],[20D EMA]])/Table2[[#This Row],[20D EMA]]</f>
        <v>0.10284626659957569</v>
      </c>
      <c r="T216" s="2">
        <f>(Table2[[#This Row],[Close Price]]-Table2[[#This Row],[50D EMA]])/Table2[[#This Row],[50D EMA]]</f>
        <v>0.1915251303322133</v>
      </c>
      <c r="U216" s="2">
        <f>(Table2[[#This Row],[Close Price]]-Table2[[#This Row],[200D EMA]])/Table2[[#This Row],[200D EMA]]</f>
        <v>0.42761675034843621</v>
      </c>
      <c r="V216">
        <v>1.5156501111965499</v>
      </c>
      <c r="W216">
        <v>996</v>
      </c>
      <c r="X216">
        <v>1022.25</v>
      </c>
      <c r="Y216">
        <v>970</v>
      </c>
      <c r="Z216">
        <v>1034.95</v>
      </c>
      <c r="AA216">
        <v>920.2</v>
      </c>
      <c r="AB216">
        <v>1034.95</v>
      </c>
      <c r="AC216" s="2">
        <f>(Table2[[#This Row],[Close Price]]/Table2[[#This Row],[Day Low]])-1</f>
        <v>1.2248995983935806E-2</v>
      </c>
      <c r="AD216" s="2">
        <f>(Table2[[#This Row],[Day High]]/Table2[[#This Row],[Close Price]])-1</f>
        <v>1.393572703828605E-2</v>
      </c>
      <c r="AE216" s="2">
        <f>(Table2[[#This Row],[Close Price]]/Table2[[#This Row],[Current Week Low]])-1</f>
        <v>3.9381443298969199E-2</v>
      </c>
      <c r="AF216" s="2">
        <f>(Table2[[#This Row],[Current Week High]]/Table2[[#This Row],[Close Price]])-1</f>
        <v>2.6532434040864805E-2</v>
      </c>
      <c r="AG216" s="2">
        <f>(Table2[[#This Row],[Close Price]]/Table2[[#This Row],[Current Month Low]])-1</f>
        <v>9.5631384481634329E-2</v>
      </c>
      <c r="AH216" s="2">
        <f>(Table2[[#This Row],[Current Month High]]/Table2[[#This Row],[Close Price]])-1</f>
        <v>2.6532434040864805E-2</v>
      </c>
      <c r="AI216">
        <v>5.6338028169014001</v>
      </c>
      <c r="AJ216">
        <v>112.252631578947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0.18</v>
      </c>
      <c r="AM216" t="s">
        <v>10200</v>
      </c>
      <c r="AN216">
        <v>18.829999999999998</v>
      </c>
      <c r="AO216" t="s">
        <v>10200</v>
      </c>
      <c r="AP216">
        <v>0.12139174181252101</v>
      </c>
      <c r="AQ216">
        <f>(Table2[[#This Row],[Sharpe Ratio]]-AVERAGE(Table2[Sharpe Ratio]))/_xlfn.STDEV.P(Table2[Sharpe Ratio])</f>
        <v>0.75440596023107453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3.4613634234981077</v>
      </c>
      <c r="AS216">
        <f>_xlfn.RANK.AVG(Table2[[#This Row],[1Y Return vs Nifty Z-Score]],Table2[1Y Return vs Nifty Z-Score])</f>
        <v>165</v>
      </c>
      <c r="AT216">
        <f>_xlfn.RANK.AVG(Table2[[#This Row],[6M Return vs Nifty Z-Score]],Table2[6M Return vs Nifty Z-Score])</f>
        <v>123</v>
      </c>
      <c r="AU216">
        <f>_xlfn.RANK.AVG(Table2[[#This Row],[Sharpe Ratio Z-Score]],Table2[Sharpe Ratio Z-Score])</f>
        <v>164</v>
      </c>
      <c r="AV216">
        <f>(Table2[[#This Row],[Rank 1Y]]+Table2[[#This Row],[Rank 6M]]+Table2[[#This Row],[Rank Sharpe]])/3</f>
        <v>150.66666666666666</v>
      </c>
    </row>
    <row r="217" spans="1:48" x14ac:dyDescent="0.3">
      <c r="A217" t="s">
        <v>540</v>
      </c>
      <c r="B217" t="s">
        <v>541</v>
      </c>
      <c r="C217" t="s">
        <v>10169</v>
      </c>
      <c r="D217" t="s">
        <v>542</v>
      </c>
      <c r="E217">
        <v>35467.818749999999</v>
      </c>
      <c r="F217">
        <v>3220.25</v>
      </c>
      <c r="G217">
        <v>-10.246711378475</v>
      </c>
      <c r="H217">
        <f>(Table2[[#This Row],[1Y Return vs Nifty]]-AVERAGE(Table2[1Y Return vs Nifty]))/_xlfn.STDEV.P(Table2[1Y Return vs Nifty])</f>
        <v>-0.66816382906863614</v>
      </c>
      <c r="I217">
        <v>3.2940284919747702</v>
      </c>
      <c r="J217">
        <f>(Table2[[#This Row],[1M Return vs Nifty]]-AVERAGE(Table2[1M Return vs Nifty]))/_xlfn.STDEV.P(Table2[1M Return vs Nifty])</f>
        <v>-9.1559813524799347E-2</v>
      </c>
      <c r="K217">
        <v>-16.9589266334957</v>
      </c>
      <c r="L217">
        <f>(Table2[[#This Row],[6M Return vs Nifty]]-AVERAGE(Table2[6M Return vs Nifty]))/_xlfn.STDEV.P(Table2[6M Return vs Nifty])</f>
        <v>-0.82508240487530637</v>
      </c>
      <c r="M217">
        <v>2.0579442213320399E-2</v>
      </c>
      <c r="N217">
        <f>(Table2[[#This Row],[1W Return vs Nifty]]-AVERAGE(Table2[1W Return vs Nifty]))/_xlfn.STDEV.P(Table2[1W Return vs Nifty])</f>
        <v>-0.26388176766696547</v>
      </c>
      <c r="O217">
        <v>3236.14</v>
      </c>
      <c r="P217">
        <v>3253.4188934889798</v>
      </c>
      <c r="Q217">
        <v>3253.9295253917899</v>
      </c>
      <c r="R217">
        <v>47.405336020736399</v>
      </c>
      <c r="S217" s="2">
        <f>(Table2[[#This Row],[Close Price]]-Table2[[#This Row],[20D EMA]])/Table2[[#This Row],[20D EMA]]</f>
        <v>-4.9101707589906101E-3</v>
      </c>
      <c r="T217" s="2">
        <f>(Table2[[#This Row],[Close Price]]-Table2[[#This Row],[50D EMA]])/Table2[[#This Row],[50D EMA]]</f>
        <v>-1.0195088482261007E-2</v>
      </c>
      <c r="U217" s="2">
        <f>(Table2[[#This Row],[Close Price]]-Table2[[#This Row],[200D EMA]])/Table2[[#This Row],[200D EMA]]</f>
        <v>-1.0350416359350832E-2</v>
      </c>
      <c r="V217">
        <v>0.67347080591622099</v>
      </c>
      <c r="W217">
        <v>3171.25</v>
      </c>
      <c r="X217">
        <v>3300.8</v>
      </c>
      <c r="Y217">
        <v>3171.25</v>
      </c>
      <c r="Z217">
        <v>3300.8</v>
      </c>
      <c r="AA217">
        <v>3171.25</v>
      </c>
      <c r="AB217">
        <v>3315</v>
      </c>
      <c r="AC217" s="2">
        <f>(Table2[[#This Row],[Close Price]]/Table2[[#This Row],[Day Low]])-1</f>
        <v>1.5451320457232853E-2</v>
      </c>
      <c r="AD217" s="2">
        <f>(Table2[[#This Row],[Day High]]/Table2[[#This Row],[Close Price]])-1</f>
        <v>2.5013585901715762E-2</v>
      </c>
      <c r="AE217" s="2">
        <f>(Table2[[#This Row],[Close Price]]/Table2[[#This Row],[Current Week Low]])-1</f>
        <v>1.5451320457232853E-2</v>
      </c>
      <c r="AF217" s="2">
        <f>(Table2[[#This Row],[Current Week High]]/Table2[[#This Row],[Close Price]])-1</f>
        <v>2.5013585901715762E-2</v>
      </c>
      <c r="AG217" s="2">
        <f>(Table2[[#This Row],[Close Price]]/Table2[[#This Row],[Current Month Low]])-1</f>
        <v>1.5451320457232853E-2</v>
      </c>
      <c r="AH217" s="2">
        <f>(Table2[[#This Row],[Current Month High]]/Table2[[#This Row],[Close Price]])-1</f>
        <v>2.9423181430013212E-2</v>
      </c>
      <c r="AI217">
        <v>21.729679372719499</v>
      </c>
      <c r="AJ217">
        <v>30.058562197092002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-0.2</v>
      </c>
      <c r="AM217" t="s">
        <v>10199</v>
      </c>
      <c r="AN217">
        <v>-2.57</v>
      </c>
      <c r="AO217" t="s">
        <v>10199</v>
      </c>
      <c r="AP217">
        <v>7.2929302328781004E-2</v>
      </c>
      <c r="AQ217">
        <f>(Table2[[#This Row],[Sharpe Ratio]]-AVERAGE(Table2[Sharpe Ratio]))/_xlfn.STDEV.P(Table2[Sharpe Ratio])</f>
        <v>0.20802616942034344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566</v>
      </c>
      <c r="AT217">
        <f>_xlfn.RANK.AVG(Table2[[#This Row],[6M Return vs Nifty Z-Score]],Table2[6M Return vs Nifty Z-Score])</f>
        <v>596</v>
      </c>
      <c r="AU217">
        <f>_xlfn.RANK.AVG(Table2[[#This Row],[Sharpe Ratio Z-Score]],Table2[Sharpe Ratio Z-Score])</f>
        <v>266</v>
      </c>
      <c r="AV217">
        <f>(Table2[[#This Row],[Rank 1Y]]+Table2[[#This Row],[Rank 6M]]+Table2[[#This Row],[Rank Sharpe]])/3</f>
        <v>476</v>
      </c>
    </row>
    <row r="218" spans="1:48" x14ac:dyDescent="0.3">
      <c r="A218" t="s">
        <v>543</v>
      </c>
      <c r="B218" t="s">
        <v>544</v>
      </c>
      <c r="C218" t="s">
        <v>10160</v>
      </c>
      <c r="D218" t="s">
        <v>214</v>
      </c>
      <c r="E218">
        <v>35335.865863924999</v>
      </c>
      <c r="F218">
        <v>8684.0499999999993</v>
      </c>
      <c r="G218">
        <v>130.67339601424399</v>
      </c>
      <c r="H218">
        <f>(Table2[[#This Row],[1Y Return vs Nifty]]-AVERAGE(Table2[1Y Return vs Nifty]))/_xlfn.STDEV.P(Table2[1Y Return vs Nifty])</f>
        <v>0.97820161383029314</v>
      </c>
      <c r="I218">
        <v>4.83670249128485</v>
      </c>
      <c r="J218">
        <f>(Table2[[#This Row],[1M Return vs Nifty]]-AVERAGE(Table2[1M Return vs Nifty]))/_xlfn.STDEV.P(Table2[1M Return vs Nifty])</f>
        <v>3.6425867857795328E-2</v>
      </c>
      <c r="K218">
        <v>41.558895715906601</v>
      </c>
      <c r="L218">
        <f>(Table2[[#This Row],[6M Return vs Nifty]]-AVERAGE(Table2[6M Return vs Nifty]))/_xlfn.STDEV.P(Table2[6M Return vs Nifty])</f>
        <v>0.95553475532966115</v>
      </c>
      <c r="M218">
        <v>3.4777525157585298</v>
      </c>
      <c r="N218">
        <f>(Table2[[#This Row],[1W Return vs Nifty]]-AVERAGE(Table2[1W Return vs Nifty]))/_xlfn.STDEV.P(Table2[1W Return vs Nifty])</f>
        <v>0.40675800504433796</v>
      </c>
      <c r="O218">
        <v>8504.18</v>
      </c>
      <c r="P218">
        <v>8107.7938813760402</v>
      </c>
      <c r="Q218">
        <v>6546.62994001063</v>
      </c>
      <c r="R218">
        <v>68.653148267740505</v>
      </c>
      <c r="S218" s="2">
        <f>(Table2[[#This Row],[Close Price]]-Table2[[#This Row],[20D EMA]])/Table2[[#This Row],[20D EMA]]</f>
        <v>2.1150775265810339E-2</v>
      </c>
      <c r="T218" s="2">
        <f>(Table2[[#This Row],[Close Price]]-Table2[[#This Row],[50D EMA]])/Table2[[#This Row],[50D EMA]]</f>
        <v>7.1074342423485232E-2</v>
      </c>
      <c r="U218" s="2">
        <f>(Table2[[#This Row],[Close Price]]-Table2[[#This Row],[200D EMA]])/Table2[[#This Row],[200D EMA]]</f>
        <v>0.32649165747497538</v>
      </c>
      <c r="V218">
        <v>0.62303459394680405</v>
      </c>
      <c r="W218">
        <v>8532.0499999999993</v>
      </c>
      <c r="X218">
        <v>8885.85</v>
      </c>
      <c r="Y218">
        <v>8532.0499999999993</v>
      </c>
      <c r="Z218">
        <v>8962.85</v>
      </c>
      <c r="AA218">
        <v>8390</v>
      </c>
      <c r="AB218">
        <v>8962.85</v>
      </c>
      <c r="AC218" s="2">
        <f>(Table2[[#This Row],[Close Price]]/Table2[[#This Row],[Day Low]])-1</f>
        <v>1.7815179235939782E-2</v>
      </c>
      <c r="AD218" s="2">
        <f>(Table2[[#This Row],[Day High]]/Table2[[#This Row],[Close Price]])-1</f>
        <v>2.3238005308582999E-2</v>
      </c>
      <c r="AE218" s="2">
        <f>(Table2[[#This Row],[Close Price]]/Table2[[#This Row],[Current Week Low]])-1</f>
        <v>1.7815179235939782E-2</v>
      </c>
      <c r="AF218" s="2">
        <f>(Table2[[#This Row],[Current Week High]]/Table2[[#This Row],[Close Price]])-1</f>
        <v>3.2104835877269311E-2</v>
      </c>
      <c r="AG218" s="2">
        <f>(Table2[[#This Row],[Close Price]]/Table2[[#This Row],[Current Month Low]])-1</f>
        <v>3.5047675804529055E-2</v>
      </c>
      <c r="AH218" s="2">
        <f>(Table2[[#This Row],[Current Month High]]/Table2[[#This Row],[Close Price]])-1</f>
        <v>3.2104835877269311E-2</v>
      </c>
      <c r="AI218">
        <v>3.2104835877269302</v>
      </c>
      <c r="AJ218">
        <v>162.89411942783599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0.08</v>
      </c>
      <c r="AM218" t="s">
        <v>10200</v>
      </c>
      <c r="AN218">
        <v>2.52</v>
      </c>
      <c r="AO218" t="s">
        <v>10200</v>
      </c>
      <c r="AP218">
        <v>0.285869486475197</v>
      </c>
      <c r="AQ218">
        <f>(Table2[[#This Row],[Sharpe Ratio]]-AVERAGE(Table2[Sharpe Ratio]))/_xlfn.STDEV.P(Table2[Sharpe Ratio])</f>
        <v>2.6087764104013713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4.9856966524634592</v>
      </c>
      <c r="AS218">
        <f>_xlfn.RANK.AVG(Table2[[#This Row],[1Y Return vs Nifty Z-Score]],Table2[1Y Return vs Nifty Z-Score])</f>
        <v>85</v>
      </c>
      <c r="AT218">
        <f>_xlfn.RANK.AVG(Table2[[#This Row],[6M Return vs Nifty Z-Score]],Table2[6M Return vs Nifty Z-Score])</f>
        <v>100</v>
      </c>
      <c r="AU218">
        <f>_xlfn.RANK.AVG(Table2[[#This Row],[Sharpe Ratio Z-Score]],Table2[Sharpe Ratio Z-Score])</f>
        <v>5</v>
      </c>
      <c r="AV218">
        <f>(Table2[[#This Row],[Rank 1Y]]+Table2[[#This Row],[Rank 6M]]+Table2[[#This Row],[Rank Sharpe]])/3</f>
        <v>63.333333333333336</v>
      </c>
    </row>
    <row r="219" spans="1:48" x14ac:dyDescent="0.3">
      <c r="A219" t="s">
        <v>545</v>
      </c>
      <c r="B219" t="s">
        <v>546</v>
      </c>
      <c r="C219" t="s">
        <v>10167</v>
      </c>
      <c r="D219" t="s">
        <v>547</v>
      </c>
      <c r="E219">
        <v>34970.658315234999</v>
      </c>
      <c r="F219">
        <v>1298.8499999999999</v>
      </c>
      <c r="G219">
        <v>3.7741100235093499</v>
      </c>
      <c r="H219">
        <f>(Table2[[#This Row],[1Y Return vs Nifty]]-AVERAGE(Table2[1Y Return vs Nifty]))/_xlfn.STDEV.P(Table2[1Y Return vs Nifty])</f>
        <v>-0.50435898769879894</v>
      </c>
      <c r="I219">
        <v>5.5595239299575798</v>
      </c>
      <c r="J219">
        <f>(Table2[[#This Row],[1M Return vs Nifty]]-AVERAGE(Table2[1M Return vs Nifty]))/_xlfn.STDEV.P(Table2[1M Return vs Nifty])</f>
        <v>9.6393686326149447E-2</v>
      </c>
      <c r="K219">
        <v>-9.26204838843198</v>
      </c>
      <c r="L219">
        <f>(Table2[[#This Row],[6M Return vs Nifty]]-AVERAGE(Table2[6M Return vs Nifty]))/_xlfn.STDEV.P(Table2[6M Return vs Nifty])</f>
        <v>-0.59087694518924994</v>
      </c>
      <c r="M219">
        <v>2.8452502665269699</v>
      </c>
      <c r="N219">
        <f>(Table2[[#This Row],[1W Return vs Nifty]]-AVERAGE(Table2[1W Return vs Nifty]))/_xlfn.STDEV.P(Table2[1W Return vs Nifty])</f>
        <v>0.28406204634040805</v>
      </c>
      <c r="O219">
        <v>1232.45</v>
      </c>
      <c r="P219">
        <v>1185.4470914752001</v>
      </c>
      <c r="Q219">
        <v>1134.0496556862799</v>
      </c>
      <c r="R219">
        <v>68.644236705109606</v>
      </c>
      <c r="S219" s="2">
        <f>(Table2[[#This Row],[Close Price]]-Table2[[#This Row],[20D EMA]])/Table2[[#This Row],[20D EMA]]</f>
        <v>5.387642500709957E-2</v>
      </c>
      <c r="T219" s="2">
        <f>(Table2[[#This Row],[Close Price]]-Table2[[#This Row],[50D EMA]])/Table2[[#This Row],[50D EMA]]</f>
        <v>9.5662564226024135E-2</v>
      </c>
      <c r="U219" s="2">
        <f>(Table2[[#This Row],[Close Price]]-Table2[[#This Row],[200D EMA]])/Table2[[#This Row],[200D EMA]]</f>
        <v>0.14532021899339989</v>
      </c>
      <c r="V219">
        <v>2.0878163132882999</v>
      </c>
      <c r="W219">
        <v>1276.05</v>
      </c>
      <c r="X219">
        <v>1344.95</v>
      </c>
      <c r="Y219">
        <v>1265.7</v>
      </c>
      <c r="Z219">
        <v>1398</v>
      </c>
      <c r="AA219">
        <v>1210.6500000000001</v>
      </c>
      <c r="AB219">
        <v>1398</v>
      </c>
      <c r="AC219" s="2">
        <f>(Table2[[#This Row],[Close Price]]/Table2[[#This Row],[Day Low]])-1</f>
        <v>1.7867638415422604E-2</v>
      </c>
      <c r="AD219" s="2">
        <f>(Table2[[#This Row],[Day High]]/Table2[[#This Row],[Close Price]])-1</f>
        <v>3.5492936058821423E-2</v>
      </c>
      <c r="AE219" s="2">
        <f>(Table2[[#This Row],[Close Price]]/Table2[[#This Row],[Current Week Low]])-1</f>
        <v>2.6191040530931353E-2</v>
      </c>
      <c r="AF219" s="2">
        <f>(Table2[[#This Row],[Current Week High]]/Table2[[#This Row],[Close Price]])-1</f>
        <v>7.6336759441044011E-2</v>
      </c>
      <c r="AG219" s="2">
        <f>(Table2[[#This Row],[Close Price]]/Table2[[#This Row],[Current Month Low]])-1</f>
        <v>7.2853425845619935E-2</v>
      </c>
      <c r="AH219" s="2">
        <f>(Table2[[#This Row],[Current Month High]]/Table2[[#This Row],[Close Price]])-1</f>
        <v>7.6336759441044011E-2</v>
      </c>
      <c r="AI219">
        <v>10.9596951149093</v>
      </c>
      <c r="AJ219">
        <v>32.191745967126302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</v>
      </c>
      <c r="AM219" t="s">
        <v>10200</v>
      </c>
      <c r="AN219">
        <v>4.3</v>
      </c>
      <c r="AO219" t="s">
        <v>10200</v>
      </c>
      <c r="AP219">
        <v>0.11630125510893199</v>
      </c>
      <c r="AQ219">
        <f>(Table2[[#This Row],[Sharpe Ratio]]-AVERAGE(Table2[Sharpe Ratio]))/_xlfn.STDEV.P(Table2[Sharpe Ratio])</f>
        <v>0.69701431651976353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-1.776588370172788E-2</v>
      </c>
      <c r="AS219">
        <f>_xlfn.RANK.AVG(Table2[[#This Row],[1Y Return vs Nifty Z-Score]],Table2[1Y Return vs Nifty Z-Score])</f>
        <v>493</v>
      </c>
      <c r="AT219">
        <f>_xlfn.RANK.AVG(Table2[[#This Row],[6M Return vs Nifty Z-Score]],Table2[6M Return vs Nifty Z-Score])</f>
        <v>518</v>
      </c>
      <c r="AU219">
        <f>_xlfn.RANK.AVG(Table2[[#This Row],[Sharpe Ratio Z-Score]],Table2[Sharpe Ratio Z-Score])</f>
        <v>174</v>
      </c>
      <c r="AV219">
        <f>(Table2[[#This Row],[Rank 1Y]]+Table2[[#This Row],[Rank 6M]]+Table2[[#This Row],[Rank Sharpe]])/3</f>
        <v>395</v>
      </c>
    </row>
    <row r="220" spans="1:48" x14ac:dyDescent="0.3">
      <c r="A220" t="s">
        <v>548</v>
      </c>
      <c r="B220" t="s">
        <v>549</v>
      </c>
      <c r="C220" t="s">
        <v>10164</v>
      </c>
      <c r="D220" t="s">
        <v>80</v>
      </c>
      <c r="E220">
        <v>34806.026727965</v>
      </c>
      <c r="F220">
        <v>1865.3</v>
      </c>
      <c r="G220">
        <v>-36.800782861394403</v>
      </c>
      <c r="H220">
        <f>(Table2[[#This Row],[1Y Return vs Nifty]]-AVERAGE(Table2[1Y Return vs Nifty]))/_xlfn.STDEV.P(Table2[1Y Return vs Nifty])</f>
        <v>-0.97839426010225039</v>
      </c>
      <c r="I220">
        <v>-1.63002908319249</v>
      </c>
      <c r="J220">
        <f>(Table2[[#This Row],[1M Return vs Nifty]]-AVERAGE(Table2[1M Return vs Nifty]))/_xlfn.STDEV.P(Table2[1M Return vs Nifty])</f>
        <v>-0.50007701431171414</v>
      </c>
      <c r="K220">
        <v>-30.956069933728202</v>
      </c>
      <c r="L220">
        <f>(Table2[[#This Row],[6M Return vs Nifty]]-AVERAGE(Table2[6M Return vs Nifty]))/_xlfn.STDEV.P(Table2[6M Return vs Nifty])</f>
        <v>-1.2509962983456868</v>
      </c>
      <c r="M220">
        <v>1.13600969428106</v>
      </c>
      <c r="N220">
        <f>(Table2[[#This Row],[1W Return vs Nifty]]-AVERAGE(Table2[1W Return vs Nifty]))/_xlfn.STDEV.P(Table2[1W Return vs Nifty])</f>
        <v>-4.7505012784132855E-2</v>
      </c>
      <c r="O220">
        <v>1843.37</v>
      </c>
      <c r="P220">
        <v>1851.0131681428199</v>
      </c>
      <c r="Q220">
        <v>1973.4822470552899</v>
      </c>
      <c r="R220">
        <v>56.746134691537698</v>
      </c>
      <c r="S220" s="2">
        <f>(Table2[[#This Row],[Close Price]]-Table2[[#This Row],[20D EMA]])/Table2[[#This Row],[20D EMA]]</f>
        <v>1.1896689215946915E-2</v>
      </c>
      <c r="T220" s="2">
        <f>(Table2[[#This Row],[Close Price]]-Table2[[#This Row],[50D EMA]])/Table2[[#This Row],[50D EMA]]</f>
        <v>7.7183847760059071E-3</v>
      </c>
      <c r="U220" s="2">
        <f>(Table2[[#This Row],[Close Price]]-Table2[[#This Row],[200D EMA]])/Table2[[#This Row],[200D EMA]]</f>
        <v>-5.4817947927686163E-2</v>
      </c>
      <c r="V220">
        <v>1.15804559580915</v>
      </c>
      <c r="W220">
        <v>1807.65</v>
      </c>
      <c r="X220">
        <v>1874.7</v>
      </c>
      <c r="Y220">
        <v>1807.65</v>
      </c>
      <c r="Z220">
        <v>1881</v>
      </c>
      <c r="AA220">
        <v>1807.65</v>
      </c>
      <c r="AB220">
        <v>1881</v>
      </c>
      <c r="AC220" s="2">
        <f>(Table2[[#This Row],[Close Price]]/Table2[[#This Row],[Day Low]])-1</f>
        <v>3.1892235775730748E-2</v>
      </c>
      <c r="AD220" s="2">
        <f>(Table2[[#This Row],[Day High]]/Table2[[#This Row],[Close Price]])-1</f>
        <v>5.0394038492467264E-3</v>
      </c>
      <c r="AE220" s="2">
        <f>(Table2[[#This Row],[Close Price]]/Table2[[#This Row],[Current Week Low]])-1</f>
        <v>3.1892235775730748E-2</v>
      </c>
      <c r="AF220" s="2">
        <f>(Table2[[#This Row],[Current Week High]]/Table2[[#This Row],[Close Price]])-1</f>
        <v>8.416876641827109E-3</v>
      </c>
      <c r="AG220" s="2">
        <f>(Table2[[#This Row],[Close Price]]/Table2[[#This Row],[Current Month Low]])-1</f>
        <v>3.1892235775730748E-2</v>
      </c>
      <c r="AH220" s="2">
        <f>(Table2[[#This Row],[Current Month High]]/Table2[[#This Row],[Close Price]])-1</f>
        <v>8.416876641827109E-3</v>
      </c>
      <c r="AI220">
        <v>30.311478046426799</v>
      </c>
      <c r="AJ220">
        <v>12.9526462395543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-0.14000000000000001</v>
      </c>
      <c r="AM220" t="s">
        <v>10199</v>
      </c>
      <c r="AN220">
        <v>2.57</v>
      </c>
      <c r="AO220" t="s">
        <v>10200</v>
      </c>
      <c r="AP220">
        <v>-6.9391747957835995E-2</v>
      </c>
      <c r="AQ220">
        <f>(Table2[[#This Row],[Sharpe Ratio]]-AVERAGE(Table2[Sharpe Ratio]))/_xlfn.STDEV.P(Table2[Sharpe Ratio])</f>
        <v>-1.396543194234072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689</v>
      </c>
      <c r="AT220">
        <f>_xlfn.RANK.AVG(Table2[[#This Row],[6M Return vs Nifty Z-Score]],Table2[6M Return vs Nifty Z-Score])</f>
        <v>688</v>
      </c>
      <c r="AU220">
        <f>_xlfn.RANK.AVG(Table2[[#This Row],[Sharpe Ratio Z-Score]],Table2[Sharpe Ratio Z-Score])</f>
        <v>671</v>
      </c>
      <c r="AV220">
        <f>(Table2[[#This Row],[Rank 1Y]]+Table2[[#This Row],[Rank 6M]]+Table2[[#This Row],[Rank Sharpe]])/3</f>
        <v>682.66666666666663</v>
      </c>
    </row>
    <row r="221" spans="1:48" x14ac:dyDescent="0.3">
      <c r="A221" t="s">
        <v>550</v>
      </c>
      <c r="B221" t="s">
        <v>551</v>
      </c>
      <c r="C221" t="s">
        <v>10163</v>
      </c>
      <c r="D221" t="s">
        <v>341</v>
      </c>
      <c r="E221">
        <v>34609.414185324997</v>
      </c>
      <c r="F221">
        <v>754.45</v>
      </c>
      <c r="G221">
        <v>42.380319398414798</v>
      </c>
      <c r="H221">
        <f>(Table2[[#This Row],[1Y Return vs Nifty]]-AVERAGE(Table2[1Y Return vs Nifty]))/_xlfn.STDEV.P(Table2[1Y Return vs Nifty])</f>
        <v>-5.3323786462151385E-2</v>
      </c>
      <c r="I221">
        <v>1.98143913433634</v>
      </c>
      <c r="J221">
        <f>(Table2[[#This Row],[1M Return vs Nifty]]-AVERAGE(Table2[1M Return vs Nifty]))/_xlfn.STDEV.P(Table2[1M Return vs Nifty])</f>
        <v>-0.20045686072208599</v>
      </c>
      <c r="K221">
        <v>18.0224858321113</v>
      </c>
      <c r="L221">
        <f>(Table2[[#This Row],[6M Return vs Nifty]]-AVERAGE(Table2[6M Return vs Nifty]))/_xlfn.STDEV.P(Table2[6M Return vs Nifty])</f>
        <v>0.23935404924547821</v>
      </c>
      <c r="M221">
        <v>2.9512511691714001</v>
      </c>
      <c r="N221">
        <f>(Table2[[#This Row],[1W Return vs Nifty]]-AVERAGE(Table2[1W Return vs Nifty]))/_xlfn.STDEV.P(Table2[1W Return vs Nifty])</f>
        <v>0.30462463309680521</v>
      </c>
      <c r="O221">
        <v>737.48</v>
      </c>
      <c r="P221">
        <v>712.26837414186798</v>
      </c>
      <c r="Q221">
        <v>617.12175856190095</v>
      </c>
      <c r="R221">
        <v>36.841270988496802</v>
      </c>
      <c r="S221" s="2">
        <f>(Table2[[#This Row],[Close Price]]-Table2[[#This Row],[20D EMA]])/Table2[[#This Row],[20D EMA]]</f>
        <v>2.3010793513044459E-2</v>
      </c>
      <c r="T221" s="2">
        <f>(Table2[[#This Row],[Close Price]]-Table2[[#This Row],[50D EMA]])/Table2[[#This Row],[50D EMA]]</f>
        <v>5.922153417095341E-2</v>
      </c>
      <c r="U221" s="2">
        <f>(Table2[[#This Row],[Close Price]]-Table2[[#This Row],[200D EMA]])/Table2[[#This Row],[200D EMA]]</f>
        <v>0.22253022119673693</v>
      </c>
      <c r="V221">
        <v>2.07329507776981</v>
      </c>
      <c r="W221">
        <v>741</v>
      </c>
      <c r="X221">
        <v>774.9</v>
      </c>
      <c r="Y221">
        <v>741</v>
      </c>
      <c r="Z221">
        <v>777.95</v>
      </c>
      <c r="AA221">
        <v>726.4</v>
      </c>
      <c r="AB221">
        <v>786</v>
      </c>
      <c r="AC221" s="2">
        <f>(Table2[[#This Row],[Close Price]]/Table2[[#This Row],[Day Low]])-1</f>
        <v>1.8151147098515619E-2</v>
      </c>
      <c r="AD221" s="2">
        <f>(Table2[[#This Row],[Day High]]/Table2[[#This Row],[Close Price]])-1</f>
        <v>2.710583869043659E-2</v>
      </c>
      <c r="AE221" s="2">
        <f>(Table2[[#This Row],[Close Price]]/Table2[[#This Row],[Current Week Low]])-1</f>
        <v>1.8151147098515619E-2</v>
      </c>
      <c r="AF221" s="2">
        <f>(Table2[[#This Row],[Current Week High]]/Table2[[#This Row],[Close Price]])-1</f>
        <v>3.1148518788521429E-2</v>
      </c>
      <c r="AG221" s="2">
        <f>(Table2[[#This Row],[Close Price]]/Table2[[#This Row],[Current Month Low]])-1</f>
        <v>3.8615088105727002E-2</v>
      </c>
      <c r="AH221" s="2">
        <f>(Table2[[#This Row],[Current Month High]]/Table2[[#This Row],[Close Price]])-1</f>
        <v>4.181854330969581E-2</v>
      </c>
      <c r="AI221">
        <v>4.1818543309695801</v>
      </c>
      <c r="AJ221">
        <v>68.913019142505306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-0.05</v>
      </c>
      <c r="AM221" t="s">
        <v>10199</v>
      </c>
      <c r="AN221">
        <v>3.55</v>
      </c>
      <c r="AO221" t="s">
        <v>10200</v>
      </c>
      <c r="AP221">
        <v>0.25204291888257702</v>
      </c>
      <c r="AQ221">
        <f>(Table2[[#This Row],[Sharpe Ratio]]-AVERAGE(Table2[Sharpe Ratio]))/_xlfn.STDEV.P(Table2[Sharpe Ratio])</f>
        <v>2.2274057422718432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2.5176037774298892</v>
      </c>
      <c r="AS221">
        <f>_xlfn.RANK.AVG(Table2[[#This Row],[1Y Return vs Nifty Z-Score]],Table2[1Y Return vs Nifty Z-Score])</f>
        <v>294</v>
      </c>
      <c r="AT221">
        <f>_xlfn.RANK.AVG(Table2[[#This Row],[6M Return vs Nifty Z-Score]],Table2[6M Return vs Nifty Z-Score])</f>
        <v>233</v>
      </c>
      <c r="AU221">
        <f>_xlfn.RANK.AVG(Table2[[#This Row],[Sharpe Ratio Z-Score]],Table2[Sharpe Ratio Z-Score])</f>
        <v>10</v>
      </c>
      <c r="AV221">
        <f>(Table2[[#This Row],[Rank 1Y]]+Table2[[#This Row],[Rank 6M]]+Table2[[#This Row],[Rank Sharpe]])/3</f>
        <v>179</v>
      </c>
    </row>
    <row r="222" spans="1:48" x14ac:dyDescent="0.3">
      <c r="A222" t="s">
        <v>552</v>
      </c>
      <c r="B222" t="s">
        <v>553</v>
      </c>
      <c r="C222" t="s">
        <v>10161</v>
      </c>
      <c r="D222" t="s">
        <v>287</v>
      </c>
      <c r="E222">
        <v>34422.316758059998</v>
      </c>
      <c r="F222">
        <v>470.1</v>
      </c>
      <c r="G222">
        <v>17.891968476907898</v>
      </c>
      <c r="H222">
        <f>(Table2[[#This Row],[1Y Return vs Nifty]]-AVERAGE(Table2[1Y Return vs Nifty]))/_xlfn.STDEV.P(Table2[1Y Return vs Nifty])</f>
        <v>-0.3394204653299549</v>
      </c>
      <c r="I222">
        <v>-5.9889815655869398</v>
      </c>
      <c r="J222">
        <f>(Table2[[#This Row],[1M Return vs Nifty]]-AVERAGE(Table2[1M Return vs Nifty]))/_xlfn.STDEV.P(Table2[1M Return vs Nifty])</f>
        <v>-0.86171110150259489</v>
      </c>
      <c r="K222">
        <v>-1.6657968118641999</v>
      </c>
      <c r="L222">
        <f>(Table2[[#This Row],[6M Return vs Nifty]]-AVERAGE(Table2[6M Return vs Nifty]))/_xlfn.STDEV.P(Table2[6M Return vs Nifty])</f>
        <v>-0.35973341715930124</v>
      </c>
      <c r="M222">
        <v>-1.30393665788368</v>
      </c>
      <c r="N222">
        <f>(Table2[[#This Row],[1W Return vs Nifty]]-AVERAGE(Table2[1W Return vs Nifty]))/_xlfn.STDEV.P(Table2[1W Return vs Nifty])</f>
        <v>-0.52081804404800913</v>
      </c>
      <c r="O222">
        <v>469.18</v>
      </c>
      <c r="P222">
        <v>462.03231170403899</v>
      </c>
      <c r="Q222">
        <v>415.44743255935299</v>
      </c>
      <c r="R222">
        <v>31.6485324632052</v>
      </c>
      <c r="S222" s="2">
        <f>(Table2[[#This Row],[Close Price]]-Table2[[#This Row],[20D EMA]])/Table2[[#This Row],[20D EMA]]</f>
        <v>1.9608678971823521E-3</v>
      </c>
      <c r="T222" s="2">
        <f>(Table2[[#This Row],[Close Price]]-Table2[[#This Row],[50D EMA]])/Table2[[#This Row],[50D EMA]]</f>
        <v>1.7461307557054363E-2</v>
      </c>
      <c r="U222" s="2">
        <f>(Table2[[#This Row],[Close Price]]-Table2[[#This Row],[200D EMA]])/Table2[[#This Row],[200D EMA]]</f>
        <v>0.13155110167358919</v>
      </c>
      <c r="V222">
        <v>1.65309424535661</v>
      </c>
      <c r="W222">
        <v>456.55</v>
      </c>
      <c r="X222">
        <v>473.95</v>
      </c>
      <c r="Y222">
        <v>453</v>
      </c>
      <c r="Z222">
        <v>473.95</v>
      </c>
      <c r="AA222">
        <v>453</v>
      </c>
      <c r="AB222">
        <v>482.55</v>
      </c>
      <c r="AC222" s="2">
        <f>(Table2[[#This Row],[Close Price]]/Table2[[#This Row],[Day Low]])-1</f>
        <v>2.9679115102398512E-2</v>
      </c>
      <c r="AD222" s="2">
        <f>(Table2[[#This Row],[Day High]]/Table2[[#This Row],[Close Price]])-1</f>
        <v>8.1897468623697289E-3</v>
      </c>
      <c r="AE222" s="2">
        <f>(Table2[[#This Row],[Close Price]]/Table2[[#This Row],[Current Week Low]])-1</f>
        <v>3.7748344370861053E-2</v>
      </c>
      <c r="AF222" s="2">
        <f>(Table2[[#This Row],[Current Week High]]/Table2[[#This Row],[Close Price]])-1</f>
        <v>8.1897468623697289E-3</v>
      </c>
      <c r="AG222" s="2">
        <f>(Table2[[#This Row],[Close Price]]/Table2[[#This Row],[Current Month Low]])-1</f>
        <v>3.7748344370861053E-2</v>
      </c>
      <c r="AH222" s="2">
        <f>(Table2[[#This Row],[Current Month High]]/Table2[[#This Row],[Close Price]])-1</f>
        <v>2.6483726866624036E-2</v>
      </c>
      <c r="AI222">
        <v>8.4556477345245593</v>
      </c>
      <c r="AJ222">
        <v>52.382495948136103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-0.04</v>
      </c>
      <c r="AM222" t="s">
        <v>10199</v>
      </c>
      <c r="AN222">
        <v>-3.07</v>
      </c>
      <c r="AO222" t="s">
        <v>10199</v>
      </c>
      <c r="AP222">
        <v>5.8737531990233002E-2</v>
      </c>
      <c r="AQ222">
        <f>(Table2[[#This Row],[Sharpe Ratio]]-AVERAGE(Table2[Sharpe Ratio]))/_xlfn.STDEV.P(Table2[Sharpe Ratio])</f>
        <v>4.8023978209737368E-2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-2.0336590498301228</v>
      </c>
      <c r="AS222">
        <f>_xlfn.RANK.AVG(Table2[[#This Row],[1Y Return vs Nifty Z-Score]],Table2[1Y Return vs Nifty Z-Score])</f>
        <v>403</v>
      </c>
      <c r="AT222">
        <f>_xlfn.RANK.AVG(Table2[[#This Row],[6M Return vs Nifty Z-Score]],Table2[6M Return vs Nifty Z-Score])</f>
        <v>448</v>
      </c>
      <c r="AU222">
        <f>_xlfn.RANK.AVG(Table2[[#This Row],[Sharpe Ratio Z-Score]],Table2[Sharpe Ratio Z-Score])</f>
        <v>324</v>
      </c>
      <c r="AV222">
        <f>(Table2[[#This Row],[Rank 1Y]]+Table2[[#This Row],[Rank 6M]]+Table2[[#This Row],[Rank Sharpe]])/3</f>
        <v>391.66666666666669</v>
      </c>
    </row>
    <row r="223" spans="1:48" x14ac:dyDescent="0.3">
      <c r="A223" t="s">
        <v>554</v>
      </c>
      <c r="B223" t="s">
        <v>555</v>
      </c>
      <c r="C223" t="s">
        <v>10158</v>
      </c>
      <c r="D223" t="s">
        <v>46</v>
      </c>
      <c r="E223">
        <v>34421.4</v>
      </c>
      <c r="F223">
        <v>187.52</v>
      </c>
      <c r="G223">
        <v>330.11058235083698</v>
      </c>
      <c r="H223">
        <f>(Table2[[#This Row],[1Y Return vs Nifty]]-AVERAGE(Table2[1Y Return vs Nifty]))/_xlfn.STDEV.P(Table2[1Y Return vs Nifty])</f>
        <v>3.3082203577027958</v>
      </c>
      <c r="I223">
        <v>26.105508106890099</v>
      </c>
      <c r="J223">
        <f>(Table2[[#This Row],[1M Return vs Nifty]]-AVERAGE(Table2[1M Return vs Nifty]))/_xlfn.STDEV.P(Table2[1M Return vs Nifty])</f>
        <v>1.8009610710987798</v>
      </c>
      <c r="K223">
        <v>90.2642781605864</v>
      </c>
      <c r="L223">
        <f>(Table2[[#This Row],[6M Return vs Nifty]]-AVERAGE(Table2[6M Return vs Nifty]))/_xlfn.STDEV.P(Table2[6M Return vs Nifty])</f>
        <v>2.4375728130262568</v>
      </c>
      <c r="M223">
        <v>16.172186853478301</v>
      </c>
      <c r="N223">
        <f>(Table2[[#This Row],[1W Return vs Nifty]]-AVERAGE(Table2[1W Return vs Nifty]))/_xlfn.STDEV.P(Table2[1W Return vs Nifty])</f>
        <v>2.8692880484756804</v>
      </c>
      <c r="O223">
        <v>169.26</v>
      </c>
      <c r="P223">
        <v>154.777685551552</v>
      </c>
      <c r="Q223">
        <v>117.343082551403</v>
      </c>
      <c r="R223">
        <v>86.806751462041305</v>
      </c>
      <c r="S223" s="2">
        <f>(Table2[[#This Row],[Close Price]]-Table2[[#This Row],[20D EMA]])/Table2[[#This Row],[20D EMA]]</f>
        <v>0.1078813659458822</v>
      </c>
      <c r="T223" s="2">
        <f>(Table2[[#This Row],[Close Price]]-Table2[[#This Row],[50D EMA]])/Table2[[#This Row],[50D EMA]]</f>
        <v>0.21154415335628268</v>
      </c>
      <c r="U223" s="2">
        <f>(Table2[[#This Row],[Close Price]]-Table2[[#This Row],[200D EMA]])/Table2[[#This Row],[200D EMA]]</f>
        <v>0.59804903640447227</v>
      </c>
      <c r="V223">
        <v>1.60319018804686</v>
      </c>
      <c r="W223">
        <v>179.2</v>
      </c>
      <c r="X223">
        <v>191.7</v>
      </c>
      <c r="Y223">
        <v>179.2</v>
      </c>
      <c r="Z223">
        <v>198.3</v>
      </c>
      <c r="AA223">
        <v>155.80000000000001</v>
      </c>
      <c r="AB223">
        <v>198.3</v>
      </c>
      <c r="AC223" s="2">
        <f>(Table2[[#This Row],[Close Price]]/Table2[[#This Row],[Day Low]])-1</f>
        <v>4.6428571428571486E-2</v>
      </c>
      <c r="AD223" s="2">
        <f>(Table2[[#This Row],[Day High]]/Table2[[#This Row],[Close Price]])-1</f>
        <v>2.2290955631399267E-2</v>
      </c>
      <c r="AE223" s="2">
        <f>(Table2[[#This Row],[Close Price]]/Table2[[#This Row],[Current Week Low]])-1</f>
        <v>4.6428571428571486E-2</v>
      </c>
      <c r="AF223" s="2">
        <f>(Table2[[#This Row],[Current Week High]]/Table2[[#This Row],[Close Price]])-1</f>
        <v>5.7487201365187701E-2</v>
      </c>
      <c r="AG223" s="2">
        <f>(Table2[[#This Row],[Close Price]]/Table2[[#This Row],[Current Month Low]])-1</f>
        <v>0.20359435173299101</v>
      </c>
      <c r="AH223" s="2">
        <f>(Table2[[#This Row],[Current Month High]]/Table2[[#This Row],[Close Price]])-1</f>
        <v>5.7487201365187701E-2</v>
      </c>
      <c r="AI223">
        <v>5.7487201365187701</v>
      </c>
      <c r="AJ223">
        <v>368.8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0.24</v>
      </c>
      <c r="AM223" t="s">
        <v>10200</v>
      </c>
      <c r="AN223">
        <v>15.04</v>
      </c>
      <c r="AO223" t="s">
        <v>10200</v>
      </c>
      <c r="AP223">
        <v>0.119495419496809</v>
      </c>
      <c r="AQ223">
        <f>(Table2[[#This Row],[Sharpe Ratio]]-AVERAGE(Table2[Sharpe Ratio]))/_xlfn.STDEV.P(Table2[Sharpe Ratio])</f>
        <v>0.73302626492052192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11.149068555224034</v>
      </c>
      <c r="AS223">
        <f>_xlfn.RANK.AVG(Table2[[#This Row],[1Y Return vs Nifty Z-Score]],Table2[1Y Return vs Nifty Z-Score])</f>
        <v>8</v>
      </c>
      <c r="AT223">
        <f>_xlfn.RANK.AVG(Table2[[#This Row],[6M Return vs Nifty Z-Score]],Table2[6M Return vs Nifty Z-Score])</f>
        <v>18</v>
      </c>
      <c r="AU223">
        <f>_xlfn.RANK.AVG(Table2[[#This Row],[Sharpe Ratio Z-Score]],Table2[Sharpe Ratio Z-Score])</f>
        <v>167</v>
      </c>
      <c r="AV223">
        <f>(Table2[[#This Row],[Rank 1Y]]+Table2[[#This Row],[Rank 6M]]+Table2[[#This Row],[Rank Sharpe]])/3</f>
        <v>64.333333333333329</v>
      </c>
    </row>
    <row r="224" spans="1:48" x14ac:dyDescent="0.3">
      <c r="A224" t="s">
        <v>556</v>
      </c>
      <c r="B224" t="s">
        <v>557</v>
      </c>
      <c r="C224" t="s">
        <v>10155</v>
      </c>
      <c r="D224" t="s">
        <v>37</v>
      </c>
      <c r="E224">
        <v>34264.7200387349</v>
      </c>
      <c r="F224">
        <v>1037.75</v>
      </c>
      <c r="G224">
        <v>2.5141527266925001</v>
      </c>
      <c r="H224">
        <f>(Table2[[#This Row],[1Y Return vs Nifty]]-AVERAGE(Table2[1Y Return vs Nifty]))/_xlfn.STDEV.P(Table2[1Y Return vs Nifty])</f>
        <v>-0.51907903149799062</v>
      </c>
      <c r="I224">
        <v>3.3607526929323401</v>
      </c>
      <c r="J224">
        <f>(Table2[[#This Row],[1M Return vs Nifty]]-AVERAGE(Table2[1M Return vs Nifty]))/_xlfn.STDEV.P(Table2[1M Return vs Nifty])</f>
        <v>-8.6024138244031698E-2</v>
      </c>
      <c r="K224">
        <v>-0.91600359911166296</v>
      </c>
      <c r="L224">
        <f>(Table2[[#This Row],[6M Return vs Nifty]]-AVERAGE(Table2[6M Return vs Nifty]))/_xlfn.STDEV.P(Table2[6M Return vs Nifty])</f>
        <v>-0.33691823696922679</v>
      </c>
      <c r="M224">
        <v>2.9564788380136302</v>
      </c>
      <c r="N224">
        <f>(Table2[[#This Row],[1W Return vs Nifty]]-AVERAGE(Table2[1W Return vs Nifty]))/_xlfn.STDEV.P(Table2[1W Return vs Nifty])</f>
        <v>0.30563872251887975</v>
      </c>
      <c r="O224">
        <v>990.53</v>
      </c>
      <c r="P224">
        <v>982.78635300097403</v>
      </c>
      <c r="Q224">
        <v>945.26347730893099</v>
      </c>
      <c r="R224">
        <v>56.377863389989301</v>
      </c>
      <c r="S224" s="2">
        <f>(Table2[[#This Row],[Close Price]]-Table2[[#This Row],[20D EMA]])/Table2[[#This Row],[20D EMA]]</f>
        <v>4.7671448618416434E-2</v>
      </c>
      <c r="T224" s="2">
        <f>(Table2[[#This Row],[Close Price]]-Table2[[#This Row],[50D EMA]])/Table2[[#This Row],[50D EMA]]</f>
        <v>5.5926343331073394E-2</v>
      </c>
      <c r="U224" s="2">
        <f>(Table2[[#This Row],[Close Price]]-Table2[[#This Row],[200D EMA]])/Table2[[#This Row],[200D EMA]]</f>
        <v>9.7842056644744949E-2</v>
      </c>
      <c r="V224">
        <v>0.85403988164486699</v>
      </c>
      <c r="W224">
        <v>989</v>
      </c>
      <c r="X224">
        <v>1044</v>
      </c>
      <c r="Y224">
        <v>988.15</v>
      </c>
      <c r="Z224">
        <v>1044</v>
      </c>
      <c r="AA224">
        <v>967.7</v>
      </c>
      <c r="AB224">
        <v>1044</v>
      </c>
      <c r="AC224" s="2">
        <f>(Table2[[#This Row],[Close Price]]/Table2[[#This Row],[Day Low]])-1</f>
        <v>4.9292214357937292E-2</v>
      </c>
      <c r="AD224" s="2">
        <f>(Table2[[#This Row],[Day High]]/Table2[[#This Row],[Close Price]])-1</f>
        <v>6.0226451457479069E-3</v>
      </c>
      <c r="AE224" s="2">
        <f>(Table2[[#This Row],[Close Price]]/Table2[[#This Row],[Current Week Low]])-1</f>
        <v>5.0194808480493958E-2</v>
      </c>
      <c r="AF224" s="2">
        <f>(Table2[[#This Row],[Current Week High]]/Table2[[#This Row],[Close Price]])-1</f>
        <v>6.0226451457479069E-3</v>
      </c>
      <c r="AG224" s="2">
        <f>(Table2[[#This Row],[Close Price]]/Table2[[#This Row],[Current Month Low]])-1</f>
        <v>7.2388136819262039E-2</v>
      </c>
      <c r="AH224" s="2">
        <f>(Table2[[#This Row],[Current Month High]]/Table2[[#This Row],[Close Price]])-1</f>
        <v>6.0226451457479069E-3</v>
      </c>
      <c r="AI224">
        <v>5.2276559865092702</v>
      </c>
      <c r="AJ224">
        <v>36.0091743119266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-0.12</v>
      </c>
      <c r="AM224" t="s">
        <v>10199</v>
      </c>
      <c r="AN224">
        <v>5.04</v>
      </c>
      <c r="AO224" t="s">
        <v>10200</v>
      </c>
      <c r="AP224">
        <v>-6.7761710100188E-2</v>
      </c>
      <c r="AQ224">
        <f>(Table2[[#This Row],[Sharpe Ratio]]-AVERAGE(Table2[Sharpe Ratio]))/_xlfn.STDEV.P(Table2[Sharpe Ratio])</f>
        <v>-1.3781656681919896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-2.014548352384359</v>
      </c>
      <c r="AS224">
        <f>_xlfn.RANK.AVG(Table2[[#This Row],[1Y Return vs Nifty Z-Score]],Table2[1Y Return vs Nifty Z-Score])</f>
        <v>499</v>
      </c>
      <c r="AT224">
        <f>_xlfn.RANK.AVG(Table2[[#This Row],[6M Return vs Nifty Z-Score]],Table2[6M Return vs Nifty Z-Score])</f>
        <v>439</v>
      </c>
      <c r="AU224">
        <f>_xlfn.RANK.AVG(Table2[[#This Row],[Sharpe Ratio Z-Score]],Table2[Sharpe Ratio Z-Score])</f>
        <v>668</v>
      </c>
      <c r="AV224">
        <f>(Table2[[#This Row],[Rank 1Y]]+Table2[[#This Row],[Rank 6M]]+Table2[[#This Row],[Rank Sharpe]])/3</f>
        <v>535.33333333333337</v>
      </c>
    </row>
    <row r="225" spans="1:48" x14ac:dyDescent="0.3">
      <c r="A225" t="s">
        <v>558</v>
      </c>
      <c r="B225" t="s">
        <v>559</v>
      </c>
      <c r="C225" t="s">
        <v>10167</v>
      </c>
      <c r="D225" t="s">
        <v>333</v>
      </c>
      <c r="E225">
        <v>34042.61237522</v>
      </c>
      <c r="F225">
        <v>1711.05</v>
      </c>
      <c r="G225">
        <v>90.719996907020104</v>
      </c>
      <c r="H225">
        <f>(Table2[[#This Row],[1Y Return vs Nifty]]-AVERAGE(Table2[1Y Return vs Nifty]))/_xlfn.STDEV.P(Table2[1Y Return vs Nifty])</f>
        <v>0.51142723483290009</v>
      </c>
      <c r="I225">
        <v>11.844250451907101</v>
      </c>
      <c r="J225">
        <f>(Table2[[#This Row],[1M Return vs Nifty]]-AVERAGE(Table2[1M Return vs Nifty]))/_xlfn.STDEV.P(Table2[1M Return vs Nifty])</f>
        <v>0.6177967867703783</v>
      </c>
      <c r="K225">
        <v>63.9459541455563</v>
      </c>
      <c r="L225">
        <f>(Table2[[#This Row],[6M Return vs Nifty]]-AVERAGE(Table2[6M Return vs Nifty]))/_xlfn.STDEV.P(Table2[6M Return vs Nifty])</f>
        <v>1.6367422713634954</v>
      </c>
      <c r="M225">
        <v>14.980766572207401</v>
      </c>
      <c r="N225">
        <f>(Table2[[#This Row],[1W Return vs Nifty]]-AVERAGE(Table2[1W Return vs Nifty]))/_xlfn.STDEV.P(Table2[1W Return vs Nifty])</f>
        <v>2.6381703665900602</v>
      </c>
      <c r="O225">
        <v>1661.49</v>
      </c>
      <c r="P225">
        <v>1582.8087417637801</v>
      </c>
      <c r="Q225">
        <v>1273.3929726659001</v>
      </c>
      <c r="R225">
        <v>52.9508789943769</v>
      </c>
      <c r="S225" s="2">
        <f>(Table2[[#This Row],[Close Price]]-Table2[[#This Row],[20D EMA]])/Table2[[#This Row],[20D EMA]]</f>
        <v>2.9828647780004661E-2</v>
      </c>
      <c r="T225" s="2">
        <f>(Table2[[#This Row],[Close Price]]-Table2[[#This Row],[50D EMA]])/Table2[[#This Row],[50D EMA]]</f>
        <v>8.1021322951069938E-2</v>
      </c>
      <c r="U225" s="2">
        <f>(Table2[[#This Row],[Close Price]]-Table2[[#This Row],[200D EMA]])/Table2[[#This Row],[200D EMA]]</f>
        <v>0.34369360969367302</v>
      </c>
      <c r="V225">
        <v>1.5880703254161801</v>
      </c>
      <c r="W225">
        <v>1701.2</v>
      </c>
      <c r="X225">
        <v>1872.5</v>
      </c>
      <c r="Y225">
        <v>1647</v>
      </c>
      <c r="Z225">
        <v>1897.8</v>
      </c>
      <c r="AA225">
        <v>1585.55</v>
      </c>
      <c r="AB225">
        <v>1897.8</v>
      </c>
      <c r="AC225" s="2">
        <f>(Table2[[#This Row],[Close Price]]/Table2[[#This Row],[Day Low]])-1</f>
        <v>5.7900305666587215E-3</v>
      </c>
      <c r="AD225" s="2">
        <f>(Table2[[#This Row],[Day High]]/Table2[[#This Row],[Close Price]])-1</f>
        <v>9.4357266006253493E-2</v>
      </c>
      <c r="AE225" s="2">
        <f>(Table2[[#This Row],[Close Price]]/Table2[[#This Row],[Current Week Low]])-1</f>
        <v>3.8888888888888751E-2</v>
      </c>
      <c r="AF225" s="2">
        <f>(Table2[[#This Row],[Current Week High]]/Table2[[#This Row],[Close Price]])-1</f>
        <v>0.10914350837205222</v>
      </c>
      <c r="AG225" s="2">
        <f>(Table2[[#This Row],[Close Price]]/Table2[[#This Row],[Current Month Low]])-1</f>
        <v>7.9152344612279713E-2</v>
      </c>
      <c r="AH225" s="2">
        <f>(Table2[[#This Row],[Current Month High]]/Table2[[#This Row],[Close Price]])-1</f>
        <v>0.10914350837205222</v>
      </c>
      <c r="AI225">
        <v>10.9143508372052</v>
      </c>
      <c r="AJ225">
        <v>143.84352287302201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0.06</v>
      </c>
      <c r="AM225" t="s">
        <v>10200</v>
      </c>
      <c r="AN225">
        <v>1.02</v>
      </c>
      <c r="AO225" t="s">
        <v>10200</v>
      </c>
      <c r="AP225">
        <v>0.160525819337072</v>
      </c>
      <c r="AQ225">
        <f>(Table2[[#This Row],[Sharpe Ratio]]-AVERAGE(Table2[Sharpe Ratio]))/_xlfn.STDEV.P(Table2[Sharpe Ratio])</f>
        <v>1.1956150557535801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6.5997517153104139</v>
      </c>
      <c r="AS225">
        <f>_xlfn.RANK.AVG(Table2[[#This Row],[1Y Return vs Nifty Z-Score]],Table2[1Y Return vs Nifty Z-Score])</f>
        <v>144</v>
      </c>
      <c r="AT225">
        <f>_xlfn.RANK.AVG(Table2[[#This Row],[6M Return vs Nifty Z-Score]],Table2[6M Return vs Nifty Z-Score])</f>
        <v>48</v>
      </c>
      <c r="AU225">
        <f>_xlfn.RANK.AVG(Table2[[#This Row],[Sharpe Ratio Z-Score]],Table2[Sharpe Ratio Z-Score])</f>
        <v>87</v>
      </c>
      <c r="AV225">
        <f>(Table2[[#This Row],[Rank 1Y]]+Table2[[#This Row],[Rank 6M]]+Table2[[#This Row],[Rank Sharpe]])/3</f>
        <v>93</v>
      </c>
    </row>
    <row r="226" spans="1:48" x14ac:dyDescent="0.3">
      <c r="A226" t="s">
        <v>560</v>
      </c>
      <c r="B226" t="s">
        <v>561</v>
      </c>
      <c r="C226" t="s">
        <v>10155</v>
      </c>
      <c r="D226" t="s">
        <v>37</v>
      </c>
      <c r="E226">
        <v>33908.392678234901</v>
      </c>
      <c r="F226">
        <v>575.35</v>
      </c>
      <c r="G226">
        <v>-32.704371081390697</v>
      </c>
      <c r="H226">
        <f>(Table2[[#This Row],[1Y Return vs Nifty]]-AVERAGE(Table2[1Y Return vs Nifty]))/_xlfn.STDEV.P(Table2[1Y Return vs Nifty])</f>
        <v>-0.93053600254580848</v>
      </c>
      <c r="I226">
        <v>8.9208586571717792</v>
      </c>
      <c r="J226">
        <f>(Table2[[#This Row],[1M Return vs Nifty]]-AVERAGE(Table2[1M Return vs Nifty]))/_xlfn.STDEV.P(Table2[1M Return vs Nifty])</f>
        <v>0.37526188246472708</v>
      </c>
      <c r="K226">
        <v>-8.3148746550040595</v>
      </c>
      <c r="L226">
        <f>(Table2[[#This Row],[6M Return vs Nifty]]-AVERAGE(Table2[6M Return vs Nifty]))/_xlfn.STDEV.P(Table2[6M Return vs Nifty])</f>
        <v>-0.56205574618141663</v>
      </c>
      <c r="M226">
        <v>0.25294280260234198</v>
      </c>
      <c r="N226">
        <f>(Table2[[#This Row],[1W Return vs Nifty]]-AVERAGE(Table2[1W Return vs Nifty]))/_xlfn.STDEV.P(Table2[1W Return vs Nifty])</f>
        <v>-0.21880675756979154</v>
      </c>
      <c r="O226">
        <v>555.11</v>
      </c>
      <c r="P226">
        <v>545.72978968048199</v>
      </c>
      <c r="Q226">
        <v>558.47486250198097</v>
      </c>
      <c r="R226">
        <v>72.008032988881595</v>
      </c>
      <c r="S226" s="2">
        <f>(Table2[[#This Row],[Close Price]]-Table2[[#This Row],[20D EMA]])/Table2[[#This Row],[20D EMA]]</f>
        <v>3.6461241916016664E-2</v>
      </c>
      <c r="T226" s="2">
        <f>(Table2[[#This Row],[Close Price]]-Table2[[#This Row],[50D EMA]])/Table2[[#This Row],[50D EMA]]</f>
        <v>5.4276330300495973E-2</v>
      </c>
      <c r="U226" s="2">
        <f>(Table2[[#This Row],[Close Price]]-Table2[[#This Row],[200D EMA]])/Table2[[#This Row],[200D EMA]]</f>
        <v>3.0216467438512865E-2</v>
      </c>
      <c r="V226">
        <v>1.65202588717809</v>
      </c>
      <c r="W226">
        <v>562.5</v>
      </c>
      <c r="X226">
        <v>577.95000000000005</v>
      </c>
      <c r="Y226">
        <v>562.5</v>
      </c>
      <c r="Z226">
        <v>589.95000000000005</v>
      </c>
      <c r="AA226">
        <v>555.54999999999995</v>
      </c>
      <c r="AB226">
        <v>592.45000000000005</v>
      </c>
      <c r="AC226" s="2">
        <f>(Table2[[#This Row],[Close Price]]/Table2[[#This Row],[Day Low]])-1</f>
        <v>2.2844444444444445E-2</v>
      </c>
      <c r="AD226" s="2">
        <f>(Table2[[#This Row],[Day High]]/Table2[[#This Row],[Close Price]])-1</f>
        <v>4.5189884418179727E-3</v>
      </c>
      <c r="AE226" s="2">
        <f>(Table2[[#This Row],[Close Price]]/Table2[[#This Row],[Current Week Low]])-1</f>
        <v>2.2844444444444445E-2</v>
      </c>
      <c r="AF226" s="2">
        <f>(Table2[[#This Row],[Current Week High]]/Table2[[#This Row],[Close Price]])-1</f>
        <v>2.5375858173285915E-2</v>
      </c>
      <c r="AG226" s="2">
        <f>(Table2[[#This Row],[Close Price]]/Table2[[#This Row],[Current Month Low]])-1</f>
        <v>3.5640356403564111E-2</v>
      </c>
      <c r="AH226" s="2">
        <f>(Table2[[#This Row],[Current Month High]]/Table2[[#This Row],[Close Price]])-1</f>
        <v>2.9721039367341717E-2</v>
      </c>
      <c r="AI226">
        <v>17.319892239506299</v>
      </c>
      <c r="AJ226">
        <v>26.506156552330701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-0.09</v>
      </c>
      <c r="AM226" t="s">
        <v>10199</v>
      </c>
      <c r="AN226">
        <v>10.51</v>
      </c>
      <c r="AO226" t="s">
        <v>10200</v>
      </c>
      <c r="AP226">
        <v>-9.2249703076291004E-2</v>
      </c>
      <c r="AQ226">
        <f>(Table2[[#This Row],[Sharpe Ratio]]-AVERAGE(Table2[Sharpe Ratio]))/_xlfn.STDEV.P(Table2[Sharpe Ratio])</f>
        <v>-1.6542505005320318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672</v>
      </c>
      <c r="AT226">
        <f>_xlfn.RANK.AVG(Table2[[#This Row],[6M Return vs Nifty Z-Score]],Table2[6M Return vs Nifty Z-Score])</f>
        <v>505</v>
      </c>
      <c r="AU226">
        <f>_xlfn.RANK.AVG(Table2[[#This Row],[Sharpe Ratio Z-Score]],Table2[Sharpe Ratio Z-Score])</f>
        <v>694</v>
      </c>
      <c r="AV226">
        <f>(Table2[[#This Row],[Rank 1Y]]+Table2[[#This Row],[Rank 6M]]+Table2[[#This Row],[Rank Sharpe]])/3</f>
        <v>623.66666666666663</v>
      </c>
    </row>
    <row r="227" spans="1:48" x14ac:dyDescent="0.3">
      <c r="A227" t="s">
        <v>562</v>
      </c>
      <c r="B227" t="s">
        <v>563</v>
      </c>
      <c r="C227" t="s">
        <v>10161</v>
      </c>
      <c r="D227" t="s">
        <v>287</v>
      </c>
      <c r="E227">
        <v>33782.256266329998</v>
      </c>
      <c r="F227">
        <v>1252.3499999999999</v>
      </c>
      <c r="G227">
        <v>55.319801259312499</v>
      </c>
      <c r="H227">
        <f>(Table2[[#This Row],[1Y Return vs Nifty]]-AVERAGE(Table2[1Y Return vs Nifty]))/_xlfn.STDEV.P(Table2[1Y Return vs Nifty])</f>
        <v>9.7847797060926361E-2</v>
      </c>
      <c r="I227">
        <v>-0.39412862627038597</v>
      </c>
      <c r="J227">
        <f>(Table2[[#This Row],[1M Return vs Nifty]]-AVERAGE(Table2[1M Return vs Nifty]))/_xlfn.STDEV.P(Table2[1M Return vs Nifty])</f>
        <v>-0.39754234906748476</v>
      </c>
      <c r="K227">
        <v>13.385303783506201</v>
      </c>
      <c r="L227">
        <f>(Table2[[#This Row],[6M Return vs Nifty]]-AVERAGE(Table2[6M Return vs Nifty]))/_xlfn.STDEV.P(Table2[6M Return vs Nifty])</f>
        <v>9.8250952800109495E-2</v>
      </c>
      <c r="M227">
        <v>-2.20460578485508</v>
      </c>
      <c r="N227">
        <f>(Table2[[#This Row],[1W Return vs Nifty]]-AVERAGE(Table2[1W Return vs Nifty]))/_xlfn.STDEV.P(Table2[1W Return vs Nifty])</f>
        <v>-0.69553435872206215</v>
      </c>
      <c r="O227">
        <v>1274.31</v>
      </c>
      <c r="P227">
        <v>1284.57607520437</v>
      </c>
      <c r="Q227">
        <v>1130.69877125931</v>
      </c>
      <c r="R227">
        <v>41.320507444223999</v>
      </c>
      <c r="S227" s="2">
        <f>(Table2[[#This Row],[Close Price]]-Table2[[#This Row],[20D EMA]])/Table2[[#This Row],[20D EMA]]</f>
        <v>-1.7232855427643225E-2</v>
      </c>
      <c r="T227" s="2">
        <f>(Table2[[#This Row],[Close Price]]-Table2[[#This Row],[50D EMA]])/Table2[[#This Row],[50D EMA]]</f>
        <v>-2.5086933990455234E-2</v>
      </c>
      <c r="U227" s="2">
        <f>(Table2[[#This Row],[Close Price]]-Table2[[#This Row],[200D EMA]])/Table2[[#This Row],[200D EMA]]</f>
        <v>0.10758942331316192</v>
      </c>
      <c r="V227">
        <v>1.31531270295279</v>
      </c>
      <c r="W227">
        <v>1240.5</v>
      </c>
      <c r="X227">
        <v>1265.95</v>
      </c>
      <c r="Y227">
        <v>1236</v>
      </c>
      <c r="Z227">
        <v>1292.2</v>
      </c>
      <c r="AA227">
        <v>1236</v>
      </c>
      <c r="AB227">
        <v>1292.2</v>
      </c>
      <c r="AC227" s="2">
        <f>(Table2[[#This Row],[Close Price]]/Table2[[#This Row],[Day Low]])-1</f>
        <v>9.5525997581620281E-3</v>
      </c>
      <c r="AD227" s="2">
        <f>(Table2[[#This Row],[Day High]]/Table2[[#This Row],[Close Price]])-1</f>
        <v>1.085958398211373E-2</v>
      </c>
      <c r="AE227" s="2">
        <f>(Table2[[#This Row],[Close Price]]/Table2[[#This Row],[Current Week Low]])-1</f>
        <v>1.3228155339805703E-2</v>
      </c>
      <c r="AF227" s="2">
        <f>(Table2[[#This Row],[Current Week High]]/Table2[[#This Row],[Close Price]])-1</f>
        <v>3.1820178065237403E-2</v>
      </c>
      <c r="AG227" s="2">
        <f>(Table2[[#This Row],[Close Price]]/Table2[[#This Row],[Current Month Low]])-1</f>
        <v>1.3228155339805703E-2</v>
      </c>
      <c r="AH227" s="2">
        <f>(Table2[[#This Row],[Current Month High]]/Table2[[#This Row],[Close Price]])-1</f>
        <v>3.1820178065237403E-2</v>
      </c>
      <c r="AI227">
        <v>20.884736695013299</v>
      </c>
      <c r="AJ227">
        <v>91.008922443376704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-0.21</v>
      </c>
      <c r="AM227" t="s">
        <v>10199</v>
      </c>
      <c r="AN227">
        <v>-4.42</v>
      </c>
      <c r="AO227" t="s">
        <v>10199</v>
      </c>
      <c r="AQ227">
        <f>(Table2[[#This Row],[Sharpe Ratio]]-AVERAGE(Table2[Sharpe Ratio]))/_xlfn.STDEV.P(Table2[Sharpe Ratio])</f>
        <v>-0.61420022642052874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249</v>
      </c>
      <c r="AT227">
        <f>_xlfn.RANK.AVG(Table2[[#This Row],[6M Return vs Nifty Z-Score]],Table2[6M Return vs Nifty Z-Score])</f>
        <v>287</v>
      </c>
      <c r="AU227">
        <f>_xlfn.RANK.AVG(Table2[[#This Row],[Sharpe Ratio Z-Score]],Table2[Sharpe Ratio Z-Score])</f>
        <v>520.5</v>
      </c>
      <c r="AV227">
        <f>(Table2[[#This Row],[Rank 1Y]]+Table2[[#This Row],[Rank 6M]]+Table2[[#This Row],[Rank Sharpe]])/3</f>
        <v>352.16666666666669</v>
      </c>
    </row>
    <row r="228" spans="1:48" x14ac:dyDescent="0.3">
      <c r="A228" t="s">
        <v>564</v>
      </c>
      <c r="B228" t="s">
        <v>565</v>
      </c>
      <c r="C228" t="s">
        <v>10159</v>
      </c>
      <c r="D228" t="s">
        <v>400</v>
      </c>
      <c r="E228">
        <v>33174.497914309999</v>
      </c>
      <c r="F228">
        <v>527.85</v>
      </c>
      <c r="G228">
        <v>-2.2773435994846398</v>
      </c>
      <c r="H228">
        <f>(Table2[[#This Row],[1Y Return vs Nifty]]-AVERAGE(Table2[1Y Return vs Nifty]))/_xlfn.STDEV.P(Table2[1Y Return vs Nifty])</f>
        <v>-0.57505794123023513</v>
      </c>
      <c r="I228">
        <v>5.6956726439574998</v>
      </c>
      <c r="J228">
        <f>(Table2[[#This Row],[1M Return vs Nifty]]-AVERAGE(Table2[1M Return vs Nifty]))/_xlfn.STDEV.P(Table2[1M Return vs Nifty])</f>
        <v>0.10768906431167112</v>
      </c>
      <c r="K228">
        <v>0.64258936229598596</v>
      </c>
      <c r="L228">
        <f>(Table2[[#This Row],[6M Return vs Nifty]]-AVERAGE(Table2[6M Return vs Nifty]))/_xlfn.STDEV.P(Table2[6M Return vs Nifty])</f>
        <v>-0.28949238854502468</v>
      </c>
      <c r="M228">
        <v>-0.51548041854292004</v>
      </c>
      <c r="N228">
        <f>(Table2[[#This Row],[1W Return vs Nifty]]-AVERAGE(Table2[1W Return vs Nifty]))/_xlfn.STDEV.P(Table2[1W Return vs Nifty])</f>
        <v>-0.36786934813500383</v>
      </c>
      <c r="O228">
        <v>515.98</v>
      </c>
      <c r="P228">
        <v>500.73494966275001</v>
      </c>
      <c r="Q228">
        <v>466.02666850023797</v>
      </c>
      <c r="R228">
        <v>54.777473126788003</v>
      </c>
      <c r="S228" s="2">
        <f>(Table2[[#This Row],[Close Price]]-Table2[[#This Row],[20D EMA]])/Table2[[#This Row],[20D EMA]]</f>
        <v>2.3004767626652205E-2</v>
      </c>
      <c r="T228" s="2">
        <f>(Table2[[#This Row],[Close Price]]-Table2[[#This Row],[50D EMA]])/Table2[[#This Row],[50D EMA]]</f>
        <v>5.4150504883895695E-2</v>
      </c>
      <c r="U228" s="2">
        <f>(Table2[[#This Row],[Close Price]]-Table2[[#This Row],[200D EMA]])/Table2[[#This Row],[200D EMA]]</f>
        <v>0.13266050138014898</v>
      </c>
      <c r="V228">
        <v>1.2045515638470901</v>
      </c>
      <c r="W228">
        <v>518.45000000000005</v>
      </c>
      <c r="X228">
        <v>542.45000000000005</v>
      </c>
      <c r="Y228">
        <v>518.45000000000005</v>
      </c>
      <c r="Z228">
        <v>542.45000000000005</v>
      </c>
      <c r="AA228">
        <v>518.45000000000005</v>
      </c>
      <c r="AB228">
        <v>550.15</v>
      </c>
      <c r="AC228" s="2">
        <f>(Table2[[#This Row],[Close Price]]/Table2[[#This Row],[Day Low]])-1</f>
        <v>1.8130967306394075E-2</v>
      </c>
      <c r="AD228" s="2">
        <f>(Table2[[#This Row],[Day High]]/Table2[[#This Row],[Close Price]])-1</f>
        <v>2.7659372927915093E-2</v>
      </c>
      <c r="AE228" s="2">
        <f>(Table2[[#This Row],[Close Price]]/Table2[[#This Row],[Current Week Low]])-1</f>
        <v>1.8130967306394075E-2</v>
      </c>
      <c r="AF228" s="2">
        <f>(Table2[[#This Row],[Current Week High]]/Table2[[#This Row],[Close Price]])-1</f>
        <v>2.7659372927915093E-2</v>
      </c>
      <c r="AG228" s="2">
        <f>(Table2[[#This Row],[Close Price]]/Table2[[#This Row],[Current Month Low]])-1</f>
        <v>1.8130967306394075E-2</v>
      </c>
      <c r="AH228" s="2">
        <f>(Table2[[#This Row],[Current Month High]]/Table2[[#This Row],[Close Price]])-1</f>
        <v>4.2246850430993632E-2</v>
      </c>
      <c r="AI228">
        <v>5.6929051813962204</v>
      </c>
      <c r="AJ228">
        <v>44.616438356164402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-0.05</v>
      </c>
      <c r="AM228" t="s">
        <v>10199</v>
      </c>
      <c r="AN228">
        <v>5.75</v>
      </c>
      <c r="AO228" t="s">
        <v>10200</v>
      </c>
      <c r="AP228">
        <v>9.6604847787901002E-2</v>
      </c>
      <c r="AQ228">
        <f>(Table2[[#This Row],[Sharpe Ratio]]-AVERAGE(Table2[Sharpe Ratio]))/_xlfn.STDEV.P(Table2[Sharpe Ratio])</f>
        <v>0.47495122959244102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-0.64977938400615143</v>
      </c>
      <c r="AS228">
        <f>_xlfn.RANK.AVG(Table2[[#This Row],[1Y Return vs Nifty Z-Score]],Table2[1Y Return vs Nifty Z-Score])</f>
        <v>531</v>
      </c>
      <c r="AT228">
        <f>_xlfn.RANK.AVG(Table2[[#This Row],[6M Return vs Nifty Z-Score]],Table2[6M Return vs Nifty Z-Score])</f>
        <v>420</v>
      </c>
      <c r="AU228">
        <f>_xlfn.RANK.AVG(Table2[[#This Row],[Sharpe Ratio Z-Score]],Table2[Sharpe Ratio Z-Score])</f>
        <v>227</v>
      </c>
      <c r="AV228">
        <f>(Table2[[#This Row],[Rank 1Y]]+Table2[[#This Row],[Rank 6M]]+Table2[[#This Row],[Rank Sharpe]])/3</f>
        <v>392.66666666666669</v>
      </c>
    </row>
    <row r="229" spans="1:48" x14ac:dyDescent="0.3">
      <c r="A229" t="s">
        <v>566</v>
      </c>
      <c r="B229" t="s">
        <v>567</v>
      </c>
      <c r="C229" t="s">
        <v>10163</v>
      </c>
      <c r="D229" t="s">
        <v>568</v>
      </c>
      <c r="E229">
        <v>33096.3970845</v>
      </c>
      <c r="F229">
        <v>333.95</v>
      </c>
      <c r="G229">
        <v>157.443668251286</v>
      </c>
      <c r="H229">
        <f>(Table2[[#This Row],[1Y Return vs Nifty]]-AVERAGE(Table2[1Y Return vs Nifty]))/_xlfn.STDEV.P(Table2[1Y Return vs Nifty])</f>
        <v>1.2909579118739587</v>
      </c>
      <c r="I229">
        <v>-2.4429318392269899</v>
      </c>
      <c r="J229">
        <f>(Table2[[#This Row],[1M Return vs Nifty]]-AVERAGE(Table2[1M Return vs Nifty]))/_xlfn.STDEV.P(Table2[1M Return vs Nifty])</f>
        <v>-0.56751829689986544</v>
      </c>
      <c r="K229">
        <v>11.477604606349299</v>
      </c>
      <c r="L229">
        <f>(Table2[[#This Row],[6M Return vs Nifty]]-AVERAGE(Table2[6M Return vs Nifty]))/_xlfn.STDEV.P(Table2[6M Return vs Nifty])</f>
        <v>4.0202280532844741E-2</v>
      </c>
      <c r="M229">
        <v>7.2778728117539497</v>
      </c>
      <c r="N229">
        <f>(Table2[[#This Row],[1W Return vs Nifty]]-AVERAGE(Table2[1W Return vs Nifty]))/_xlfn.STDEV.P(Table2[1W Return vs Nifty])</f>
        <v>1.1439244000633093</v>
      </c>
      <c r="O229">
        <v>333.65</v>
      </c>
      <c r="P229">
        <v>337.36946458306198</v>
      </c>
      <c r="Q229">
        <v>276.79428809569703</v>
      </c>
      <c r="R229">
        <v>67.323854116773603</v>
      </c>
      <c r="S229" s="2">
        <f>(Table2[[#This Row],[Close Price]]-Table2[[#This Row],[20D EMA]])/Table2[[#This Row],[20D EMA]]</f>
        <v>8.9914581147912897E-4</v>
      </c>
      <c r="T229" s="2">
        <f>(Table2[[#This Row],[Close Price]]-Table2[[#This Row],[50D EMA]])/Table2[[#This Row],[50D EMA]]</f>
        <v>-1.013566710101621E-2</v>
      </c>
      <c r="U229" s="2">
        <f>(Table2[[#This Row],[Close Price]]-Table2[[#This Row],[200D EMA]])/Table2[[#This Row],[200D EMA]]</f>
        <v>0.20649165955528073</v>
      </c>
      <c r="V229">
        <v>0.71504167534776597</v>
      </c>
      <c r="W229">
        <v>324.2</v>
      </c>
      <c r="X229">
        <v>347.9</v>
      </c>
      <c r="Y229">
        <v>324.2</v>
      </c>
      <c r="Z229">
        <v>348.8</v>
      </c>
      <c r="AA229">
        <v>315.60000000000002</v>
      </c>
      <c r="AB229">
        <v>348.8</v>
      </c>
      <c r="AC229" s="2">
        <f>(Table2[[#This Row],[Close Price]]/Table2[[#This Row],[Day Low]])-1</f>
        <v>3.0074028377544693E-2</v>
      </c>
      <c r="AD229" s="2">
        <f>(Table2[[#This Row],[Day High]]/Table2[[#This Row],[Close Price]])-1</f>
        <v>4.1772720467135871E-2</v>
      </c>
      <c r="AE229" s="2">
        <f>(Table2[[#This Row],[Close Price]]/Table2[[#This Row],[Current Week Low]])-1</f>
        <v>3.0074028377544693E-2</v>
      </c>
      <c r="AF229" s="2">
        <f>(Table2[[#This Row],[Current Week High]]/Table2[[#This Row],[Close Price]])-1</f>
        <v>4.4467734690821992E-2</v>
      </c>
      <c r="AG229" s="2">
        <f>(Table2[[#This Row],[Close Price]]/Table2[[#This Row],[Current Month Low]])-1</f>
        <v>5.8143219264892076E-2</v>
      </c>
      <c r="AH229" s="2">
        <f>(Table2[[#This Row],[Current Month High]]/Table2[[#This Row],[Close Price]])-1</f>
        <v>4.4467734690821992E-2</v>
      </c>
      <c r="AI229">
        <v>24.509657134301499</v>
      </c>
      <c r="AJ229">
        <v>188.26068191627101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-0.19</v>
      </c>
      <c r="AM229" t="s">
        <v>10199</v>
      </c>
      <c r="AN229">
        <v>0.59</v>
      </c>
      <c r="AO229" t="s">
        <v>10200</v>
      </c>
      <c r="AP229">
        <v>7.7629434184863996E-2</v>
      </c>
      <c r="AQ229">
        <f>(Table2[[#This Row],[Sharpe Ratio]]-AVERAGE(Table2[Sharpe Ratio]))/_xlfn.STDEV.P(Table2[Sharpe Ratio])</f>
        <v>0.2610168378156294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63</v>
      </c>
      <c r="AT229">
        <f>_xlfn.RANK.AVG(Table2[[#This Row],[6M Return vs Nifty Z-Score]],Table2[6M Return vs Nifty Z-Score])</f>
        <v>303</v>
      </c>
      <c r="AU229">
        <f>_xlfn.RANK.AVG(Table2[[#This Row],[Sharpe Ratio Z-Score]],Table2[Sharpe Ratio Z-Score])</f>
        <v>255</v>
      </c>
      <c r="AV229">
        <f>(Table2[[#This Row],[Rank 1Y]]+Table2[[#This Row],[Rank 6M]]+Table2[[#This Row],[Rank Sharpe]])/3</f>
        <v>207</v>
      </c>
    </row>
    <row r="230" spans="1:48" x14ac:dyDescent="0.3">
      <c r="A230" t="s">
        <v>569</v>
      </c>
      <c r="B230" t="s">
        <v>570</v>
      </c>
      <c r="C230" t="s">
        <v>10155</v>
      </c>
      <c r="D230" t="s">
        <v>24</v>
      </c>
      <c r="E230">
        <v>32939.507045542901</v>
      </c>
      <c r="F230">
        <v>192.43</v>
      </c>
      <c r="G230">
        <v>-41.442699766270103</v>
      </c>
      <c r="H230">
        <f>(Table2[[#This Row],[1Y Return vs Nifty]]-AVERAGE(Table2[1Y Return vs Nifty]))/_xlfn.STDEV.P(Table2[1Y Return vs Nifty])</f>
        <v>-1.032625637883549</v>
      </c>
      <c r="I230">
        <v>-2.5677147258044899</v>
      </c>
      <c r="J230">
        <f>(Table2[[#This Row],[1M Return vs Nifty]]-AVERAGE(Table2[1M Return vs Nifty]))/_xlfn.STDEV.P(Table2[1M Return vs Nifty])</f>
        <v>-0.5778707257154484</v>
      </c>
      <c r="K230">
        <v>-29.1750429176872</v>
      </c>
      <c r="L230">
        <f>(Table2[[#This Row],[6M Return vs Nifty]]-AVERAGE(Table2[6M Return vs Nifty]))/_xlfn.STDEV.P(Table2[6M Return vs Nifty])</f>
        <v>-1.1968020863906406</v>
      </c>
      <c r="M230">
        <v>-1.3140148059639301</v>
      </c>
      <c r="N230">
        <f>(Table2[[#This Row],[1W Return vs Nifty]]-AVERAGE(Table2[1W Return vs Nifty]))/_xlfn.STDEV.P(Table2[1W Return vs Nifty])</f>
        <v>-0.52277305376088967</v>
      </c>
      <c r="O230">
        <v>201.03</v>
      </c>
      <c r="P230">
        <v>196.765013413491</v>
      </c>
      <c r="Q230">
        <v>207.42246061944201</v>
      </c>
      <c r="R230">
        <v>51.545831470054701</v>
      </c>
      <c r="S230" s="2">
        <f>(Table2[[#This Row],[Close Price]]-Table2[[#This Row],[20D EMA]])/Table2[[#This Row],[20D EMA]]</f>
        <v>-4.2779684624185417E-2</v>
      </c>
      <c r="T230" s="2">
        <f>(Table2[[#This Row],[Close Price]]-Table2[[#This Row],[50D EMA]])/Table2[[#This Row],[50D EMA]]</f>
        <v>-2.2031423870976504E-2</v>
      </c>
      <c r="U230" s="2">
        <f>(Table2[[#This Row],[Close Price]]-Table2[[#This Row],[200D EMA]])/Table2[[#This Row],[200D EMA]]</f>
        <v>-7.2279832061912852E-2</v>
      </c>
      <c r="V230">
        <v>1.05761699883463</v>
      </c>
      <c r="W230">
        <v>190.05</v>
      </c>
      <c r="X230">
        <v>201.56</v>
      </c>
      <c r="Y230">
        <v>190.05</v>
      </c>
      <c r="Z230">
        <v>205.6</v>
      </c>
      <c r="AA230">
        <v>190.05</v>
      </c>
      <c r="AB230">
        <v>214.6</v>
      </c>
      <c r="AC230" s="2">
        <f>(Table2[[#This Row],[Close Price]]/Table2[[#This Row],[Day Low]])-1</f>
        <v>1.2523020257826811E-2</v>
      </c>
      <c r="AD230" s="2">
        <f>(Table2[[#This Row],[Day High]]/Table2[[#This Row],[Close Price]])-1</f>
        <v>4.7445824455646157E-2</v>
      </c>
      <c r="AE230" s="2">
        <f>(Table2[[#This Row],[Close Price]]/Table2[[#This Row],[Current Week Low]])-1</f>
        <v>1.2523020257826811E-2</v>
      </c>
      <c r="AF230" s="2">
        <f>(Table2[[#This Row],[Current Week High]]/Table2[[#This Row],[Close Price]])-1</f>
        <v>6.844047185989699E-2</v>
      </c>
      <c r="AG230" s="2">
        <f>(Table2[[#This Row],[Close Price]]/Table2[[#This Row],[Current Month Low]])-1</f>
        <v>1.2523020257826811E-2</v>
      </c>
      <c r="AH230" s="2">
        <f>(Table2[[#This Row],[Current Month High]]/Table2[[#This Row],[Close Price]])-1</f>
        <v>0.11521072597827775</v>
      </c>
      <c r="AI230">
        <v>36.725042872732899</v>
      </c>
      <c r="AJ230">
        <v>13.762932308601799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-0.02</v>
      </c>
      <c r="AM230" t="s">
        <v>10199</v>
      </c>
      <c r="AN230">
        <v>-7.46</v>
      </c>
      <c r="AO230" t="s">
        <v>10199</v>
      </c>
      <c r="AP230">
        <v>-9.6314109278964999E-2</v>
      </c>
      <c r="AQ230">
        <f>(Table2[[#This Row],[Sharpe Ratio]]-AVERAGE(Table2[Sharpe Ratio]))/_xlfn.STDEV.P(Table2[Sharpe Ratio])</f>
        <v>-1.7000738110059495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702</v>
      </c>
      <c r="AT230">
        <f>_xlfn.RANK.AVG(Table2[[#This Row],[6M Return vs Nifty Z-Score]],Table2[6M Return vs Nifty Z-Score])</f>
        <v>679</v>
      </c>
      <c r="AU230">
        <f>_xlfn.RANK.AVG(Table2[[#This Row],[Sharpe Ratio Z-Score]],Table2[Sharpe Ratio Z-Score])</f>
        <v>700</v>
      </c>
      <c r="AV230">
        <f>(Table2[[#This Row],[Rank 1Y]]+Table2[[#This Row],[Rank 6M]]+Table2[[#This Row],[Rank Sharpe]])/3</f>
        <v>693.66666666666663</v>
      </c>
    </row>
    <row r="231" spans="1:48" x14ac:dyDescent="0.3">
      <c r="A231" t="s">
        <v>571</v>
      </c>
      <c r="B231" t="s">
        <v>572</v>
      </c>
      <c r="C231" t="s">
        <v>10155</v>
      </c>
      <c r="D231" t="s">
        <v>247</v>
      </c>
      <c r="E231">
        <v>32909.457306720004</v>
      </c>
      <c r="F231">
        <v>6444.75</v>
      </c>
      <c r="G231">
        <v>155.59248997051901</v>
      </c>
      <c r="H231">
        <f>(Table2[[#This Row],[1Y Return vs Nifty]]-AVERAGE(Table2[1Y Return vs Nifty]))/_xlfn.STDEV.P(Table2[1Y Return vs Nifty])</f>
        <v>1.2693306508216633</v>
      </c>
      <c r="I231">
        <v>-4.5634258147041402</v>
      </c>
      <c r="J231">
        <f>(Table2[[#This Row],[1M Return vs Nifty]]-AVERAGE(Table2[1M Return vs Nifty]))/_xlfn.STDEV.P(Table2[1M Return vs Nifty])</f>
        <v>-0.74344196349468927</v>
      </c>
      <c r="K231">
        <v>38.223844413769697</v>
      </c>
      <c r="L231">
        <f>(Table2[[#This Row],[6M Return vs Nifty]]-AVERAGE(Table2[6M Return vs Nifty]))/_xlfn.STDEV.P(Table2[6M Return vs Nifty])</f>
        <v>0.85405371348071502</v>
      </c>
      <c r="M231">
        <v>-3.42532521050012</v>
      </c>
      <c r="N231">
        <f>(Table2[[#This Row],[1W Return vs Nifty]]-AVERAGE(Table2[1W Return vs Nifty]))/_xlfn.STDEV.P(Table2[1W Return vs Nifty])</f>
        <v>-0.93233563558707966</v>
      </c>
      <c r="O231">
        <v>6564.4</v>
      </c>
      <c r="P231">
        <v>6572.3495867770598</v>
      </c>
      <c r="Q231">
        <v>5539.3982360817699</v>
      </c>
      <c r="R231">
        <v>41.052047073626802</v>
      </c>
      <c r="S231" s="2">
        <f>(Table2[[#This Row],[Close Price]]-Table2[[#This Row],[20D EMA]])/Table2[[#This Row],[20D EMA]]</f>
        <v>-1.8227103771860282E-2</v>
      </c>
      <c r="T231" s="2">
        <f>(Table2[[#This Row],[Close Price]]-Table2[[#This Row],[50D EMA]])/Table2[[#This Row],[50D EMA]]</f>
        <v>-1.9414607377820865E-2</v>
      </c>
      <c r="U231" s="2">
        <f>(Table2[[#This Row],[Close Price]]-Table2[[#This Row],[200D EMA]])/Table2[[#This Row],[200D EMA]]</f>
        <v>0.16343864898917618</v>
      </c>
      <c r="V231">
        <v>1.1112204096673699</v>
      </c>
      <c r="W231">
        <v>6400</v>
      </c>
      <c r="X231">
        <v>6549</v>
      </c>
      <c r="Y231">
        <v>6400</v>
      </c>
      <c r="Z231">
        <v>6633</v>
      </c>
      <c r="AA231">
        <v>6400</v>
      </c>
      <c r="AB231">
        <v>6800</v>
      </c>
      <c r="AC231" s="2">
        <f>(Table2[[#This Row],[Close Price]]/Table2[[#This Row],[Day Low]])-1</f>
        <v>6.9921875000000799E-3</v>
      </c>
      <c r="AD231" s="2">
        <f>(Table2[[#This Row],[Day High]]/Table2[[#This Row],[Close Price]])-1</f>
        <v>1.6175957174444422E-2</v>
      </c>
      <c r="AE231" s="2">
        <f>(Table2[[#This Row],[Close Price]]/Table2[[#This Row],[Current Week Low]])-1</f>
        <v>6.9921875000000799E-3</v>
      </c>
      <c r="AF231" s="2">
        <f>(Table2[[#This Row],[Current Week High]]/Table2[[#This Row],[Close Price]])-1</f>
        <v>2.9209821948097181E-2</v>
      </c>
      <c r="AG231" s="2">
        <f>(Table2[[#This Row],[Close Price]]/Table2[[#This Row],[Current Month Low]])-1</f>
        <v>6.9921875000000799E-3</v>
      </c>
      <c r="AH231" s="2">
        <f>(Table2[[#This Row],[Current Month High]]/Table2[[#This Row],[Close Price]])-1</f>
        <v>5.5122386438573923E-2</v>
      </c>
      <c r="AI231">
        <v>51.392218472400003</v>
      </c>
      <c r="AJ231">
        <v>182.66447368421001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-0.14000000000000001</v>
      </c>
      <c r="AM231" t="s">
        <v>10199</v>
      </c>
      <c r="AN231">
        <v>-5.25</v>
      </c>
      <c r="AO231" t="s">
        <v>10199</v>
      </c>
      <c r="AP231">
        <v>0.14950256772067899</v>
      </c>
      <c r="AQ231">
        <f>(Table2[[#This Row],[Sharpe Ratio]]-AVERAGE(Table2[Sharpe Ratio]))/_xlfn.STDEV.P(Table2[Sharpe Ratio])</f>
        <v>1.0713356761684967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66</v>
      </c>
      <c r="AT231">
        <f>_xlfn.RANK.AVG(Table2[[#This Row],[6M Return vs Nifty Z-Score]],Table2[6M Return vs Nifty Z-Score])</f>
        <v>112</v>
      </c>
      <c r="AU231">
        <f>_xlfn.RANK.AVG(Table2[[#This Row],[Sharpe Ratio Z-Score]],Table2[Sharpe Ratio Z-Score])</f>
        <v>106</v>
      </c>
      <c r="AV231">
        <f>(Table2[[#This Row],[Rank 1Y]]+Table2[[#This Row],[Rank 6M]]+Table2[[#This Row],[Rank Sharpe]])/3</f>
        <v>94.666666666666671</v>
      </c>
    </row>
    <row r="232" spans="1:48" x14ac:dyDescent="0.3">
      <c r="A232" t="s">
        <v>573</v>
      </c>
      <c r="B232" t="s">
        <v>574</v>
      </c>
      <c r="C232" t="s">
        <v>10155</v>
      </c>
      <c r="D232" t="s">
        <v>403</v>
      </c>
      <c r="E232">
        <v>32768.738644620003</v>
      </c>
      <c r="F232">
        <v>534.6</v>
      </c>
      <c r="G232">
        <v>165.58890189312899</v>
      </c>
      <c r="H232">
        <f>(Table2[[#This Row],[1Y Return vs Nifty]]-AVERAGE(Table2[1Y Return vs Nifty]))/_xlfn.STDEV.P(Table2[1Y Return vs Nifty])</f>
        <v>1.3861184353817697</v>
      </c>
      <c r="I232">
        <v>-28.801163953777699</v>
      </c>
      <c r="J232">
        <f>(Table2[[#This Row],[1M Return vs Nifty]]-AVERAGE(Table2[1M Return vs Nifty]))/_xlfn.STDEV.P(Table2[1M Return vs Nifty])</f>
        <v>-2.7542902906782398</v>
      </c>
      <c r="K232">
        <v>39.593141165163097</v>
      </c>
      <c r="L232">
        <f>(Table2[[#This Row],[6M Return vs Nifty]]-AVERAGE(Table2[6M Return vs Nifty]))/_xlfn.STDEV.P(Table2[6M Return vs Nifty])</f>
        <v>0.89571953758445333</v>
      </c>
      <c r="M232">
        <v>-4.9592799481738599</v>
      </c>
      <c r="N232">
        <f>(Table2[[#This Row],[1W Return vs Nifty]]-AVERAGE(Table2[1W Return vs Nifty]))/_xlfn.STDEV.P(Table2[1W Return vs Nifty])</f>
        <v>-1.2298998693522167</v>
      </c>
      <c r="O232">
        <v>587.71</v>
      </c>
      <c r="P232">
        <v>579.41794082268495</v>
      </c>
      <c r="Q232">
        <v>446.16975562676902</v>
      </c>
      <c r="R232">
        <v>21.9469756446424</v>
      </c>
      <c r="S232" s="2">
        <f>(Table2[[#This Row],[Close Price]]-Table2[[#This Row],[20D EMA]])/Table2[[#This Row],[20D EMA]]</f>
        <v>-9.0367698354630696E-2</v>
      </c>
      <c r="T232" s="2">
        <f>(Table2[[#This Row],[Close Price]]-Table2[[#This Row],[50D EMA]])/Table2[[#This Row],[50D EMA]]</f>
        <v>-7.7349936315486367E-2</v>
      </c>
      <c r="U232" s="2">
        <f>(Table2[[#This Row],[Close Price]]-Table2[[#This Row],[200D EMA]])/Table2[[#This Row],[200D EMA]]</f>
        <v>0.19819865254875071</v>
      </c>
      <c r="V232">
        <v>0.78200005610387002</v>
      </c>
      <c r="W232">
        <v>531</v>
      </c>
      <c r="X232">
        <v>547.79999999999995</v>
      </c>
      <c r="Y232">
        <v>531</v>
      </c>
      <c r="Z232">
        <v>561</v>
      </c>
      <c r="AA232">
        <v>531</v>
      </c>
      <c r="AB232">
        <v>614.54999999999995</v>
      </c>
      <c r="AC232" s="2">
        <f>(Table2[[#This Row],[Close Price]]/Table2[[#This Row],[Day Low]])-1</f>
        <v>6.7796610169492677E-3</v>
      </c>
      <c r="AD232" s="2">
        <f>(Table2[[#This Row],[Day High]]/Table2[[#This Row],[Close Price]])-1</f>
        <v>2.4691358024691246E-2</v>
      </c>
      <c r="AE232" s="2">
        <f>(Table2[[#This Row],[Close Price]]/Table2[[#This Row],[Current Week Low]])-1</f>
        <v>6.7796610169492677E-3</v>
      </c>
      <c r="AF232" s="2">
        <f>(Table2[[#This Row],[Current Week High]]/Table2[[#This Row],[Close Price]])-1</f>
        <v>4.9382716049382713E-2</v>
      </c>
      <c r="AG232" s="2">
        <f>(Table2[[#This Row],[Close Price]]/Table2[[#This Row],[Current Month Low]])-1</f>
        <v>6.7796610169492677E-3</v>
      </c>
      <c r="AH232" s="2">
        <f>(Table2[[#This Row],[Current Month High]]/Table2[[#This Row],[Close Price]])-1</f>
        <v>0.14955106621773284</v>
      </c>
      <c r="AI232">
        <v>35.054246165357199</v>
      </c>
      <c r="AJ232">
        <v>196.177285318559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-0.17</v>
      </c>
      <c r="AM232" t="s">
        <v>10199</v>
      </c>
      <c r="AN232">
        <v>-17.47</v>
      </c>
      <c r="AO232" t="s">
        <v>10199</v>
      </c>
      <c r="AP232">
        <v>5.5936458178136E-2</v>
      </c>
      <c r="AQ232">
        <f>(Table2[[#This Row],[Sharpe Ratio]]-AVERAGE(Table2[Sharpe Ratio]))/_xlfn.STDEV.P(Table2[Sharpe Ratio])</f>
        <v>1.6443848529875304E-2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-1.6859083385343583</v>
      </c>
      <c r="AS232">
        <f>_xlfn.RANK.AVG(Table2[[#This Row],[1Y Return vs Nifty Z-Score]],Table2[1Y Return vs Nifty Z-Score])</f>
        <v>58</v>
      </c>
      <c r="AT232">
        <f>_xlfn.RANK.AVG(Table2[[#This Row],[6M Return vs Nifty Z-Score]],Table2[6M Return vs Nifty Z-Score])</f>
        <v>106</v>
      </c>
      <c r="AU232">
        <f>_xlfn.RANK.AVG(Table2[[#This Row],[Sharpe Ratio Z-Score]],Table2[Sharpe Ratio Z-Score])</f>
        <v>332</v>
      </c>
      <c r="AV232">
        <f>(Table2[[#This Row],[Rank 1Y]]+Table2[[#This Row],[Rank 6M]]+Table2[[#This Row],[Rank Sharpe]])/3</f>
        <v>165.33333333333334</v>
      </c>
    </row>
    <row r="233" spans="1:48" x14ac:dyDescent="0.3">
      <c r="A233" t="s">
        <v>575</v>
      </c>
      <c r="B233" t="s">
        <v>576</v>
      </c>
      <c r="C233" t="s">
        <v>10157</v>
      </c>
      <c r="D233" t="s">
        <v>182</v>
      </c>
      <c r="E233">
        <v>32715.674999999999</v>
      </c>
      <c r="F233">
        <v>769.75</v>
      </c>
      <c r="G233">
        <v>54.8324587388813</v>
      </c>
      <c r="H233">
        <f>(Table2[[#This Row],[1Y Return vs Nifty]]-AVERAGE(Table2[1Y Return vs Nifty]))/_xlfn.STDEV.P(Table2[1Y Return vs Nifty])</f>
        <v>9.215418882191756E-2</v>
      </c>
      <c r="I233">
        <v>1.5103818242142499</v>
      </c>
      <c r="J233">
        <f>(Table2[[#This Row],[1M Return vs Nifty]]-AVERAGE(Table2[1M Return vs Nifty]))/_xlfn.STDEV.P(Table2[1M Return vs Nifty])</f>
        <v>-0.23953743823437337</v>
      </c>
      <c r="K233">
        <v>27.915626308223398</v>
      </c>
      <c r="L233">
        <f>(Table2[[#This Row],[6M Return vs Nifty]]-AVERAGE(Table2[6M Return vs Nifty]))/_xlfn.STDEV.P(Table2[6M Return vs Nifty])</f>
        <v>0.5403887595752872</v>
      </c>
      <c r="M233">
        <v>6.4219403056261104</v>
      </c>
      <c r="N233">
        <f>(Table2[[#This Row],[1W Return vs Nifty]]-AVERAGE(Table2[1W Return vs Nifty]))/_xlfn.STDEV.P(Table2[1W Return vs Nifty])</f>
        <v>0.97788631948287985</v>
      </c>
      <c r="O233">
        <v>716.51</v>
      </c>
      <c r="P233">
        <v>647.18272675161802</v>
      </c>
      <c r="Q233">
        <v>539.13035153912006</v>
      </c>
      <c r="R233">
        <v>67.762958846011401</v>
      </c>
      <c r="S233" s="2">
        <f>(Table2[[#This Row],[Close Price]]-Table2[[#This Row],[20D EMA]])/Table2[[#This Row],[20D EMA]]</f>
        <v>7.430461542755859E-2</v>
      </c>
      <c r="T233" s="2">
        <f>(Table2[[#This Row],[Close Price]]-Table2[[#This Row],[50D EMA]])/Table2[[#This Row],[50D EMA]]</f>
        <v>0.18938588466904807</v>
      </c>
      <c r="U233" s="2">
        <f>(Table2[[#This Row],[Close Price]]-Table2[[#This Row],[200D EMA]])/Table2[[#This Row],[200D EMA]]</f>
        <v>0.42776231722532848</v>
      </c>
      <c r="V233">
        <v>1.30523549542036</v>
      </c>
      <c r="W233">
        <v>760.25</v>
      </c>
      <c r="X233">
        <v>806.05</v>
      </c>
      <c r="Y233">
        <v>720.85</v>
      </c>
      <c r="Z233">
        <v>806.05</v>
      </c>
      <c r="AA233">
        <v>690.1</v>
      </c>
      <c r="AB233">
        <v>806.05</v>
      </c>
      <c r="AC233" s="2">
        <f>(Table2[[#This Row],[Close Price]]/Table2[[#This Row],[Day Low]])-1</f>
        <v>1.2495889510029556E-2</v>
      </c>
      <c r="AD233" s="2">
        <f>(Table2[[#This Row],[Day High]]/Table2[[#This Row],[Close Price]])-1</f>
        <v>4.7158168236440368E-2</v>
      </c>
      <c r="AE233" s="2">
        <f>(Table2[[#This Row],[Close Price]]/Table2[[#This Row],[Current Week Low]])-1</f>
        <v>6.7836581813137231E-2</v>
      </c>
      <c r="AF233" s="2">
        <f>(Table2[[#This Row],[Current Week High]]/Table2[[#This Row],[Close Price]])-1</f>
        <v>4.7158168236440368E-2</v>
      </c>
      <c r="AG233" s="2">
        <f>(Table2[[#This Row],[Close Price]]/Table2[[#This Row],[Current Month Low]])-1</f>
        <v>0.1154180553542965</v>
      </c>
      <c r="AH233" s="2">
        <f>(Table2[[#This Row],[Current Month High]]/Table2[[#This Row],[Close Price]])-1</f>
        <v>4.7158168236440368E-2</v>
      </c>
      <c r="AI233">
        <v>4.7158168236440297</v>
      </c>
      <c r="AJ233">
        <v>87.743902439024396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0.55000000000000004</v>
      </c>
      <c r="AM233" t="s">
        <v>10200</v>
      </c>
      <c r="AN233">
        <v>6.81</v>
      </c>
      <c r="AO233" t="s">
        <v>10200</v>
      </c>
      <c r="AP233">
        <v>-7.3434925928400003E-3</v>
      </c>
      <c r="AQ233">
        <f>(Table2[[#This Row],[Sharpe Ratio]]-AVERAGE(Table2[Sharpe Ratio]))/_xlfn.STDEV.P(Table2[Sharpe Ratio])</f>
        <v>-0.69699292091627896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0.67389890872943237</v>
      </c>
      <c r="AS233">
        <f>_xlfn.RANK.AVG(Table2[[#This Row],[1Y Return vs Nifty Z-Score]],Table2[1Y Return vs Nifty Z-Score])</f>
        <v>251</v>
      </c>
      <c r="AT233">
        <f>_xlfn.RANK.AVG(Table2[[#This Row],[6M Return vs Nifty Z-Score]],Table2[6M Return vs Nifty Z-Score])</f>
        <v>163</v>
      </c>
      <c r="AU233">
        <f>_xlfn.RANK.AVG(Table2[[#This Row],[Sharpe Ratio Z-Score]],Table2[Sharpe Ratio Z-Score])</f>
        <v>558</v>
      </c>
      <c r="AV233">
        <f>(Table2[[#This Row],[Rank 1Y]]+Table2[[#This Row],[Rank 6M]]+Table2[[#This Row],[Rank Sharpe]])/3</f>
        <v>324</v>
      </c>
    </row>
    <row r="234" spans="1:48" x14ac:dyDescent="0.3">
      <c r="A234" t="s">
        <v>577</v>
      </c>
      <c r="B234" t="s">
        <v>578</v>
      </c>
      <c r="C234" t="s">
        <v>10166</v>
      </c>
      <c r="D234" t="s">
        <v>143</v>
      </c>
      <c r="E234">
        <v>32709.010348100001</v>
      </c>
      <c r="F234">
        <v>325.55</v>
      </c>
      <c r="G234">
        <v>25.5204655274426</v>
      </c>
      <c r="H234">
        <f>(Table2[[#This Row],[1Y Return vs Nifty]]-AVERAGE(Table2[1Y Return vs Nifty]))/_xlfn.STDEV.P(Table2[1Y Return vs Nifty])</f>
        <v>-0.25029696012103358</v>
      </c>
      <c r="I234">
        <v>-6.0265716565490601</v>
      </c>
      <c r="J234">
        <f>(Table2[[#This Row],[1M Return vs Nifty]]-AVERAGE(Table2[1M Return vs Nifty]))/_xlfn.STDEV.P(Table2[1M Return vs Nifty])</f>
        <v>-0.86482970816036719</v>
      </c>
      <c r="K234">
        <v>31.112169933285202</v>
      </c>
      <c r="L234">
        <f>(Table2[[#This Row],[6M Return vs Nifty]]-AVERAGE(Table2[6M Return vs Nifty]))/_xlfn.STDEV.P(Table2[6M Return vs Nifty])</f>
        <v>0.63765520257693764</v>
      </c>
      <c r="M234">
        <v>-3.2749760566945501</v>
      </c>
      <c r="N234">
        <f>(Table2[[#This Row],[1W Return vs Nifty]]-AVERAGE(Table2[1W Return vs Nifty]))/_xlfn.STDEV.P(Table2[1W Return vs Nifty])</f>
        <v>-0.90317015263597411</v>
      </c>
      <c r="O234">
        <v>319.66000000000003</v>
      </c>
      <c r="P234">
        <v>299.508746893629</v>
      </c>
      <c r="Q234">
        <v>257.64292771063703</v>
      </c>
      <c r="R234">
        <v>49.848516482847202</v>
      </c>
      <c r="S234" s="2">
        <f>(Table2[[#This Row],[Close Price]]-Table2[[#This Row],[20D EMA]])/Table2[[#This Row],[20D EMA]]</f>
        <v>1.8425827441656717E-2</v>
      </c>
      <c r="T234" s="2">
        <f>(Table2[[#This Row],[Close Price]]-Table2[[#This Row],[50D EMA]])/Table2[[#This Row],[50D EMA]]</f>
        <v>8.6946552901907767E-2</v>
      </c>
      <c r="U234" s="2">
        <f>(Table2[[#This Row],[Close Price]]-Table2[[#This Row],[200D EMA]])/Table2[[#This Row],[200D EMA]]</f>
        <v>0.26357048839947406</v>
      </c>
      <c r="V234">
        <v>0.69158525035648299</v>
      </c>
      <c r="W234">
        <v>315.05</v>
      </c>
      <c r="X234">
        <v>329.9</v>
      </c>
      <c r="Y234">
        <v>315.05</v>
      </c>
      <c r="Z234">
        <v>329.9</v>
      </c>
      <c r="AA234">
        <v>313.5</v>
      </c>
      <c r="AB234">
        <v>339.4</v>
      </c>
      <c r="AC234" s="2">
        <f>(Table2[[#This Row],[Close Price]]/Table2[[#This Row],[Day Low]])-1</f>
        <v>3.3328043167751176E-2</v>
      </c>
      <c r="AD234" s="2">
        <f>(Table2[[#This Row],[Day High]]/Table2[[#This Row],[Close Price]])-1</f>
        <v>1.3362002764552239E-2</v>
      </c>
      <c r="AE234" s="2">
        <f>(Table2[[#This Row],[Close Price]]/Table2[[#This Row],[Current Week Low]])-1</f>
        <v>3.3328043167751176E-2</v>
      </c>
      <c r="AF234" s="2">
        <f>(Table2[[#This Row],[Current Week High]]/Table2[[#This Row],[Close Price]])-1</f>
        <v>1.3362002764552239E-2</v>
      </c>
      <c r="AG234" s="2">
        <f>(Table2[[#This Row],[Close Price]]/Table2[[#This Row],[Current Month Low]])-1</f>
        <v>3.843700159489627E-2</v>
      </c>
      <c r="AH234" s="2">
        <f>(Table2[[#This Row],[Current Month High]]/Table2[[#This Row],[Close Price]])-1</f>
        <v>4.2543388112425085E-2</v>
      </c>
      <c r="AI234">
        <v>4.2543388112424996</v>
      </c>
      <c r="AJ234">
        <v>68.722466960352406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0.22</v>
      </c>
      <c r="AM234" t="s">
        <v>10200</v>
      </c>
      <c r="AN234">
        <v>2.2000000000000002</v>
      </c>
      <c r="AO234" t="s">
        <v>10200</v>
      </c>
      <c r="AP234">
        <v>1.6803116055269001E-2</v>
      </c>
      <c r="AQ234">
        <f>(Table2[[#This Row],[Sharpe Ratio]]-AVERAGE(Table2[Sharpe Ratio]))/_xlfn.STDEV.P(Table2[Sharpe Ratio])</f>
        <v>-0.42475695585783541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-1.8053985741982728</v>
      </c>
      <c r="AS234">
        <f>_xlfn.RANK.AVG(Table2[[#This Row],[1Y Return vs Nifty Z-Score]],Table2[1Y Return vs Nifty Z-Score])</f>
        <v>359</v>
      </c>
      <c r="AT234">
        <f>_xlfn.RANK.AVG(Table2[[#This Row],[6M Return vs Nifty Z-Score]],Table2[6M Return vs Nifty Z-Score])</f>
        <v>144</v>
      </c>
      <c r="AU234">
        <f>_xlfn.RANK.AVG(Table2[[#This Row],[Sharpe Ratio Z-Score]],Table2[Sharpe Ratio Z-Score])</f>
        <v>448</v>
      </c>
      <c r="AV234">
        <f>(Table2[[#This Row],[Rank 1Y]]+Table2[[#This Row],[Rank 6M]]+Table2[[#This Row],[Rank Sharpe]])/3</f>
        <v>317</v>
      </c>
    </row>
    <row r="235" spans="1:48" x14ac:dyDescent="0.3">
      <c r="A235" t="s">
        <v>579</v>
      </c>
      <c r="B235" t="s">
        <v>580</v>
      </c>
      <c r="C235" t="s">
        <v>10155</v>
      </c>
      <c r="D235" t="s">
        <v>49</v>
      </c>
      <c r="E235">
        <v>32616.904850534898</v>
      </c>
      <c r="F235">
        <v>406</v>
      </c>
      <c r="G235">
        <v>-13.8408523945462</v>
      </c>
      <c r="H235">
        <f>(Table2[[#This Row],[1Y Return vs Nifty]]-AVERAGE(Table2[1Y Return vs Nifty]))/_xlfn.STDEV.P(Table2[1Y Return vs Nifty])</f>
        <v>-0.71015407215917614</v>
      </c>
      <c r="I235">
        <v>-15.6486801716812</v>
      </c>
      <c r="J235">
        <f>(Table2[[#This Row],[1M Return vs Nifty]]-AVERAGE(Table2[1M Return vs Nifty]))/_xlfn.STDEV.P(Table2[1M Return vs Nifty])</f>
        <v>-1.6631138013629527</v>
      </c>
      <c r="K235">
        <v>-28.1139362644961</v>
      </c>
      <c r="L235">
        <f>(Table2[[#This Row],[6M Return vs Nifty]]-AVERAGE(Table2[6M Return vs Nifty]))/_xlfn.STDEV.P(Table2[6M Return vs Nifty])</f>
        <v>-1.1645140647312182</v>
      </c>
      <c r="M235">
        <v>-1.3199831611020201</v>
      </c>
      <c r="N235">
        <f>(Table2[[#This Row],[1W Return vs Nifty]]-AVERAGE(Table2[1W Return vs Nifty]))/_xlfn.STDEV.P(Table2[1W Return vs Nifty])</f>
        <v>-0.52393082522564438</v>
      </c>
      <c r="O235">
        <v>423.56</v>
      </c>
      <c r="P235">
        <v>439.01192899501899</v>
      </c>
      <c r="Q235">
        <v>433.46726635405901</v>
      </c>
      <c r="R235">
        <v>49.999279852930201</v>
      </c>
      <c r="S235" s="2">
        <f>(Table2[[#This Row],[Close Price]]-Table2[[#This Row],[20D EMA]])/Table2[[#This Row],[20D EMA]]</f>
        <v>-4.1458116913778452E-2</v>
      </c>
      <c r="T235" s="2">
        <f>(Table2[[#This Row],[Close Price]]-Table2[[#This Row],[50D EMA]])/Table2[[#This Row],[50D EMA]]</f>
        <v>-7.5195972625594742E-2</v>
      </c>
      <c r="U235" s="2">
        <f>(Table2[[#This Row],[Close Price]]-Table2[[#This Row],[200D EMA]])/Table2[[#This Row],[200D EMA]]</f>
        <v>-6.3366414227974385E-2</v>
      </c>
      <c r="V235">
        <v>1.77600690788417</v>
      </c>
      <c r="W235">
        <v>403.9</v>
      </c>
      <c r="X235">
        <v>420.4</v>
      </c>
      <c r="Y235">
        <v>403.9</v>
      </c>
      <c r="Z235">
        <v>436.95</v>
      </c>
      <c r="AA235">
        <v>403.9</v>
      </c>
      <c r="AB235">
        <v>436.95</v>
      </c>
      <c r="AC235" s="2">
        <f>(Table2[[#This Row],[Close Price]]/Table2[[#This Row],[Day Low]])-1</f>
        <v>5.199306759098743E-3</v>
      </c>
      <c r="AD235" s="2">
        <f>(Table2[[#This Row],[Day High]]/Table2[[#This Row],[Close Price]])-1</f>
        <v>3.5467980295566415E-2</v>
      </c>
      <c r="AE235" s="2">
        <f>(Table2[[#This Row],[Close Price]]/Table2[[#This Row],[Current Week Low]])-1</f>
        <v>5.199306759098743E-3</v>
      </c>
      <c r="AF235" s="2">
        <f>(Table2[[#This Row],[Current Week High]]/Table2[[#This Row],[Close Price]])-1</f>
        <v>7.6231527093596041E-2</v>
      </c>
      <c r="AG235" s="2">
        <f>(Table2[[#This Row],[Close Price]]/Table2[[#This Row],[Current Month Low]])-1</f>
        <v>5.199306759098743E-3</v>
      </c>
      <c r="AH235" s="2">
        <f>(Table2[[#This Row],[Current Month High]]/Table2[[#This Row],[Close Price]])-1</f>
        <v>7.6231527093596041E-2</v>
      </c>
      <c r="AI235">
        <v>28.004926108374299</v>
      </c>
      <c r="AJ235">
        <v>20.725542670234798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-0.26</v>
      </c>
      <c r="AM235" t="s">
        <v>10199</v>
      </c>
      <c r="AN235">
        <v>-2.7</v>
      </c>
      <c r="AO235" t="s">
        <v>10199</v>
      </c>
      <c r="AP235">
        <v>0.101139775143558</v>
      </c>
      <c r="AQ235">
        <f>(Table2[[#This Row],[Sharpe Ratio]]-AVERAGE(Table2[Sharpe Ratio]))/_xlfn.STDEV.P(Table2[Sharpe Ratio])</f>
        <v>0.52607933387941308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591</v>
      </c>
      <c r="AT235">
        <f>_xlfn.RANK.AVG(Table2[[#This Row],[6M Return vs Nifty Z-Score]],Table2[6M Return vs Nifty Z-Score])</f>
        <v>672</v>
      </c>
      <c r="AU235">
        <f>_xlfn.RANK.AVG(Table2[[#This Row],[Sharpe Ratio Z-Score]],Table2[Sharpe Ratio Z-Score])</f>
        <v>207</v>
      </c>
      <c r="AV235">
        <f>(Table2[[#This Row],[Rank 1Y]]+Table2[[#This Row],[Rank 6M]]+Table2[[#This Row],[Rank Sharpe]])/3</f>
        <v>490</v>
      </c>
    </row>
    <row r="236" spans="1:48" x14ac:dyDescent="0.3">
      <c r="A236" t="s">
        <v>581</v>
      </c>
      <c r="B236" t="s">
        <v>582</v>
      </c>
      <c r="C236" t="s">
        <v>10164</v>
      </c>
      <c r="D236" t="s">
        <v>80</v>
      </c>
      <c r="E236">
        <v>32582.089740424999</v>
      </c>
      <c r="F236">
        <v>4390</v>
      </c>
      <c r="G236">
        <v>6.3818617245785401</v>
      </c>
      <c r="H236">
        <f>(Table2[[#This Row],[1Y Return vs Nifty]]-AVERAGE(Table2[1Y Return vs Nifty]))/_xlfn.STDEV.P(Table2[1Y Return vs Nifty])</f>
        <v>-0.47389270177455878</v>
      </c>
      <c r="I236">
        <v>-3.63490465615497</v>
      </c>
      <c r="J236">
        <f>(Table2[[#This Row],[1M Return vs Nifty]]-AVERAGE(Table2[1M Return vs Nifty]))/_xlfn.STDEV.P(Table2[1M Return vs Nifty])</f>
        <v>-0.6664085700439546</v>
      </c>
      <c r="K236">
        <v>-4.1438813948658098</v>
      </c>
      <c r="L236">
        <f>(Table2[[#This Row],[6M Return vs Nifty]]-AVERAGE(Table2[6M Return vs Nifty]))/_xlfn.STDEV.P(Table2[6M Return vs Nifty])</f>
        <v>-0.4351381358548374</v>
      </c>
      <c r="M236">
        <v>-2.7697005870780198</v>
      </c>
      <c r="N236">
        <f>(Table2[[#This Row],[1W Return vs Nifty]]-AVERAGE(Table2[1W Return vs Nifty]))/_xlfn.STDEV.P(Table2[1W Return vs Nifty])</f>
        <v>-0.80515428276436818</v>
      </c>
      <c r="O236">
        <v>4278.72</v>
      </c>
      <c r="P236">
        <v>4194.31300827219</v>
      </c>
      <c r="Q236">
        <v>3924.5754352015701</v>
      </c>
      <c r="R236">
        <v>40.556831543031599</v>
      </c>
      <c r="S236" s="2">
        <f>(Table2[[#This Row],[Close Price]]-Table2[[#This Row],[20D EMA]])/Table2[[#This Row],[20D EMA]]</f>
        <v>2.6007778027073457E-2</v>
      </c>
      <c r="T236" s="2">
        <f>(Table2[[#This Row],[Close Price]]-Table2[[#This Row],[50D EMA]])/Table2[[#This Row],[50D EMA]]</f>
        <v>4.6655314312944306E-2</v>
      </c>
      <c r="U236" s="2">
        <f>(Table2[[#This Row],[Close Price]]-Table2[[#This Row],[200D EMA]])/Table2[[#This Row],[200D EMA]]</f>
        <v>0.11859233501381919</v>
      </c>
      <c r="V236">
        <v>0.96912886373427998</v>
      </c>
      <c r="W236">
        <v>4220.55</v>
      </c>
      <c r="X236">
        <v>4399</v>
      </c>
      <c r="Y236">
        <v>4175.1000000000004</v>
      </c>
      <c r="Z236">
        <v>4399</v>
      </c>
      <c r="AA236">
        <v>4175.1000000000004</v>
      </c>
      <c r="AB236">
        <v>4511.6499999999996</v>
      </c>
      <c r="AC236" s="2">
        <f>(Table2[[#This Row],[Close Price]]/Table2[[#This Row],[Day Low]])-1</f>
        <v>4.0148795773062629E-2</v>
      </c>
      <c r="AD236" s="2">
        <f>(Table2[[#This Row],[Day High]]/Table2[[#This Row],[Close Price]])-1</f>
        <v>2.0501138952164766E-3</v>
      </c>
      <c r="AE236" s="2">
        <f>(Table2[[#This Row],[Close Price]]/Table2[[#This Row],[Current Week Low]])-1</f>
        <v>5.147182103422665E-2</v>
      </c>
      <c r="AF236" s="2">
        <f>(Table2[[#This Row],[Current Week High]]/Table2[[#This Row],[Close Price]])-1</f>
        <v>2.0501138952164766E-3</v>
      </c>
      <c r="AG236" s="2">
        <f>(Table2[[#This Row],[Close Price]]/Table2[[#This Row],[Current Month Low]])-1</f>
        <v>5.147182103422665E-2</v>
      </c>
      <c r="AH236" s="2">
        <f>(Table2[[#This Row],[Current Month High]]/Table2[[#This Row],[Close Price]])-1</f>
        <v>2.7710706150341657E-2</v>
      </c>
      <c r="AI236">
        <v>4.7824601366742403</v>
      </c>
      <c r="AJ236">
        <v>44.872535269367198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-0.02</v>
      </c>
      <c r="AM236" t="s">
        <v>10199</v>
      </c>
      <c r="AN236">
        <v>3.95</v>
      </c>
      <c r="AO236" t="s">
        <v>10200</v>
      </c>
      <c r="AP236">
        <v>1.1979016149750001E-3</v>
      </c>
      <c r="AQ236">
        <f>(Table2[[#This Row],[Sharpe Ratio]]-AVERAGE(Table2[Sharpe Ratio]))/_xlfn.STDEV.P(Table2[Sharpe Ratio])</f>
        <v>-0.60069473142741192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-2.981288421865131</v>
      </c>
      <c r="AS236">
        <f>_xlfn.RANK.AVG(Table2[[#This Row],[1Y Return vs Nifty Z-Score]],Table2[1Y Return vs Nifty Z-Score])</f>
        <v>473</v>
      </c>
      <c r="AT236">
        <f>_xlfn.RANK.AVG(Table2[[#This Row],[6M Return vs Nifty Z-Score]],Table2[6M Return vs Nifty Z-Score])</f>
        <v>473</v>
      </c>
      <c r="AU236">
        <f>_xlfn.RANK.AVG(Table2[[#This Row],[Sharpe Ratio Z-Score]],Table2[Sharpe Ratio Z-Score])</f>
        <v>499</v>
      </c>
      <c r="AV236">
        <f>(Table2[[#This Row],[Rank 1Y]]+Table2[[#This Row],[Rank 6M]]+Table2[[#This Row],[Rank Sharpe]])/3</f>
        <v>481.66666666666669</v>
      </c>
    </row>
    <row r="237" spans="1:48" x14ac:dyDescent="0.3">
      <c r="A237" t="s">
        <v>585</v>
      </c>
      <c r="B237" t="s">
        <v>586</v>
      </c>
      <c r="C237" t="s">
        <v>10160</v>
      </c>
      <c r="D237" t="s">
        <v>239</v>
      </c>
      <c r="E237">
        <v>32477.192779179899</v>
      </c>
      <c r="F237">
        <v>4203.45</v>
      </c>
      <c r="G237">
        <v>-1.4594770899849201</v>
      </c>
      <c r="H237">
        <f>(Table2[[#This Row],[1Y Return vs Nifty]]-AVERAGE(Table2[1Y Return vs Nifty]))/_xlfn.STDEV.P(Table2[1Y Return vs Nifty])</f>
        <v>-0.56550283101170384</v>
      </c>
      <c r="I237">
        <v>-3.4608585565992902</v>
      </c>
      <c r="J237">
        <f>(Table2[[#This Row],[1M Return vs Nifty]]-AVERAGE(Table2[1M Return vs Nifty]))/_xlfn.STDEV.P(Table2[1M Return vs Nifty])</f>
        <v>-0.65196909115627089</v>
      </c>
      <c r="K237">
        <v>17.254045579947601</v>
      </c>
      <c r="L237">
        <f>(Table2[[#This Row],[6M Return vs Nifty]]-AVERAGE(Table2[6M Return vs Nifty]))/_xlfn.STDEV.P(Table2[6M Return vs Nifty])</f>
        <v>0.21597146519399066</v>
      </c>
      <c r="M237">
        <v>-1.24228518378552</v>
      </c>
      <c r="N237">
        <f>(Table2[[#This Row],[1W Return vs Nifty]]-AVERAGE(Table2[1W Return vs Nifty]))/_xlfn.STDEV.P(Table2[1W Return vs Nifty])</f>
        <v>-0.50885858188139332</v>
      </c>
      <c r="O237">
        <v>4301.22</v>
      </c>
      <c r="P237">
        <v>4040.7352985329899</v>
      </c>
      <c r="Q237">
        <v>3449.2278586820898</v>
      </c>
      <c r="R237">
        <v>46.306889444923598</v>
      </c>
      <c r="S237" s="2">
        <f>(Table2[[#This Row],[Close Price]]-Table2[[#This Row],[20D EMA]])/Table2[[#This Row],[20D EMA]]</f>
        <v>-2.27307601099224E-2</v>
      </c>
      <c r="T237" s="2">
        <f>(Table2[[#This Row],[Close Price]]-Table2[[#This Row],[50D EMA]])/Table2[[#This Row],[50D EMA]]</f>
        <v>4.0268587137119415E-2</v>
      </c>
      <c r="U237" s="2">
        <f>(Table2[[#This Row],[Close Price]]-Table2[[#This Row],[200D EMA]])/Table2[[#This Row],[200D EMA]]</f>
        <v>0.21866405242537079</v>
      </c>
      <c r="V237">
        <v>0.48589361455591101</v>
      </c>
      <c r="W237">
        <v>4184.75</v>
      </c>
      <c r="X237">
        <v>4338.95</v>
      </c>
      <c r="Y237">
        <v>4184.75</v>
      </c>
      <c r="Z237">
        <v>4534.95</v>
      </c>
      <c r="AA237">
        <v>4184.75</v>
      </c>
      <c r="AB237">
        <v>4534.95</v>
      </c>
      <c r="AC237" s="2">
        <f>(Table2[[#This Row],[Close Price]]/Table2[[#This Row],[Day Low]])-1</f>
        <v>4.4686062488799028E-3</v>
      </c>
      <c r="AD237" s="2">
        <f>(Table2[[#This Row],[Day High]]/Table2[[#This Row],[Close Price]])-1</f>
        <v>3.2235425662253681E-2</v>
      </c>
      <c r="AE237" s="2">
        <f>(Table2[[#This Row],[Close Price]]/Table2[[#This Row],[Current Week Low]])-1</f>
        <v>4.4686062488799028E-3</v>
      </c>
      <c r="AF237" s="2">
        <f>(Table2[[#This Row],[Current Week High]]/Table2[[#This Row],[Close Price]])-1</f>
        <v>7.8863790457838201E-2</v>
      </c>
      <c r="AG237" s="2">
        <f>(Table2[[#This Row],[Close Price]]/Table2[[#This Row],[Current Month Low]])-1</f>
        <v>4.4686062488799028E-3</v>
      </c>
      <c r="AH237" s="2">
        <f>(Table2[[#This Row],[Current Month High]]/Table2[[#This Row],[Close Price]])-1</f>
        <v>7.8863790457838201E-2</v>
      </c>
      <c r="AI237">
        <v>14.617754463595301</v>
      </c>
      <c r="AJ237">
        <v>66.506238859180002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0.19</v>
      </c>
      <c r="AM237" t="s">
        <v>10200</v>
      </c>
      <c r="AN237">
        <v>-5.46</v>
      </c>
      <c r="AO237" t="s">
        <v>10199</v>
      </c>
      <c r="AP237">
        <v>0.105883576225866</v>
      </c>
      <c r="AQ237">
        <f>(Table2[[#This Row],[Sharpe Ratio]]-AVERAGE(Table2[Sharpe Ratio]))/_xlfn.STDEV.P(Table2[Sharpe Ratio])</f>
        <v>0.57956234197001477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-0.9307966968853626</v>
      </c>
      <c r="AS237">
        <f>_xlfn.RANK.AVG(Table2[[#This Row],[1Y Return vs Nifty Z-Score]],Table2[1Y Return vs Nifty Z-Score])</f>
        <v>523</v>
      </c>
      <c r="AT237">
        <f>_xlfn.RANK.AVG(Table2[[#This Row],[6M Return vs Nifty Z-Score]],Table2[6M Return vs Nifty Z-Score])</f>
        <v>244</v>
      </c>
      <c r="AU237">
        <f>_xlfn.RANK.AVG(Table2[[#This Row],[Sharpe Ratio Z-Score]],Table2[Sharpe Ratio Z-Score])</f>
        <v>198</v>
      </c>
      <c r="AV237">
        <f>(Table2[[#This Row],[Rank 1Y]]+Table2[[#This Row],[Rank 6M]]+Table2[[#This Row],[Rank Sharpe]])/3</f>
        <v>321.66666666666669</v>
      </c>
    </row>
    <row r="238" spans="1:48" x14ac:dyDescent="0.3">
      <c r="A238" t="s">
        <v>587</v>
      </c>
      <c r="B238" t="s">
        <v>588</v>
      </c>
      <c r="C238" t="s">
        <v>10160</v>
      </c>
      <c r="D238" t="s">
        <v>239</v>
      </c>
      <c r="E238">
        <v>32288.7864176</v>
      </c>
      <c r="F238">
        <v>1674.15</v>
      </c>
      <c r="G238">
        <v>15.6152919438479</v>
      </c>
      <c r="H238">
        <f>(Table2[[#This Row],[1Y Return vs Nifty]]-AVERAGE(Table2[1Y Return vs Nifty]))/_xlfn.STDEV.P(Table2[1Y Return vs Nifty])</f>
        <v>-0.36601880986742569</v>
      </c>
      <c r="I238">
        <v>-0.80163947107046296</v>
      </c>
      <c r="J238">
        <f>(Table2[[#This Row],[1M Return vs Nifty]]-AVERAGE(Table2[1M Return vs Nifty]))/_xlfn.STDEV.P(Table2[1M Return vs Nifty])</f>
        <v>-0.43135088746630385</v>
      </c>
      <c r="K238">
        <v>33.7603128039026</v>
      </c>
      <c r="L238">
        <f>(Table2[[#This Row],[6M Return vs Nifty]]-AVERAGE(Table2[6M Return vs Nifty]))/_xlfn.STDEV.P(Table2[6M Return vs Nifty])</f>
        <v>0.71823456197177582</v>
      </c>
      <c r="M238">
        <v>0.39675873142169299</v>
      </c>
      <c r="N238">
        <f>(Table2[[#This Row],[1W Return vs Nifty]]-AVERAGE(Table2[1W Return vs Nifty]))/_xlfn.STDEV.P(Table2[1W Return vs Nifty])</f>
        <v>-0.1909086223697595</v>
      </c>
      <c r="O238">
        <v>1685.87</v>
      </c>
      <c r="P238">
        <v>1607.1767169335201</v>
      </c>
      <c r="Q238">
        <v>1342.31864787052</v>
      </c>
      <c r="R238">
        <v>51.121819874796003</v>
      </c>
      <c r="S238" s="2">
        <f>(Table2[[#This Row],[Close Price]]-Table2[[#This Row],[20D EMA]])/Table2[[#This Row],[20D EMA]]</f>
        <v>-6.9519002058283262E-3</v>
      </c>
      <c r="T238" s="2">
        <f>(Table2[[#This Row],[Close Price]]-Table2[[#This Row],[50D EMA]])/Table2[[#This Row],[50D EMA]]</f>
        <v>4.1671387073267514E-2</v>
      </c>
      <c r="U238" s="2">
        <f>(Table2[[#This Row],[Close Price]]-Table2[[#This Row],[200D EMA]])/Table2[[#This Row],[200D EMA]]</f>
        <v>0.24720758566224477</v>
      </c>
      <c r="V238">
        <v>1.0133988427095</v>
      </c>
      <c r="W238">
        <v>1656.25</v>
      </c>
      <c r="X238">
        <v>1724.95</v>
      </c>
      <c r="Y238">
        <v>1656.25</v>
      </c>
      <c r="Z238">
        <v>1790</v>
      </c>
      <c r="AA238">
        <v>1656.25</v>
      </c>
      <c r="AB238">
        <v>1790</v>
      </c>
      <c r="AC238" s="2">
        <f>(Table2[[#This Row],[Close Price]]/Table2[[#This Row],[Day Low]])-1</f>
        <v>1.0807547169811471E-2</v>
      </c>
      <c r="AD238" s="2">
        <f>(Table2[[#This Row],[Day High]]/Table2[[#This Row],[Close Price]])-1</f>
        <v>3.0343756533166122E-2</v>
      </c>
      <c r="AE238" s="2">
        <f>(Table2[[#This Row],[Close Price]]/Table2[[#This Row],[Current Week Low]])-1</f>
        <v>1.0807547169811471E-2</v>
      </c>
      <c r="AF238" s="2">
        <f>(Table2[[#This Row],[Current Week High]]/Table2[[#This Row],[Close Price]])-1</f>
        <v>6.9199295164710461E-2</v>
      </c>
      <c r="AG238" s="2">
        <f>(Table2[[#This Row],[Close Price]]/Table2[[#This Row],[Current Month Low]])-1</f>
        <v>1.0807547169811471E-2</v>
      </c>
      <c r="AH238" s="2">
        <f>(Table2[[#This Row],[Current Month High]]/Table2[[#This Row],[Close Price]])-1</f>
        <v>6.9199295164710461E-2</v>
      </c>
      <c r="AI238">
        <v>9.9752113012573496</v>
      </c>
      <c r="AJ238">
        <v>63.2361544461778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0.18</v>
      </c>
      <c r="AM238" t="s">
        <v>10200</v>
      </c>
      <c r="AN238">
        <v>-0.93</v>
      </c>
      <c r="AO238" t="s">
        <v>10199</v>
      </c>
      <c r="AP238">
        <v>0.100563706120308</v>
      </c>
      <c r="AQ238">
        <f>(Table2[[#This Row],[Sharpe Ratio]]-AVERAGE(Table2[Sharpe Ratio]))/_xlfn.STDEV.P(Table2[Sharpe Ratio])</f>
        <v>0.51958456234564654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0.24954080461393333</v>
      </c>
      <c r="AS238">
        <f>_xlfn.RANK.AVG(Table2[[#This Row],[1Y Return vs Nifty Z-Score]],Table2[1Y Return vs Nifty Z-Score])</f>
        <v>415</v>
      </c>
      <c r="AT238">
        <f>_xlfn.RANK.AVG(Table2[[#This Row],[6M Return vs Nifty Z-Score]],Table2[6M Return vs Nifty Z-Score])</f>
        <v>131</v>
      </c>
      <c r="AU238">
        <f>_xlfn.RANK.AVG(Table2[[#This Row],[Sharpe Ratio Z-Score]],Table2[Sharpe Ratio Z-Score])</f>
        <v>209</v>
      </c>
      <c r="AV238">
        <f>(Table2[[#This Row],[Rank 1Y]]+Table2[[#This Row],[Rank 6M]]+Table2[[#This Row],[Rank Sharpe]])/3</f>
        <v>251.66666666666666</v>
      </c>
    </row>
    <row r="239" spans="1:48" x14ac:dyDescent="0.3">
      <c r="A239" t="s">
        <v>589</v>
      </c>
      <c r="B239" t="s">
        <v>590</v>
      </c>
      <c r="C239" t="s">
        <v>10155</v>
      </c>
      <c r="D239" t="s">
        <v>591</v>
      </c>
      <c r="E239">
        <v>32224.311614564998</v>
      </c>
      <c r="F239">
        <v>2254.25</v>
      </c>
      <c r="G239">
        <v>199.238300166952</v>
      </c>
      <c r="H239">
        <f>(Table2[[#This Row],[1Y Return vs Nifty]]-AVERAGE(Table2[1Y Return vs Nifty]))/_xlfn.STDEV.P(Table2[1Y Return vs Nifty])</f>
        <v>1.7792433592648993</v>
      </c>
      <c r="I239">
        <v>-17.921603182637501</v>
      </c>
      <c r="J239">
        <f>(Table2[[#This Row],[1M Return vs Nifty]]-AVERAGE(Table2[1M Return vs Nifty]))/_xlfn.STDEV.P(Table2[1M Return vs Nifty])</f>
        <v>-1.8516835188907772</v>
      </c>
      <c r="K239">
        <v>-12.694606142494701</v>
      </c>
      <c r="L239">
        <f>(Table2[[#This Row],[6M Return vs Nifty]]-AVERAGE(Table2[6M Return vs Nifty]))/_xlfn.STDEV.P(Table2[6M Return vs Nifty])</f>
        <v>-0.69532497477901012</v>
      </c>
      <c r="M239">
        <v>-6.5781671773525803</v>
      </c>
      <c r="N239">
        <f>(Table2[[#This Row],[1W Return vs Nifty]]-AVERAGE(Table2[1W Return vs Nifty]))/_xlfn.STDEV.P(Table2[1W Return vs Nifty])</f>
        <v>-1.5439397338095409</v>
      </c>
      <c r="O239">
        <v>2502.29</v>
      </c>
      <c r="P239">
        <v>2584.34060492149</v>
      </c>
      <c r="Q239">
        <v>2237.6906130111902</v>
      </c>
      <c r="R239">
        <v>20.3280847341121</v>
      </c>
      <c r="S239" s="2">
        <f>(Table2[[#This Row],[Close Price]]-Table2[[#This Row],[20D EMA]])/Table2[[#This Row],[20D EMA]]</f>
        <v>-9.9125201315594907E-2</v>
      </c>
      <c r="T239" s="2">
        <f>(Table2[[#This Row],[Close Price]]-Table2[[#This Row],[50D EMA]])/Table2[[#This Row],[50D EMA]]</f>
        <v>-0.12772720603966903</v>
      </c>
      <c r="U239" s="2">
        <f>(Table2[[#This Row],[Close Price]]-Table2[[#This Row],[200D EMA]])/Table2[[#This Row],[200D EMA]]</f>
        <v>7.4002129215380548E-3</v>
      </c>
      <c r="V239">
        <v>0.80577462235644204</v>
      </c>
      <c r="W239">
        <v>2245</v>
      </c>
      <c r="X239">
        <v>2384</v>
      </c>
      <c r="Y239">
        <v>2245</v>
      </c>
      <c r="Z239">
        <v>2453.9499999999998</v>
      </c>
      <c r="AA239">
        <v>2245</v>
      </c>
      <c r="AB239">
        <v>2619.75</v>
      </c>
      <c r="AC239" s="2">
        <f>(Table2[[#This Row],[Close Price]]/Table2[[#This Row],[Day Low]])-1</f>
        <v>4.1202672605791246E-3</v>
      </c>
      <c r="AD239" s="2">
        <f>(Table2[[#This Row],[Day High]]/Table2[[#This Row],[Close Price]])-1</f>
        <v>5.7557946101807644E-2</v>
      </c>
      <c r="AE239" s="2">
        <f>(Table2[[#This Row],[Close Price]]/Table2[[#This Row],[Current Week Low]])-1</f>
        <v>4.1202672605791246E-3</v>
      </c>
      <c r="AF239" s="2">
        <f>(Table2[[#This Row],[Current Week High]]/Table2[[#This Row],[Close Price]])-1</f>
        <v>8.8588222246867021E-2</v>
      </c>
      <c r="AG239" s="2">
        <f>(Table2[[#This Row],[Close Price]]/Table2[[#This Row],[Current Month Low]])-1</f>
        <v>4.1202672605791246E-3</v>
      </c>
      <c r="AH239" s="2">
        <f>(Table2[[#This Row],[Current Month High]]/Table2[[#This Row],[Close Price]])-1</f>
        <v>0.16213818343129649</v>
      </c>
      <c r="AI239">
        <v>44.824220916047402</v>
      </c>
      <c r="AJ239">
        <v>225.66454781854901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-0.28999999999999998</v>
      </c>
      <c r="AM239" t="s">
        <v>10199</v>
      </c>
      <c r="AN239">
        <v>-9.76</v>
      </c>
      <c r="AO239" t="s">
        <v>10199</v>
      </c>
      <c r="AP239">
        <v>0.16406451199687699</v>
      </c>
      <c r="AQ239">
        <f>(Table2[[#This Row],[Sharpe Ratio]]-AVERAGE(Table2[Sharpe Ratio]))/_xlfn.STDEV.P(Table2[Sharpe Ratio])</f>
        <v>1.2355113171841761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36</v>
      </c>
      <c r="AT239">
        <f>_xlfn.RANK.AVG(Table2[[#This Row],[6M Return vs Nifty Z-Score]],Table2[6M Return vs Nifty Z-Score])</f>
        <v>557</v>
      </c>
      <c r="AU239">
        <f>_xlfn.RANK.AVG(Table2[[#This Row],[Sharpe Ratio Z-Score]],Table2[Sharpe Ratio Z-Score])</f>
        <v>82</v>
      </c>
      <c r="AV239">
        <f>(Table2[[#This Row],[Rank 1Y]]+Table2[[#This Row],[Rank 6M]]+Table2[[#This Row],[Rank Sharpe]])/3</f>
        <v>225</v>
      </c>
    </row>
    <row r="240" spans="1:48" x14ac:dyDescent="0.3">
      <c r="A240" t="s">
        <v>596</v>
      </c>
      <c r="B240" t="s">
        <v>597</v>
      </c>
      <c r="C240" t="s">
        <v>10159</v>
      </c>
      <c r="D240" t="s">
        <v>505</v>
      </c>
      <c r="E240">
        <v>31792.187139012</v>
      </c>
      <c r="F240">
        <v>72.42</v>
      </c>
      <c r="G240">
        <v>-0.14477644056663699</v>
      </c>
      <c r="H240">
        <f>(Table2[[#This Row],[1Y Return vs Nifty]]-AVERAGE(Table2[1Y Return vs Nifty]))/_xlfn.STDEV.P(Table2[1Y Return vs Nifty])</f>
        <v>-0.55014322224468071</v>
      </c>
      <c r="I240">
        <v>1.6374894265189199</v>
      </c>
      <c r="J240">
        <f>(Table2[[#This Row],[1M Return vs Nifty]]-AVERAGE(Table2[1M Return vs Nifty]))/_xlfn.STDEV.P(Table2[1M Return vs Nifty])</f>
        <v>-0.22899214279467159</v>
      </c>
      <c r="K240">
        <v>0.25590714365512202</v>
      </c>
      <c r="L240">
        <f>(Table2[[#This Row],[6M Return vs Nifty]]-AVERAGE(Table2[6M Return vs Nifty]))/_xlfn.STDEV.P(Table2[6M Return vs Nifty])</f>
        <v>-0.30125859867408433</v>
      </c>
      <c r="M240">
        <v>-2.0677786135938798</v>
      </c>
      <c r="N240">
        <f>(Table2[[#This Row],[1W Return vs Nifty]]-AVERAGE(Table2[1W Return vs Nifty]))/_xlfn.STDEV.P(Table2[1W Return vs Nifty])</f>
        <v>-0.66899193776619048</v>
      </c>
      <c r="O240">
        <v>72.849999999999994</v>
      </c>
      <c r="P240">
        <v>71.216770574687899</v>
      </c>
      <c r="Q240">
        <v>66.487566499405602</v>
      </c>
      <c r="R240">
        <v>37.226762236841402</v>
      </c>
      <c r="S240" s="2">
        <f>(Table2[[#This Row],[Close Price]]-Table2[[#This Row],[20D EMA]])/Table2[[#This Row],[20D EMA]]</f>
        <v>-5.9025394646532968E-3</v>
      </c>
      <c r="T240" s="2">
        <f>(Table2[[#This Row],[Close Price]]-Table2[[#This Row],[50D EMA]])/Table2[[#This Row],[50D EMA]]</f>
        <v>1.6895310129939507E-2</v>
      </c>
      <c r="U240" s="2">
        <f>(Table2[[#This Row],[Close Price]]-Table2[[#This Row],[200D EMA]])/Table2[[#This Row],[200D EMA]]</f>
        <v>8.9226208943102694E-2</v>
      </c>
      <c r="V240">
        <v>0.94338608877241104</v>
      </c>
      <c r="W240">
        <v>70.849999999999994</v>
      </c>
      <c r="X240">
        <v>73.12</v>
      </c>
      <c r="Y240">
        <v>70.8</v>
      </c>
      <c r="Z240">
        <v>73.77</v>
      </c>
      <c r="AA240">
        <v>70.8</v>
      </c>
      <c r="AB240">
        <v>76</v>
      </c>
      <c r="AC240" s="2">
        <f>(Table2[[#This Row],[Close Price]]/Table2[[#This Row],[Day Low]])-1</f>
        <v>2.2159491884262694E-2</v>
      </c>
      <c r="AD240" s="2">
        <f>(Table2[[#This Row],[Day High]]/Table2[[#This Row],[Close Price]])-1</f>
        <v>9.6658381662524384E-3</v>
      </c>
      <c r="AE240" s="2">
        <f>(Table2[[#This Row],[Close Price]]/Table2[[#This Row],[Current Week Low]])-1</f>
        <v>2.2881355932203418E-2</v>
      </c>
      <c r="AF240" s="2">
        <f>(Table2[[#This Row],[Current Week High]]/Table2[[#This Row],[Close Price]])-1</f>
        <v>1.8641259320629544E-2</v>
      </c>
      <c r="AG240" s="2">
        <f>(Table2[[#This Row],[Close Price]]/Table2[[#This Row],[Current Month Low]])-1</f>
        <v>2.2881355932203418E-2</v>
      </c>
      <c r="AH240" s="2">
        <f>(Table2[[#This Row],[Current Month High]]/Table2[[#This Row],[Close Price]])-1</f>
        <v>4.9433858050262236E-2</v>
      </c>
      <c r="AI240">
        <v>10.466721900027601</v>
      </c>
      <c r="AJ240">
        <v>25.7291666666666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-0.04</v>
      </c>
      <c r="AM240" t="s">
        <v>10199</v>
      </c>
      <c r="AN240">
        <v>-4.71</v>
      </c>
      <c r="AO240" t="s">
        <v>10199</v>
      </c>
      <c r="AP240">
        <v>5.3705345584566001E-2</v>
      </c>
      <c r="AQ240">
        <f>(Table2[[#This Row],[Sharpe Ratio]]-AVERAGE(Table2[Sharpe Ratio]))/_xlfn.STDEV.P(Table2[Sharpe Ratio])</f>
        <v>-8.7103708023762438E-3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-1.7580962722820033</v>
      </c>
      <c r="AS240">
        <f>_xlfn.RANK.AVG(Table2[[#This Row],[1Y Return vs Nifty Z-Score]],Table2[1Y Return vs Nifty Z-Score])</f>
        <v>517</v>
      </c>
      <c r="AT240">
        <f>_xlfn.RANK.AVG(Table2[[#This Row],[6M Return vs Nifty Z-Score]],Table2[6M Return vs Nifty Z-Score])</f>
        <v>428</v>
      </c>
      <c r="AU240">
        <f>_xlfn.RANK.AVG(Table2[[#This Row],[Sharpe Ratio Z-Score]],Table2[Sharpe Ratio Z-Score])</f>
        <v>342</v>
      </c>
      <c r="AV240">
        <f>(Table2[[#This Row],[Rank 1Y]]+Table2[[#This Row],[Rank 6M]]+Table2[[#This Row],[Rank Sharpe]])/3</f>
        <v>429</v>
      </c>
    </row>
    <row r="241" spans="1:48" x14ac:dyDescent="0.3">
      <c r="A241" t="s">
        <v>598</v>
      </c>
      <c r="B241" t="s">
        <v>599</v>
      </c>
      <c r="C241" t="s">
        <v>10160</v>
      </c>
      <c r="D241" t="s">
        <v>239</v>
      </c>
      <c r="E241">
        <v>31324.902399999999</v>
      </c>
      <c r="F241">
        <v>2787</v>
      </c>
      <c r="G241">
        <v>2.4902782252504201</v>
      </c>
      <c r="H241">
        <f>(Table2[[#This Row],[1Y Return vs Nifty]]-AVERAGE(Table2[1Y Return vs Nifty]))/_xlfn.STDEV.P(Table2[1Y Return vs Nifty])</f>
        <v>-0.51935795659156259</v>
      </c>
      <c r="I241">
        <v>5.6869633145152703</v>
      </c>
      <c r="J241">
        <f>(Table2[[#This Row],[1M Return vs Nifty]]-AVERAGE(Table2[1M Return vs Nifty]))/_xlfn.STDEV.P(Table2[1M Return vs Nifty])</f>
        <v>0.1069665075929167</v>
      </c>
      <c r="K241">
        <v>6.6552439313577496</v>
      </c>
      <c r="L241">
        <f>(Table2[[#This Row],[6M Return vs Nifty]]-AVERAGE(Table2[6M Return vs Nifty]))/_xlfn.STDEV.P(Table2[6M Return vs Nifty])</f>
        <v>-0.10653554780459797</v>
      </c>
      <c r="M241">
        <v>0.53128650419203105</v>
      </c>
      <c r="N241">
        <f>(Table2[[#This Row],[1W Return vs Nifty]]-AVERAGE(Table2[1W Return vs Nifty]))/_xlfn.STDEV.P(Table2[1W Return vs Nifty])</f>
        <v>-0.1648122502660799</v>
      </c>
      <c r="O241">
        <v>2764.93</v>
      </c>
      <c r="P241">
        <v>2577.4374446137199</v>
      </c>
      <c r="Q241">
        <v>2289.98337512752</v>
      </c>
      <c r="R241">
        <v>55.823281268834101</v>
      </c>
      <c r="S241" s="2">
        <f>(Table2[[#This Row],[Close Price]]-Table2[[#This Row],[20D EMA]])/Table2[[#This Row],[20D EMA]]</f>
        <v>7.9821188963193155E-3</v>
      </c>
      <c r="T241" s="2">
        <f>(Table2[[#This Row],[Close Price]]-Table2[[#This Row],[50D EMA]])/Table2[[#This Row],[50D EMA]]</f>
        <v>8.1306553462323586E-2</v>
      </c>
      <c r="U241" s="2">
        <f>(Table2[[#This Row],[Close Price]]-Table2[[#This Row],[200D EMA]])/Table2[[#This Row],[200D EMA]]</f>
        <v>0.21703940311130121</v>
      </c>
      <c r="V241">
        <v>0.58528654684860104</v>
      </c>
      <c r="W241">
        <v>2775.05</v>
      </c>
      <c r="X241">
        <v>2916.7</v>
      </c>
      <c r="Y241">
        <v>2775.05</v>
      </c>
      <c r="Z241">
        <v>2916.7</v>
      </c>
      <c r="AA241">
        <v>2737.55</v>
      </c>
      <c r="AB241">
        <v>2960</v>
      </c>
      <c r="AC241" s="2">
        <f>(Table2[[#This Row],[Close Price]]/Table2[[#This Row],[Day Low]])-1</f>
        <v>4.3062287165995805E-3</v>
      </c>
      <c r="AD241" s="2">
        <f>(Table2[[#This Row],[Day High]]/Table2[[#This Row],[Close Price]])-1</f>
        <v>4.6537495514890503E-2</v>
      </c>
      <c r="AE241" s="2">
        <f>(Table2[[#This Row],[Close Price]]/Table2[[#This Row],[Current Week Low]])-1</f>
        <v>4.3062287165995805E-3</v>
      </c>
      <c r="AF241" s="2">
        <f>(Table2[[#This Row],[Current Week High]]/Table2[[#This Row],[Close Price]])-1</f>
        <v>4.6537495514890503E-2</v>
      </c>
      <c r="AG241" s="2">
        <f>(Table2[[#This Row],[Close Price]]/Table2[[#This Row],[Current Month Low]])-1</f>
        <v>1.8063597011926724E-2</v>
      </c>
      <c r="AH241" s="2">
        <f>(Table2[[#This Row],[Current Month High]]/Table2[[#This Row],[Close Price]])-1</f>
        <v>6.20739146035163E-2</v>
      </c>
      <c r="AI241">
        <v>6.20739146035163</v>
      </c>
      <c r="AJ241">
        <v>48.6241467576791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0.24</v>
      </c>
      <c r="AM241" t="s">
        <v>10200</v>
      </c>
      <c r="AN241">
        <v>1.64</v>
      </c>
      <c r="AO241" t="s">
        <v>10200</v>
      </c>
      <c r="AP241">
        <v>7.8661715226878995E-2</v>
      </c>
      <c r="AQ241">
        <f>(Table2[[#This Row],[Sharpe Ratio]]-AVERAGE(Table2[Sharpe Ratio]))/_xlfn.STDEV.P(Table2[Sharpe Ratio])</f>
        <v>0.27265507777635767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-0.4110841692929661</v>
      </c>
      <c r="AS241">
        <f>_xlfn.RANK.AVG(Table2[[#This Row],[1Y Return vs Nifty Z-Score]],Table2[1Y Return vs Nifty Z-Score])</f>
        <v>500</v>
      </c>
      <c r="AT241">
        <f>_xlfn.RANK.AVG(Table2[[#This Row],[6M Return vs Nifty Z-Score]],Table2[6M Return vs Nifty Z-Score])</f>
        <v>346</v>
      </c>
      <c r="AU241">
        <f>_xlfn.RANK.AVG(Table2[[#This Row],[Sharpe Ratio Z-Score]],Table2[Sharpe Ratio Z-Score])</f>
        <v>251</v>
      </c>
      <c r="AV241">
        <f>(Table2[[#This Row],[Rank 1Y]]+Table2[[#This Row],[Rank 6M]]+Table2[[#This Row],[Rank Sharpe]])/3</f>
        <v>365.66666666666669</v>
      </c>
    </row>
    <row r="242" spans="1:48" x14ac:dyDescent="0.3">
      <c r="A242" t="s">
        <v>600</v>
      </c>
      <c r="B242" t="s">
        <v>601</v>
      </c>
      <c r="C242" t="s">
        <v>10160</v>
      </c>
      <c r="D242" t="s">
        <v>239</v>
      </c>
      <c r="E242">
        <v>31194.860273369999</v>
      </c>
      <c r="F242">
        <v>5991.75</v>
      </c>
      <c r="G242">
        <v>-4.9225594834913302</v>
      </c>
      <c r="H242">
        <f>(Table2[[#This Row],[1Y Return vs Nifty]]-AVERAGE(Table2[1Y Return vs Nifty]))/_xlfn.STDEV.P(Table2[1Y Return vs Nifty])</f>
        <v>-0.60596192009465211</v>
      </c>
      <c r="I242">
        <v>-6.46533371551185</v>
      </c>
      <c r="J242">
        <f>(Table2[[#This Row],[1M Return vs Nifty]]-AVERAGE(Table2[1M Return vs Nifty]))/_xlfn.STDEV.P(Table2[1M Return vs Nifty])</f>
        <v>-0.90123095761831928</v>
      </c>
      <c r="K242">
        <v>17.944219574332699</v>
      </c>
      <c r="L242">
        <f>(Table2[[#This Row],[6M Return vs Nifty]]-AVERAGE(Table2[6M Return vs Nifty]))/_xlfn.STDEV.P(Table2[6M Return vs Nifty])</f>
        <v>0.23697251425202803</v>
      </c>
      <c r="M242">
        <v>-6.8037013438710501</v>
      </c>
      <c r="N242">
        <f>(Table2[[#This Row],[1W Return vs Nifty]]-AVERAGE(Table2[1W Return vs Nifty]))/_xlfn.STDEV.P(Table2[1W Return vs Nifty])</f>
        <v>-1.5876899826269875</v>
      </c>
      <c r="O242">
        <v>6337.26</v>
      </c>
      <c r="P242">
        <v>5984.5379443782003</v>
      </c>
      <c r="Q242">
        <v>5176.2391931614602</v>
      </c>
      <c r="R242">
        <v>34.517125105573101</v>
      </c>
      <c r="S242" s="2">
        <f>(Table2[[#This Row],[Close Price]]-Table2[[#This Row],[20D EMA]])/Table2[[#This Row],[20D EMA]]</f>
        <v>-5.452040787343429E-2</v>
      </c>
      <c r="T242" s="2">
        <f>(Table2[[#This Row],[Close Price]]-Table2[[#This Row],[50D EMA]])/Table2[[#This Row],[50D EMA]]</f>
        <v>1.2051148624723114E-3</v>
      </c>
      <c r="U242" s="2">
        <f>(Table2[[#This Row],[Close Price]]-Table2[[#This Row],[200D EMA]])/Table2[[#This Row],[200D EMA]]</f>
        <v>0.1575489030560922</v>
      </c>
      <c r="V242">
        <v>0.69729247136854799</v>
      </c>
      <c r="W242">
        <v>5973</v>
      </c>
      <c r="X242">
        <v>6145</v>
      </c>
      <c r="Y242">
        <v>5973</v>
      </c>
      <c r="Z242">
        <v>6398.75</v>
      </c>
      <c r="AA242">
        <v>5973</v>
      </c>
      <c r="AB242">
        <v>6750</v>
      </c>
      <c r="AC242" s="2">
        <f>(Table2[[#This Row],[Close Price]]/Table2[[#This Row],[Day Low]])-1</f>
        <v>3.1391260673028221E-3</v>
      </c>
      <c r="AD242" s="2">
        <f>(Table2[[#This Row],[Day High]]/Table2[[#This Row],[Close Price]])-1</f>
        <v>2.5576834814536653E-2</v>
      </c>
      <c r="AE242" s="2">
        <f>(Table2[[#This Row],[Close Price]]/Table2[[#This Row],[Current Week Low]])-1</f>
        <v>3.1391260673028221E-3</v>
      </c>
      <c r="AF242" s="2">
        <f>(Table2[[#This Row],[Current Week High]]/Table2[[#This Row],[Close Price]])-1</f>
        <v>6.7926732590645411E-2</v>
      </c>
      <c r="AG242" s="2">
        <f>(Table2[[#This Row],[Close Price]]/Table2[[#This Row],[Current Month Low]])-1</f>
        <v>3.1391260673028221E-3</v>
      </c>
      <c r="AH242" s="2">
        <f>(Table2[[#This Row],[Current Month High]]/Table2[[#This Row],[Close Price]])-1</f>
        <v>0.12654900488171239</v>
      </c>
      <c r="AI242">
        <v>22.668669420453099</v>
      </c>
      <c r="AJ242">
        <v>48.881848676854197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0.13</v>
      </c>
      <c r="AM242" t="s">
        <v>10200</v>
      </c>
      <c r="AN242">
        <v>-10.34</v>
      </c>
      <c r="AO242" t="s">
        <v>10199</v>
      </c>
      <c r="AP242">
        <v>9.9650983315590996E-2</v>
      </c>
      <c r="AQ242">
        <f>(Table2[[#This Row],[Sharpe Ratio]]-AVERAGE(Table2[Sharpe Ratio]))/_xlfn.STDEV.P(Table2[Sharpe Ratio])</f>
        <v>0.50929425710261844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-2.3486160889853123</v>
      </c>
      <c r="AS242">
        <f>_xlfn.RANK.AVG(Table2[[#This Row],[1Y Return vs Nifty Z-Score]],Table2[1Y Return vs Nifty Z-Score])</f>
        <v>544</v>
      </c>
      <c r="AT242">
        <f>_xlfn.RANK.AVG(Table2[[#This Row],[6M Return vs Nifty Z-Score]],Table2[6M Return vs Nifty Z-Score])</f>
        <v>236</v>
      </c>
      <c r="AU242">
        <f>_xlfn.RANK.AVG(Table2[[#This Row],[Sharpe Ratio Z-Score]],Table2[Sharpe Ratio Z-Score])</f>
        <v>215</v>
      </c>
      <c r="AV242">
        <f>(Table2[[#This Row],[Rank 1Y]]+Table2[[#This Row],[Rank 6M]]+Table2[[#This Row],[Rank Sharpe]])/3</f>
        <v>331.66666666666669</v>
      </c>
    </row>
    <row r="243" spans="1:48" x14ac:dyDescent="0.3">
      <c r="A243" t="s">
        <v>602</v>
      </c>
      <c r="B243" t="s">
        <v>603</v>
      </c>
      <c r="C243" t="s">
        <v>10155</v>
      </c>
      <c r="D243" t="s">
        <v>591</v>
      </c>
      <c r="E243">
        <v>31129.182604379999</v>
      </c>
      <c r="F243">
        <v>4304.8500000000004</v>
      </c>
      <c r="G243">
        <v>-12.9314911629329</v>
      </c>
      <c r="H243">
        <f>(Table2[[#This Row],[1Y Return vs Nifty]]-AVERAGE(Table2[1Y Return vs Nifty]))/_xlfn.STDEV.P(Table2[1Y Return vs Nifty])</f>
        <v>-0.69953003181078299</v>
      </c>
      <c r="I243">
        <v>1.1025080714777</v>
      </c>
      <c r="J243">
        <f>(Table2[[#This Row],[1M Return vs Nifty]]-AVERAGE(Table2[1M Return vs Nifty]))/_xlfn.STDEV.P(Table2[1M Return vs Nifty])</f>
        <v>-0.27337608475684622</v>
      </c>
      <c r="K243">
        <v>-7.8502506520311099</v>
      </c>
      <c r="L243">
        <f>(Table2[[#This Row],[6M Return vs Nifty]]-AVERAGE(Table2[6M Return vs Nifty]))/_xlfn.STDEV.P(Table2[6M Return vs Nifty])</f>
        <v>-0.54791787434133077</v>
      </c>
      <c r="M243">
        <v>-0.17724556490608001</v>
      </c>
      <c r="N243">
        <f>(Table2[[#This Row],[1W Return vs Nifty]]-AVERAGE(Table2[1W Return vs Nifty]))/_xlfn.STDEV.P(Table2[1W Return vs Nifty])</f>
        <v>-0.30225685476525727</v>
      </c>
      <c r="O243">
        <v>4252.54</v>
      </c>
      <c r="P243">
        <v>4291.6953771940498</v>
      </c>
      <c r="Q243">
        <v>4267.1721095516004</v>
      </c>
      <c r="R243">
        <v>51.3396544066781</v>
      </c>
      <c r="S243" s="2">
        <f>(Table2[[#This Row],[Close Price]]-Table2[[#This Row],[20D EMA]])/Table2[[#This Row],[20D EMA]]</f>
        <v>1.2300883707149234E-2</v>
      </c>
      <c r="T243" s="2">
        <f>(Table2[[#This Row],[Close Price]]-Table2[[#This Row],[50D EMA]])/Table2[[#This Row],[50D EMA]]</f>
        <v>3.0651343233384799E-3</v>
      </c>
      <c r="U243" s="2">
        <f>(Table2[[#This Row],[Close Price]]-Table2[[#This Row],[200D EMA]])/Table2[[#This Row],[200D EMA]]</f>
        <v>8.8297095784025358E-3</v>
      </c>
      <c r="V243">
        <v>1.14579336141661</v>
      </c>
      <c r="W243">
        <v>4275.8999999999996</v>
      </c>
      <c r="X243">
        <v>4375.8</v>
      </c>
      <c r="Y243">
        <v>4215</v>
      </c>
      <c r="Z243">
        <v>4375.8</v>
      </c>
      <c r="AA243">
        <v>4215</v>
      </c>
      <c r="AB243">
        <v>4468</v>
      </c>
      <c r="AC243" s="2">
        <f>(Table2[[#This Row],[Close Price]]/Table2[[#This Row],[Day Low]])-1</f>
        <v>6.7705044552026639E-3</v>
      </c>
      <c r="AD243" s="2">
        <f>(Table2[[#This Row],[Day High]]/Table2[[#This Row],[Close Price]])-1</f>
        <v>1.6481410502108051E-2</v>
      </c>
      <c r="AE243" s="2">
        <f>(Table2[[#This Row],[Close Price]]/Table2[[#This Row],[Current Week Low]])-1</f>
        <v>2.1316725978647755E-2</v>
      </c>
      <c r="AF243" s="2">
        <f>(Table2[[#This Row],[Current Week High]]/Table2[[#This Row],[Close Price]])-1</f>
        <v>1.6481410502108051E-2</v>
      </c>
      <c r="AG243" s="2">
        <f>(Table2[[#This Row],[Close Price]]/Table2[[#This Row],[Current Month Low]])-1</f>
        <v>2.1316725978647755E-2</v>
      </c>
      <c r="AH243" s="2">
        <f>(Table2[[#This Row],[Current Month High]]/Table2[[#This Row],[Close Price]])-1</f>
        <v>3.7899113790259786E-2</v>
      </c>
      <c r="AI243">
        <v>22.385216674216199</v>
      </c>
      <c r="AJ243">
        <v>17.596361351654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</v>
      </c>
      <c r="AM243" t="s">
        <v>10199</v>
      </c>
      <c r="AN243">
        <v>2.0299999999999998</v>
      </c>
      <c r="AO243" t="s">
        <v>10200</v>
      </c>
      <c r="AP243">
        <v>2.3876279941550001E-2</v>
      </c>
      <c r="AQ243">
        <f>(Table2[[#This Row],[Sharpe Ratio]]-AVERAGE(Table2[Sharpe Ratio]))/_xlfn.STDEV.P(Table2[Sharpe Ratio])</f>
        <v>-0.34501202667710595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588</v>
      </c>
      <c r="AT243">
        <f>_xlfn.RANK.AVG(Table2[[#This Row],[6M Return vs Nifty Z-Score]],Table2[6M Return vs Nifty Z-Score])</f>
        <v>499</v>
      </c>
      <c r="AU243">
        <f>_xlfn.RANK.AVG(Table2[[#This Row],[Sharpe Ratio Z-Score]],Table2[Sharpe Ratio Z-Score])</f>
        <v>433</v>
      </c>
      <c r="AV243">
        <f>(Table2[[#This Row],[Rank 1Y]]+Table2[[#This Row],[Rank 6M]]+Table2[[#This Row],[Rank Sharpe]])/3</f>
        <v>506.66666666666669</v>
      </c>
    </row>
    <row r="244" spans="1:48" x14ac:dyDescent="0.3">
      <c r="A244" t="s">
        <v>604</v>
      </c>
      <c r="B244" t="s">
        <v>605</v>
      </c>
      <c r="C244" t="s">
        <v>10161</v>
      </c>
      <c r="D244" t="s">
        <v>65</v>
      </c>
      <c r="E244">
        <v>31058.171061345001</v>
      </c>
      <c r="F244">
        <v>1983</v>
      </c>
      <c r="G244">
        <v>57.568667763007497</v>
      </c>
      <c r="H244">
        <f>(Table2[[#This Row],[1Y Return vs Nifty]]-AVERAGE(Table2[1Y Return vs Nifty]))/_xlfn.STDEV.P(Table2[1Y Return vs Nifty])</f>
        <v>0.1241212378486083</v>
      </c>
      <c r="I244">
        <v>4.7084584312480997</v>
      </c>
      <c r="J244">
        <f>(Table2[[#This Row],[1M Return vs Nifty]]-AVERAGE(Table2[1M Return vs Nifty]))/_xlfn.STDEV.P(Table2[1M Return vs Nifty])</f>
        <v>2.5786287872384076E-2</v>
      </c>
      <c r="K244">
        <v>-8.5673443247899002</v>
      </c>
      <c r="L244">
        <f>(Table2[[#This Row],[6M Return vs Nifty]]-AVERAGE(Table2[6M Return vs Nifty]))/_xlfn.STDEV.P(Table2[6M Return vs Nifty])</f>
        <v>-0.56973805233026353</v>
      </c>
      <c r="M244">
        <v>11.9485739985841</v>
      </c>
      <c r="N244">
        <f>(Table2[[#This Row],[1W Return vs Nifty]]-AVERAGE(Table2[1W Return vs Nifty]))/_xlfn.STDEV.P(Table2[1W Return vs Nifty])</f>
        <v>2.0499704427990477</v>
      </c>
      <c r="O244">
        <v>1861.35</v>
      </c>
      <c r="P244">
        <v>1833.1359057464299</v>
      </c>
      <c r="Q244">
        <v>1770.37366833946</v>
      </c>
      <c r="R244">
        <v>73.85643931221</v>
      </c>
      <c r="S244" s="2">
        <f>(Table2[[#This Row],[Close Price]]-Table2[[#This Row],[20D EMA]])/Table2[[#This Row],[20D EMA]]</f>
        <v>6.5355790152308857E-2</v>
      </c>
      <c r="T244" s="2">
        <f>(Table2[[#This Row],[Close Price]]-Table2[[#This Row],[50D EMA]])/Table2[[#This Row],[50D EMA]]</f>
        <v>8.1752855194087384E-2</v>
      </c>
      <c r="U244" s="2">
        <f>(Table2[[#This Row],[Close Price]]-Table2[[#This Row],[200D EMA]])/Table2[[#This Row],[200D EMA]]</f>
        <v>0.12010251590556871</v>
      </c>
      <c r="V244">
        <v>1.11441120313638</v>
      </c>
      <c r="W244">
        <v>1922</v>
      </c>
      <c r="X244">
        <v>2049.3000000000002</v>
      </c>
      <c r="Y244">
        <v>1834.7</v>
      </c>
      <c r="Z244">
        <v>2143</v>
      </c>
      <c r="AA244">
        <v>1803</v>
      </c>
      <c r="AB244">
        <v>2143</v>
      </c>
      <c r="AC244" s="2">
        <f>(Table2[[#This Row],[Close Price]]/Table2[[#This Row],[Day Low]])-1</f>
        <v>3.1737773152965554E-2</v>
      </c>
      <c r="AD244" s="2">
        <f>(Table2[[#This Row],[Day High]]/Table2[[#This Row],[Close Price]])-1</f>
        <v>3.3434190620272419E-2</v>
      </c>
      <c r="AE244" s="2">
        <f>(Table2[[#This Row],[Close Price]]/Table2[[#This Row],[Current Week Low]])-1</f>
        <v>8.0830653512835804E-2</v>
      </c>
      <c r="AF244" s="2">
        <f>(Table2[[#This Row],[Current Week High]]/Table2[[#This Row],[Close Price]])-1</f>
        <v>8.0685829551184973E-2</v>
      </c>
      <c r="AG244" s="2">
        <f>(Table2[[#This Row],[Close Price]]/Table2[[#This Row],[Current Month Low]])-1</f>
        <v>9.9833610648918381E-2</v>
      </c>
      <c r="AH244" s="2">
        <f>(Table2[[#This Row],[Current Month High]]/Table2[[#This Row],[Close Price]])-1</f>
        <v>8.0685829551184973E-2</v>
      </c>
      <c r="AI244">
        <v>10.6404437720625</v>
      </c>
      <c r="AJ244">
        <v>87.668575214119997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</v>
      </c>
      <c r="AM244" t="s">
        <v>10201</v>
      </c>
      <c r="AN244">
        <v>8.76</v>
      </c>
      <c r="AO244" t="s">
        <v>10200</v>
      </c>
      <c r="AP244">
        <v>-0.12648801282705099</v>
      </c>
      <c r="AQ244">
        <f>(Table2[[#This Row],[Sharpe Ratio]]-AVERAGE(Table2[Sharpe Ratio]))/_xlfn.STDEV.P(Table2[Sharpe Ratio])</f>
        <v>-2.0402632708055926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-0.41012335461581584</v>
      </c>
      <c r="AS244">
        <f>_xlfn.RANK.AVG(Table2[[#This Row],[1Y Return vs Nifty Z-Score]],Table2[1Y Return vs Nifty Z-Score])</f>
        <v>237</v>
      </c>
      <c r="AT244">
        <f>_xlfn.RANK.AVG(Table2[[#This Row],[6M Return vs Nifty Z-Score]],Table2[6M Return vs Nifty Z-Score])</f>
        <v>510</v>
      </c>
      <c r="AU244">
        <f>_xlfn.RANK.AVG(Table2[[#This Row],[Sharpe Ratio Z-Score]],Table2[Sharpe Ratio Z-Score])</f>
        <v>717</v>
      </c>
      <c r="AV244">
        <f>(Table2[[#This Row],[Rank 1Y]]+Table2[[#This Row],[Rank 6M]]+Table2[[#This Row],[Rank Sharpe]])/3</f>
        <v>488</v>
      </c>
    </row>
    <row r="245" spans="1:48" x14ac:dyDescent="0.3">
      <c r="A245" t="s">
        <v>606</v>
      </c>
      <c r="B245" t="s">
        <v>607</v>
      </c>
      <c r="C245" t="s">
        <v>10155</v>
      </c>
      <c r="D245" t="s">
        <v>189</v>
      </c>
      <c r="E245">
        <v>30907.470101700001</v>
      </c>
      <c r="F245">
        <v>13944.95</v>
      </c>
      <c r="G245">
        <v>232.14870436933001</v>
      </c>
      <c r="H245">
        <f>(Table2[[#This Row],[1Y Return vs Nifty]]-AVERAGE(Table2[1Y Return vs Nifty]))/_xlfn.STDEV.P(Table2[1Y Return vs Nifty])</f>
        <v>2.1637346372883668</v>
      </c>
      <c r="I245">
        <v>11.1411027164974</v>
      </c>
      <c r="J245">
        <f>(Table2[[#This Row],[1M Return vs Nifty]]-AVERAGE(Table2[1M Return vs Nifty]))/_xlfn.STDEV.P(Table2[1M Return vs Nifty])</f>
        <v>0.55946116818259772</v>
      </c>
      <c r="K245">
        <v>60.889737536724503</v>
      </c>
      <c r="L245">
        <f>(Table2[[#This Row],[6M Return vs Nifty]]-AVERAGE(Table2[6M Return vs Nifty]))/_xlfn.STDEV.P(Table2[6M Return vs Nifty])</f>
        <v>1.5437457872069908</v>
      </c>
      <c r="M245">
        <v>0.348768801267138</v>
      </c>
      <c r="N245">
        <f>(Table2[[#This Row],[1W Return vs Nifty]]-AVERAGE(Table2[1W Return vs Nifty]))/_xlfn.STDEV.P(Table2[1W Return vs Nifty])</f>
        <v>-0.20021794972092927</v>
      </c>
      <c r="O245">
        <v>13104.9</v>
      </c>
      <c r="P245">
        <v>11791.1935224519</v>
      </c>
      <c r="Q245">
        <v>8845.7855632934807</v>
      </c>
      <c r="R245">
        <v>77.200944805969698</v>
      </c>
      <c r="S245" s="2">
        <f>(Table2[[#This Row],[Close Price]]-Table2[[#This Row],[20D EMA]])/Table2[[#This Row],[20D EMA]]</f>
        <v>6.4101977123060927E-2</v>
      </c>
      <c r="T245" s="2">
        <f>(Table2[[#This Row],[Close Price]]-Table2[[#This Row],[50D EMA]])/Table2[[#This Row],[50D EMA]]</f>
        <v>0.18265805522121914</v>
      </c>
      <c r="U245" s="2">
        <f>(Table2[[#This Row],[Close Price]]-Table2[[#This Row],[200D EMA]])/Table2[[#This Row],[200D EMA]]</f>
        <v>0.57645128295513293</v>
      </c>
      <c r="V245">
        <v>0.73862650070693603</v>
      </c>
      <c r="W245">
        <v>13802.8</v>
      </c>
      <c r="X245">
        <v>14110</v>
      </c>
      <c r="Y245">
        <v>13802.8</v>
      </c>
      <c r="Z245">
        <v>14249.65</v>
      </c>
      <c r="AA245">
        <v>13104.4</v>
      </c>
      <c r="AB245">
        <v>14605.8</v>
      </c>
      <c r="AC245" s="2">
        <f>(Table2[[#This Row],[Close Price]]/Table2[[#This Row],[Day Low]])-1</f>
        <v>1.0298635059553307E-2</v>
      </c>
      <c r="AD245" s="2">
        <f>(Table2[[#This Row],[Day High]]/Table2[[#This Row],[Close Price]])-1</f>
        <v>1.1835825872448469E-2</v>
      </c>
      <c r="AE245" s="2">
        <f>(Table2[[#This Row],[Close Price]]/Table2[[#This Row],[Current Week Low]])-1</f>
        <v>1.0298635059553307E-2</v>
      </c>
      <c r="AF245" s="2">
        <f>(Table2[[#This Row],[Current Week High]]/Table2[[#This Row],[Close Price]])-1</f>
        <v>2.1850203837231241E-2</v>
      </c>
      <c r="AG245" s="2">
        <f>(Table2[[#This Row],[Close Price]]/Table2[[#This Row],[Current Month Low]])-1</f>
        <v>6.4142578065382594E-2</v>
      </c>
      <c r="AH245" s="2">
        <f>(Table2[[#This Row],[Current Month High]]/Table2[[#This Row],[Close Price]])-1</f>
        <v>4.7389915345698475E-2</v>
      </c>
      <c r="AI245">
        <v>4.7389915345698403</v>
      </c>
      <c r="AJ245">
        <v>259.88093818827002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0.46</v>
      </c>
      <c r="AM245" t="s">
        <v>10200</v>
      </c>
      <c r="AN245">
        <v>14.34</v>
      </c>
      <c r="AO245" t="s">
        <v>10200</v>
      </c>
      <c r="AP245">
        <v>0.184589807813243</v>
      </c>
      <c r="AQ245">
        <f>(Table2[[#This Row],[Sharpe Ratio]]-AVERAGE(Table2[Sharpe Ratio]))/_xlfn.STDEV.P(Table2[Sharpe Ratio])</f>
        <v>1.4669195367030701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5.5336431796600962</v>
      </c>
      <c r="AS245">
        <f>_xlfn.RANK.AVG(Table2[[#This Row],[1Y Return vs Nifty Z-Score]],Table2[1Y Return vs Nifty Z-Score])</f>
        <v>20</v>
      </c>
      <c r="AT245">
        <f>_xlfn.RANK.AVG(Table2[[#This Row],[6M Return vs Nifty Z-Score]],Table2[6M Return vs Nifty Z-Score])</f>
        <v>51</v>
      </c>
      <c r="AU245">
        <f>_xlfn.RANK.AVG(Table2[[#This Row],[Sharpe Ratio Z-Score]],Table2[Sharpe Ratio Z-Score])</f>
        <v>54</v>
      </c>
      <c r="AV245">
        <f>(Table2[[#This Row],[Rank 1Y]]+Table2[[#This Row],[Rank 6M]]+Table2[[#This Row],[Rank Sharpe]])/3</f>
        <v>41.666666666666664</v>
      </c>
    </row>
    <row r="246" spans="1:48" x14ac:dyDescent="0.3">
      <c r="A246" t="s">
        <v>608</v>
      </c>
      <c r="B246" t="s">
        <v>609</v>
      </c>
      <c r="C246" t="s">
        <v>10171</v>
      </c>
      <c r="D246" t="s">
        <v>610</v>
      </c>
      <c r="E246">
        <v>30900.175054200001</v>
      </c>
      <c r="F246">
        <v>780.6</v>
      </c>
      <c r="G246">
        <v>43.758865083716202</v>
      </c>
      <c r="H246">
        <f>(Table2[[#This Row],[1Y Return vs Nifty]]-AVERAGE(Table2[1Y Return vs Nifty]))/_xlfn.STDEV.P(Table2[1Y Return vs Nifty])</f>
        <v>-3.7218278030961255E-2</v>
      </c>
      <c r="I246">
        <v>5.5670844509156598</v>
      </c>
      <c r="J246">
        <f>(Table2[[#This Row],[1M Return vs Nifty]]-AVERAGE(Table2[1M Return vs Nifty]))/_xlfn.STDEV.P(Table2[1M Return vs Nifty])</f>
        <v>9.7020933837198439E-2</v>
      </c>
      <c r="K246">
        <v>-3.77165852798182</v>
      </c>
      <c r="L246">
        <f>(Table2[[#This Row],[6M Return vs Nifty]]-AVERAGE(Table2[6M Return vs Nifty]))/_xlfn.STDEV.P(Table2[6M Return vs Nifty])</f>
        <v>-0.42381190398932284</v>
      </c>
      <c r="M246">
        <v>0.57812528181773304</v>
      </c>
      <c r="N246">
        <f>(Table2[[#This Row],[1W Return vs Nifty]]-AVERAGE(Table2[1W Return vs Nifty]))/_xlfn.STDEV.P(Table2[1W Return vs Nifty])</f>
        <v>-0.15572622925621354</v>
      </c>
      <c r="O246">
        <v>764.58</v>
      </c>
      <c r="P246">
        <v>724.02164739398597</v>
      </c>
      <c r="Q246">
        <v>651.70877949513294</v>
      </c>
      <c r="R246">
        <v>61.8816276489638</v>
      </c>
      <c r="S246" s="2">
        <f>(Table2[[#This Row],[Close Price]]-Table2[[#This Row],[20D EMA]])/Table2[[#This Row],[20D EMA]]</f>
        <v>2.0952679902691649E-2</v>
      </c>
      <c r="T246" s="2">
        <f>(Table2[[#This Row],[Close Price]]-Table2[[#This Row],[50D EMA]])/Table2[[#This Row],[50D EMA]]</f>
        <v>7.8144559364571306E-2</v>
      </c>
      <c r="U246" s="2">
        <f>(Table2[[#This Row],[Close Price]]-Table2[[#This Row],[200D EMA]])/Table2[[#This Row],[200D EMA]]</f>
        <v>0.19777425831936279</v>
      </c>
      <c r="V246">
        <v>0.813781263304444</v>
      </c>
      <c r="W246">
        <v>766.85</v>
      </c>
      <c r="X246">
        <v>795.2</v>
      </c>
      <c r="Y246">
        <v>766.85</v>
      </c>
      <c r="Z246">
        <v>801.25</v>
      </c>
      <c r="AA246">
        <v>753.55</v>
      </c>
      <c r="AB246">
        <v>801.25</v>
      </c>
      <c r="AC246" s="2">
        <f>(Table2[[#This Row],[Close Price]]/Table2[[#This Row],[Day Low]])-1</f>
        <v>1.7930494881658765E-2</v>
      </c>
      <c r="AD246" s="2">
        <f>(Table2[[#This Row],[Day High]]/Table2[[#This Row],[Close Price]])-1</f>
        <v>1.8703561363054177E-2</v>
      </c>
      <c r="AE246" s="2">
        <f>(Table2[[#This Row],[Close Price]]/Table2[[#This Row],[Current Week Low]])-1</f>
        <v>1.7930494881658765E-2</v>
      </c>
      <c r="AF246" s="2">
        <f>(Table2[[#This Row],[Current Week High]]/Table2[[#This Row],[Close Price]])-1</f>
        <v>2.6454009736100348E-2</v>
      </c>
      <c r="AG246" s="2">
        <f>(Table2[[#This Row],[Close Price]]/Table2[[#This Row],[Current Month Low]])-1</f>
        <v>3.5896755357972321E-2</v>
      </c>
      <c r="AH246" s="2">
        <f>(Table2[[#This Row],[Current Month High]]/Table2[[#This Row],[Close Price]])-1</f>
        <v>2.6454009736100348E-2</v>
      </c>
      <c r="AI246">
        <v>2.6454009736100299</v>
      </c>
      <c r="AJ246">
        <v>70.809628008752696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0.19</v>
      </c>
      <c r="AM246" t="s">
        <v>10200</v>
      </c>
      <c r="AN246">
        <v>3.27</v>
      </c>
      <c r="AO246" t="s">
        <v>10200</v>
      </c>
      <c r="AP246">
        <v>1.1699789969777E-2</v>
      </c>
      <c r="AQ246">
        <f>(Table2[[#This Row],[Sharpe Ratio]]-AVERAGE(Table2[Sharpe Ratio]))/_xlfn.STDEV.P(Table2[Sharpe Ratio])</f>
        <v>-0.48229335453552896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-1.0020288319748283</v>
      </c>
      <c r="AS246">
        <f>_xlfn.RANK.AVG(Table2[[#This Row],[1Y Return vs Nifty Z-Score]],Table2[1Y Return vs Nifty Z-Score])</f>
        <v>287</v>
      </c>
      <c r="AT246">
        <f>_xlfn.RANK.AVG(Table2[[#This Row],[6M Return vs Nifty Z-Score]],Table2[6M Return vs Nifty Z-Score])</f>
        <v>468</v>
      </c>
      <c r="AU246">
        <f>_xlfn.RANK.AVG(Table2[[#This Row],[Sharpe Ratio Z-Score]],Table2[Sharpe Ratio Z-Score])</f>
        <v>465</v>
      </c>
      <c r="AV246">
        <f>(Table2[[#This Row],[Rank 1Y]]+Table2[[#This Row],[Rank 6M]]+Table2[[#This Row],[Rank Sharpe]])/3</f>
        <v>406.66666666666669</v>
      </c>
    </row>
    <row r="247" spans="1:48" x14ac:dyDescent="0.3">
      <c r="A247" t="s">
        <v>611</v>
      </c>
      <c r="B247" t="s">
        <v>612</v>
      </c>
      <c r="C247" t="s">
        <v>10159</v>
      </c>
      <c r="D247" t="s">
        <v>455</v>
      </c>
      <c r="E247">
        <v>30846.179721740002</v>
      </c>
      <c r="F247">
        <v>1684.7</v>
      </c>
      <c r="G247">
        <v>117.492164275371</v>
      </c>
      <c r="H247">
        <f>(Table2[[#This Row],[1Y Return vs Nifty]]-AVERAGE(Table2[1Y Return vs Nifty]))/_xlfn.STDEV.P(Table2[1Y Return vs Nifty])</f>
        <v>0.82420567363954422</v>
      </c>
      <c r="I247">
        <v>6.9505374757088196</v>
      </c>
      <c r="J247">
        <f>(Table2[[#This Row],[1M Return vs Nifty]]-AVERAGE(Table2[1M Return vs Nifty]))/_xlfn.STDEV.P(Table2[1M Return vs Nifty])</f>
        <v>0.21179708104532574</v>
      </c>
      <c r="K247">
        <v>94.696424786154495</v>
      </c>
      <c r="L247">
        <f>(Table2[[#This Row],[6M Return vs Nifty]]-AVERAGE(Table2[6M Return vs Nifty]))/_xlfn.STDEV.P(Table2[6M Return vs Nifty])</f>
        <v>2.5724369624628034</v>
      </c>
      <c r="M247">
        <v>-1.55517226002135</v>
      </c>
      <c r="N247">
        <f>(Table2[[#This Row],[1W Return vs Nifty]]-AVERAGE(Table2[1W Return vs Nifty]))/_xlfn.STDEV.P(Table2[1W Return vs Nifty])</f>
        <v>-0.56955398625578979</v>
      </c>
      <c r="O247">
        <v>1567.78</v>
      </c>
      <c r="P247">
        <v>1370.3825671173699</v>
      </c>
      <c r="Q247">
        <v>1001.6637761296701</v>
      </c>
      <c r="R247">
        <v>68.953370710728294</v>
      </c>
      <c r="S247" s="2">
        <f>(Table2[[#This Row],[Close Price]]-Table2[[#This Row],[20D EMA]])/Table2[[#This Row],[20D EMA]]</f>
        <v>7.4576790110857438E-2</v>
      </c>
      <c r="T247" s="2">
        <f>(Table2[[#This Row],[Close Price]]-Table2[[#This Row],[50D EMA]])/Table2[[#This Row],[50D EMA]]</f>
        <v>0.22936473392521606</v>
      </c>
      <c r="U247" s="2">
        <f>(Table2[[#This Row],[Close Price]]-Table2[[#This Row],[200D EMA]])/Table2[[#This Row],[200D EMA]]</f>
        <v>0.68190169211221208</v>
      </c>
      <c r="V247">
        <v>0.83343139799598198</v>
      </c>
      <c r="W247">
        <v>1585.05</v>
      </c>
      <c r="X247">
        <v>1689.95</v>
      </c>
      <c r="Y247">
        <v>1585.05</v>
      </c>
      <c r="Z247">
        <v>1745</v>
      </c>
      <c r="AA247">
        <v>1585.05</v>
      </c>
      <c r="AB247">
        <v>1745</v>
      </c>
      <c r="AC247" s="2">
        <f>(Table2[[#This Row],[Close Price]]/Table2[[#This Row],[Day Low]])-1</f>
        <v>6.2868679221475654E-2</v>
      </c>
      <c r="AD247" s="2">
        <f>(Table2[[#This Row],[Day High]]/Table2[[#This Row],[Close Price]])-1</f>
        <v>3.1162818305929818E-3</v>
      </c>
      <c r="AE247" s="2">
        <f>(Table2[[#This Row],[Close Price]]/Table2[[#This Row],[Current Week Low]])-1</f>
        <v>6.2868679221475654E-2</v>
      </c>
      <c r="AF247" s="2">
        <f>(Table2[[#This Row],[Current Week High]]/Table2[[#This Row],[Close Price]])-1</f>
        <v>3.5792722739953708E-2</v>
      </c>
      <c r="AG247" s="2">
        <f>(Table2[[#This Row],[Close Price]]/Table2[[#This Row],[Current Month Low]])-1</f>
        <v>6.2868679221475654E-2</v>
      </c>
      <c r="AH247" s="2">
        <f>(Table2[[#This Row],[Current Month High]]/Table2[[#This Row],[Close Price]])-1</f>
        <v>3.5792722739953708E-2</v>
      </c>
      <c r="AI247">
        <v>5.4163946103163703</v>
      </c>
      <c r="AJ247">
        <v>181.252086811352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0.39</v>
      </c>
      <c r="AM247" t="s">
        <v>10200</v>
      </c>
      <c r="AN247">
        <v>22.08</v>
      </c>
      <c r="AO247" t="s">
        <v>10200</v>
      </c>
      <c r="AP247">
        <v>9.1170915428421997E-2</v>
      </c>
      <c r="AQ247">
        <f>(Table2[[#This Row],[Sharpe Ratio]]-AVERAGE(Table2[Sharpe Ratio]))/_xlfn.STDEV.P(Table2[Sharpe Ratio])</f>
        <v>0.41368747858279675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3.4525732094746804</v>
      </c>
      <c r="AS247">
        <f>_xlfn.RANK.AVG(Table2[[#This Row],[1Y Return vs Nifty Z-Score]],Table2[1Y Return vs Nifty Z-Score])</f>
        <v>102</v>
      </c>
      <c r="AT247">
        <f>_xlfn.RANK.AVG(Table2[[#This Row],[6M Return vs Nifty Z-Score]],Table2[6M Return vs Nifty Z-Score])</f>
        <v>15</v>
      </c>
      <c r="AU247">
        <f>_xlfn.RANK.AVG(Table2[[#This Row],[Sharpe Ratio Z-Score]],Table2[Sharpe Ratio Z-Score])</f>
        <v>233</v>
      </c>
      <c r="AV247">
        <f>(Table2[[#This Row],[Rank 1Y]]+Table2[[#This Row],[Rank 6M]]+Table2[[#This Row],[Rank Sharpe]])/3</f>
        <v>116.66666666666667</v>
      </c>
    </row>
    <row r="248" spans="1:48" x14ac:dyDescent="0.3">
      <c r="A248" t="s">
        <v>613</v>
      </c>
      <c r="B248" t="s">
        <v>614</v>
      </c>
      <c r="C248" t="s">
        <v>10158</v>
      </c>
      <c r="D248" t="s">
        <v>46</v>
      </c>
      <c r="E248">
        <v>30750.162119299999</v>
      </c>
      <c r="F248">
        <v>319.3</v>
      </c>
      <c r="G248">
        <v>262.97812741175301</v>
      </c>
      <c r="H248">
        <f>(Table2[[#This Row],[1Y Return vs Nifty]]-AVERAGE(Table2[1Y Return vs Nifty]))/_xlfn.STDEV.P(Table2[1Y Return vs Nifty])</f>
        <v>2.5239138740250238</v>
      </c>
      <c r="I248">
        <v>17.177174744061901</v>
      </c>
      <c r="J248">
        <f>(Table2[[#This Row],[1M Return vs Nifty]]-AVERAGE(Table2[1M Return vs Nifty]))/_xlfn.STDEV.P(Table2[1M Return vs Nifty])</f>
        <v>1.0602350138996814</v>
      </c>
      <c r="K248">
        <v>53.109048987934401</v>
      </c>
      <c r="L248">
        <f>(Table2[[#This Row],[6M Return vs Nifty]]-AVERAGE(Table2[6M Return vs Nifty]))/_xlfn.STDEV.P(Table2[6M Return vs Nifty])</f>
        <v>1.3069900948050597</v>
      </c>
      <c r="M248">
        <v>12.6206501869812</v>
      </c>
      <c r="N248">
        <f>(Table2[[#This Row],[1W Return vs Nifty]]-AVERAGE(Table2[1W Return vs Nifty]))/_xlfn.STDEV.P(Table2[1W Return vs Nifty])</f>
        <v>2.1803431527105914</v>
      </c>
      <c r="O248">
        <v>285.66000000000003</v>
      </c>
      <c r="P248">
        <v>268.25297147106301</v>
      </c>
      <c r="Q248">
        <v>212.98718680705699</v>
      </c>
      <c r="R248">
        <v>89.437615490997501</v>
      </c>
      <c r="S248" s="2">
        <f>(Table2[[#This Row],[Close Price]]-Table2[[#This Row],[20D EMA]])/Table2[[#This Row],[20D EMA]]</f>
        <v>0.11776237485122168</v>
      </c>
      <c r="T248" s="2">
        <f>(Table2[[#This Row],[Close Price]]-Table2[[#This Row],[50D EMA]])/Table2[[#This Row],[50D EMA]]</f>
        <v>0.19029436374554215</v>
      </c>
      <c r="U248" s="2">
        <f>(Table2[[#This Row],[Close Price]]-Table2[[#This Row],[200D EMA]])/Table2[[#This Row],[200D EMA]]</f>
        <v>0.49915121555763242</v>
      </c>
      <c r="V248">
        <v>1.6405563780127601</v>
      </c>
      <c r="W248">
        <v>306.5</v>
      </c>
      <c r="X248">
        <v>326.3</v>
      </c>
      <c r="Y248">
        <v>303.2</v>
      </c>
      <c r="Z248">
        <v>336.7</v>
      </c>
      <c r="AA248">
        <v>267.7</v>
      </c>
      <c r="AB248">
        <v>336.7</v>
      </c>
      <c r="AC248" s="2">
        <f>(Table2[[#This Row],[Close Price]]/Table2[[#This Row],[Day Low]])-1</f>
        <v>4.1761827079934699E-2</v>
      </c>
      <c r="AD248" s="2">
        <f>(Table2[[#This Row],[Day High]]/Table2[[#This Row],[Close Price]])-1</f>
        <v>2.1922956467272048E-2</v>
      </c>
      <c r="AE248" s="2">
        <f>(Table2[[#This Row],[Close Price]]/Table2[[#This Row],[Current Week Low]])-1</f>
        <v>5.3100263852242868E-2</v>
      </c>
      <c r="AF248" s="2">
        <f>(Table2[[#This Row],[Current Week High]]/Table2[[#This Row],[Close Price]])-1</f>
        <v>5.4494206075790697E-2</v>
      </c>
      <c r="AG248" s="2">
        <f>(Table2[[#This Row],[Close Price]]/Table2[[#This Row],[Current Month Low]])-1</f>
        <v>0.19275308180799411</v>
      </c>
      <c r="AH248" s="2">
        <f>(Table2[[#This Row],[Current Month High]]/Table2[[#This Row],[Close Price]])-1</f>
        <v>5.4494206075790697E-2</v>
      </c>
      <c r="AI248">
        <v>5.4494206075790697</v>
      </c>
      <c r="AJ248">
        <v>304.17721518987298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0.3</v>
      </c>
      <c r="AM248" t="s">
        <v>10200</v>
      </c>
      <c r="AN248">
        <v>14.26</v>
      </c>
      <c r="AO248" t="s">
        <v>10200</v>
      </c>
      <c r="AP248">
        <v>0.183483736919867</v>
      </c>
      <c r="AQ248">
        <f>(Table2[[#This Row],[Sharpe Ratio]]-AVERAGE(Table2[Sharpe Ratio]))/_xlfn.STDEV.P(Table2[Sharpe Ratio])</f>
        <v>1.4544493682637083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8.5259315037040651</v>
      </c>
      <c r="AS248">
        <f>_xlfn.RANK.AVG(Table2[[#This Row],[1Y Return vs Nifty Z-Score]],Table2[1Y Return vs Nifty Z-Score])</f>
        <v>13</v>
      </c>
      <c r="AT248">
        <f>_xlfn.RANK.AVG(Table2[[#This Row],[6M Return vs Nifty Z-Score]],Table2[6M Return vs Nifty Z-Score])</f>
        <v>67</v>
      </c>
      <c r="AU248">
        <f>_xlfn.RANK.AVG(Table2[[#This Row],[Sharpe Ratio Z-Score]],Table2[Sharpe Ratio Z-Score])</f>
        <v>59</v>
      </c>
      <c r="AV248">
        <f>(Table2[[#This Row],[Rank 1Y]]+Table2[[#This Row],[Rank 6M]]+Table2[[#This Row],[Rank Sharpe]])/3</f>
        <v>46.333333333333336</v>
      </c>
    </row>
    <row r="249" spans="1:48" x14ac:dyDescent="0.3">
      <c r="A249" t="s">
        <v>615</v>
      </c>
      <c r="B249" t="s">
        <v>616</v>
      </c>
      <c r="C249" t="s">
        <v>10170</v>
      </c>
      <c r="D249" t="s">
        <v>168</v>
      </c>
      <c r="E249">
        <v>30317.317773344999</v>
      </c>
      <c r="F249">
        <v>915.75</v>
      </c>
      <c r="G249">
        <v>61.105892755989601</v>
      </c>
      <c r="H249">
        <f>(Table2[[#This Row],[1Y Return vs Nifty]]-AVERAGE(Table2[1Y Return vs Nifty]))/_xlfn.STDEV.P(Table2[1Y Return vs Nifty])</f>
        <v>0.16544653272632873</v>
      </c>
      <c r="I249">
        <v>7.5618253712481103</v>
      </c>
      <c r="J249">
        <f>(Table2[[#This Row],[1M Return vs Nifty]]-AVERAGE(Table2[1M Return vs Nifty]))/_xlfn.STDEV.P(Table2[1M Return vs Nifty])</f>
        <v>0.26251168300693106</v>
      </c>
      <c r="K249">
        <v>-3.1820032043106599</v>
      </c>
      <c r="L249">
        <f>(Table2[[#This Row],[6M Return vs Nifty]]-AVERAGE(Table2[6M Return vs Nifty]))/_xlfn.STDEV.P(Table2[6M Return vs Nifty])</f>
        <v>-0.40586950036285213</v>
      </c>
      <c r="M249">
        <v>1.38215365334259</v>
      </c>
      <c r="N249">
        <f>(Table2[[#This Row],[1W Return vs Nifty]]-AVERAGE(Table2[1W Return vs Nifty]))/_xlfn.STDEV.P(Table2[1W Return vs Nifty])</f>
        <v>2.4322696193439358E-4</v>
      </c>
      <c r="O249">
        <v>868.1</v>
      </c>
      <c r="P249">
        <v>844.45336612716596</v>
      </c>
      <c r="Q249">
        <v>760.47098078496697</v>
      </c>
      <c r="R249">
        <v>76.212910030551697</v>
      </c>
      <c r="S249" s="2">
        <f>(Table2[[#This Row],[Close Price]]-Table2[[#This Row],[20D EMA]])/Table2[[#This Row],[20D EMA]]</f>
        <v>5.4889989632530785E-2</v>
      </c>
      <c r="T249" s="2">
        <f>(Table2[[#This Row],[Close Price]]-Table2[[#This Row],[50D EMA]])/Table2[[#This Row],[50D EMA]]</f>
        <v>8.4429332314482713E-2</v>
      </c>
      <c r="U249" s="2">
        <f>(Table2[[#This Row],[Close Price]]-Table2[[#This Row],[200D EMA]])/Table2[[#This Row],[200D EMA]]</f>
        <v>0.20418796132727146</v>
      </c>
      <c r="V249">
        <v>1.19544852021534</v>
      </c>
      <c r="W249">
        <v>888</v>
      </c>
      <c r="X249">
        <v>922.4</v>
      </c>
      <c r="Y249">
        <v>888</v>
      </c>
      <c r="Z249">
        <v>928.15</v>
      </c>
      <c r="AA249">
        <v>858.05</v>
      </c>
      <c r="AB249">
        <v>928.15</v>
      </c>
      <c r="AC249" s="2">
        <f>(Table2[[#This Row],[Close Price]]/Table2[[#This Row],[Day Low]])-1</f>
        <v>3.125E-2</v>
      </c>
      <c r="AD249" s="2">
        <f>(Table2[[#This Row],[Day High]]/Table2[[#This Row],[Close Price]])-1</f>
        <v>7.2618072618071405E-3</v>
      </c>
      <c r="AE249" s="2">
        <f>(Table2[[#This Row],[Close Price]]/Table2[[#This Row],[Current Week Low]])-1</f>
        <v>3.125E-2</v>
      </c>
      <c r="AF249" s="2">
        <f>(Table2[[#This Row],[Current Week High]]/Table2[[#This Row],[Close Price]])-1</f>
        <v>1.354081354081349E-2</v>
      </c>
      <c r="AG249" s="2">
        <f>(Table2[[#This Row],[Close Price]]/Table2[[#This Row],[Current Month Low]])-1</f>
        <v>6.7245498514072688E-2</v>
      </c>
      <c r="AH249" s="2">
        <f>(Table2[[#This Row],[Current Month High]]/Table2[[#This Row],[Close Price]])-1</f>
        <v>1.354081354081349E-2</v>
      </c>
      <c r="AI249">
        <v>8.1081081081081106</v>
      </c>
      <c r="AJ249">
        <v>95.464247598719297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</v>
      </c>
      <c r="AM249" t="s">
        <v>10201</v>
      </c>
      <c r="AN249">
        <v>10.029999999999999</v>
      </c>
      <c r="AO249" t="s">
        <v>10200</v>
      </c>
      <c r="AP249">
        <v>2.8462593130491001E-2</v>
      </c>
      <c r="AQ249">
        <f>(Table2[[#This Row],[Sharpe Ratio]]-AVERAGE(Table2[Sharpe Ratio]))/_xlfn.STDEV.P(Table2[Sharpe Ratio])</f>
        <v>-0.29330458339813437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-0.27097264106579227</v>
      </c>
      <c r="AS249">
        <f>_xlfn.RANK.AVG(Table2[[#This Row],[1Y Return vs Nifty Z-Score]],Table2[1Y Return vs Nifty Z-Score])</f>
        <v>220</v>
      </c>
      <c r="AT249">
        <f>_xlfn.RANK.AVG(Table2[[#This Row],[6M Return vs Nifty Z-Score]],Table2[6M Return vs Nifty Z-Score])</f>
        <v>462</v>
      </c>
      <c r="AU249">
        <f>_xlfn.RANK.AVG(Table2[[#This Row],[Sharpe Ratio Z-Score]],Table2[Sharpe Ratio Z-Score])</f>
        <v>417</v>
      </c>
      <c r="AV249">
        <f>(Table2[[#This Row],[Rank 1Y]]+Table2[[#This Row],[Rank 6M]]+Table2[[#This Row],[Rank Sharpe]])/3</f>
        <v>366.33333333333331</v>
      </c>
    </row>
    <row r="250" spans="1:48" x14ac:dyDescent="0.3">
      <c r="A250" t="s">
        <v>617</v>
      </c>
      <c r="B250" t="s">
        <v>618</v>
      </c>
      <c r="C250" t="s">
        <v>10161</v>
      </c>
      <c r="D250" t="s">
        <v>65</v>
      </c>
      <c r="E250">
        <v>30143.866661669999</v>
      </c>
      <c r="F250">
        <v>1226.25</v>
      </c>
      <c r="G250">
        <v>36.766173551755301</v>
      </c>
      <c r="H250">
        <f>(Table2[[#This Row],[1Y Return vs Nifty]]-AVERAGE(Table2[1Y Return vs Nifty]))/_xlfn.STDEV.P(Table2[1Y Return vs Nifty])</f>
        <v>-0.11891368618864213</v>
      </c>
      <c r="I250">
        <v>-0.25288075466309301</v>
      </c>
      <c r="J250">
        <f>(Table2[[#This Row],[1M Return vs Nifty]]-AVERAGE(Table2[1M Return vs Nifty]))/_xlfn.STDEV.P(Table2[1M Return vs Nifty])</f>
        <v>-0.38582392696431489</v>
      </c>
      <c r="K250">
        <v>-2.6056228714646399</v>
      </c>
      <c r="L250">
        <f>(Table2[[#This Row],[6M Return vs Nifty]]-AVERAGE(Table2[6M Return vs Nifty]))/_xlfn.STDEV.P(Table2[6M Return vs Nifty])</f>
        <v>-0.38833103651943884</v>
      </c>
      <c r="M250">
        <v>7.6560024228932599</v>
      </c>
      <c r="N250">
        <f>(Table2[[#This Row],[1W Return vs Nifty]]-AVERAGE(Table2[1W Return vs Nifty]))/_xlfn.STDEV.P(Table2[1W Return vs Nifty])</f>
        <v>1.2172758785907742</v>
      </c>
      <c r="O250">
        <v>1173.3900000000001</v>
      </c>
      <c r="P250">
        <v>1198.2915084956101</v>
      </c>
      <c r="Q250">
        <v>1137.6951072750901</v>
      </c>
      <c r="R250">
        <v>65.438255448268094</v>
      </c>
      <c r="S250" s="2">
        <f>(Table2[[#This Row],[Close Price]]-Table2[[#This Row],[20D EMA]])/Table2[[#This Row],[20D EMA]]</f>
        <v>4.5048960703602293E-2</v>
      </c>
      <c r="T250" s="2">
        <f>(Table2[[#This Row],[Close Price]]-Table2[[#This Row],[50D EMA]])/Table2[[#This Row],[50D EMA]]</f>
        <v>2.3331961635520815E-2</v>
      </c>
      <c r="U250" s="2">
        <f>(Table2[[#This Row],[Close Price]]-Table2[[#This Row],[200D EMA]])/Table2[[#This Row],[200D EMA]]</f>
        <v>7.7837104298540058E-2</v>
      </c>
      <c r="V250">
        <v>1.4766348494544499</v>
      </c>
      <c r="W250">
        <v>1200.0999999999999</v>
      </c>
      <c r="X250">
        <v>1232</v>
      </c>
      <c r="Y250">
        <v>1180.55</v>
      </c>
      <c r="Z250">
        <v>1232</v>
      </c>
      <c r="AA250">
        <v>1113.3</v>
      </c>
      <c r="AB250">
        <v>1232</v>
      </c>
      <c r="AC250" s="2">
        <f>(Table2[[#This Row],[Close Price]]/Table2[[#This Row],[Day Low]])-1</f>
        <v>2.1789850845763015E-2</v>
      </c>
      <c r="AD250" s="2">
        <f>(Table2[[#This Row],[Day High]]/Table2[[#This Row],[Close Price]])-1</f>
        <v>4.6890927624871903E-3</v>
      </c>
      <c r="AE250" s="2">
        <f>(Table2[[#This Row],[Close Price]]/Table2[[#This Row],[Current Week Low]])-1</f>
        <v>3.8710770403625361E-2</v>
      </c>
      <c r="AF250" s="2">
        <f>(Table2[[#This Row],[Current Week High]]/Table2[[#This Row],[Close Price]])-1</f>
        <v>4.6890927624871903E-3</v>
      </c>
      <c r="AG250" s="2">
        <f>(Table2[[#This Row],[Close Price]]/Table2[[#This Row],[Current Month Low]])-1</f>
        <v>0.10145513338722711</v>
      </c>
      <c r="AH250" s="2">
        <f>(Table2[[#This Row],[Current Month High]]/Table2[[#This Row],[Close Price]])-1</f>
        <v>4.6890927624871903E-3</v>
      </c>
      <c r="AI250">
        <v>12.097859327217099</v>
      </c>
      <c r="AJ250">
        <v>63.729220909272897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-0.17</v>
      </c>
      <c r="AM250" t="s">
        <v>10199</v>
      </c>
      <c r="AN250">
        <v>8.9600000000000009</v>
      </c>
      <c r="AO250" t="s">
        <v>10200</v>
      </c>
      <c r="AP250">
        <v>-3.6033672929395001E-2</v>
      </c>
      <c r="AQ250">
        <f>(Table2[[#This Row],[Sharpe Ratio]]-AVERAGE(Table2[Sharpe Ratio]))/_xlfn.STDEV.P(Table2[Sharpe Ratio])</f>
        <v>-1.0204544490110121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313</v>
      </c>
      <c r="AT250">
        <f>_xlfn.RANK.AVG(Table2[[#This Row],[6M Return vs Nifty Z-Score]],Table2[6M Return vs Nifty Z-Score])</f>
        <v>459</v>
      </c>
      <c r="AU250">
        <f>_xlfn.RANK.AVG(Table2[[#This Row],[Sharpe Ratio Z-Score]],Table2[Sharpe Ratio Z-Score])</f>
        <v>608</v>
      </c>
      <c r="AV250">
        <f>(Table2[[#This Row],[Rank 1Y]]+Table2[[#This Row],[Rank 6M]]+Table2[[#This Row],[Rank Sharpe]])/3</f>
        <v>460</v>
      </c>
    </row>
    <row r="251" spans="1:48" x14ac:dyDescent="0.3">
      <c r="A251" t="s">
        <v>619</v>
      </c>
      <c r="B251" t="s">
        <v>620</v>
      </c>
      <c r="C251" t="s">
        <v>10156</v>
      </c>
      <c r="D251" t="s">
        <v>621</v>
      </c>
      <c r="E251">
        <v>30046.934551259899</v>
      </c>
      <c r="F251">
        <v>306</v>
      </c>
      <c r="G251">
        <v>156.68064367188799</v>
      </c>
      <c r="H251">
        <f>(Table2[[#This Row],[1Y Return vs Nifty]]-AVERAGE(Table2[1Y Return vs Nifty]))/_xlfn.STDEV.P(Table2[1Y Return vs Nifty])</f>
        <v>1.2820435183012762</v>
      </c>
      <c r="I251">
        <v>-1.0896096385985901</v>
      </c>
      <c r="J251">
        <f>(Table2[[#This Row],[1M Return vs Nifty]]-AVERAGE(Table2[1M Return vs Nifty]))/_xlfn.STDEV.P(Table2[1M Return vs Nifty])</f>
        <v>-0.45524190924111185</v>
      </c>
      <c r="K251">
        <v>-12.574294572420699</v>
      </c>
      <c r="L251">
        <f>(Table2[[#This Row],[6M Return vs Nifty]]-AVERAGE(Table2[6M Return vs Nifty]))/_xlfn.STDEV.P(Table2[6M Return vs Nifty])</f>
        <v>-0.69166405853770097</v>
      </c>
      <c r="M251">
        <v>-0.55471118337421799</v>
      </c>
      <c r="N251">
        <f>(Table2[[#This Row],[1W Return vs Nifty]]-AVERAGE(Table2[1W Return vs Nifty]))/_xlfn.STDEV.P(Table2[1W Return vs Nifty])</f>
        <v>-0.37547952866402567</v>
      </c>
      <c r="O251">
        <v>306.93</v>
      </c>
      <c r="P251">
        <v>301.22054746366899</v>
      </c>
      <c r="Q251">
        <v>269.37792970587799</v>
      </c>
      <c r="R251">
        <v>64.777435851154493</v>
      </c>
      <c r="S251" s="2">
        <f>(Table2[[#This Row],[Close Price]]-Table2[[#This Row],[20D EMA]])/Table2[[#This Row],[20D EMA]]</f>
        <v>-3.0300068419509556E-3</v>
      </c>
      <c r="T251" s="2">
        <f>(Table2[[#This Row],[Close Price]]-Table2[[#This Row],[50D EMA]])/Table2[[#This Row],[50D EMA]]</f>
        <v>1.5866953886694828E-2</v>
      </c>
      <c r="U251" s="2">
        <f>(Table2[[#This Row],[Close Price]]-Table2[[#This Row],[200D EMA]])/Table2[[#This Row],[200D EMA]]</f>
        <v>0.13595052250237447</v>
      </c>
      <c r="V251">
        <v>0.53797783877479699</v>
      </c>
      <c r="W251">
        <v>300.05</v>
      </c>
      <c r="X251">
        <v>313.95</v>
      </c>
      <c r="Y251">
        <v>300.05</v>
      </c>
      <c r="Z251">
        <v>321.85000000000002</v>
      </c>
      <c r="AA251">
        <v>300.05</v>
      </c>
      <c r="AB251">
        <v>321.85000000000002</v>
      </c>
      <c r="AC251" s="2">
        <f>(Table2[[#This Row],[Close Price]]/Table2[[#This Row],[Day Low]])-1</f>
        <v>1.9830028328611915E-2</v>
      </c>
      <c r="AD251" s="2">
        <f>(Table2[[#This Row],[Day High]]/Table2[[#This Row],[Close Price]])-1</f>
        <v>2.5980392156862653E-2</v>
      </c>
      <c r="AE251" s="2">
        <f>(Table2[[#This Row],[Close Price]]/Table2[[#This Row],[Current Week Low]])-1</f>
        <v>1.9830028328611915E-2</v>
      </c>
      <c r="AF251" s="2">
        <f>(Table2[[#This Row],[Current Week High]]/Table2[[#This Row],[Close Price]])-1</f>
        <v>5.1797385620915071E-2</v>
      </c>
      <c r="AG251" s="2">
        <f>(Table2[[#This Row],[Close Price]]/Table2[[#This Row],[Current Month Low]])-1</f>
        <v>1.9830028328611915E-2</v>
      </c>
      <c r="AH251" s="2">
        <f>(Table2[[#This Row],[Current Month High]]/Table2[[#This Row],[Close Price]])-1</f>
        <v>5.1797385620915071E-2</v>
      </c>
      <c r="AI251">
        <v>25.588235294117599</v>
      </c>
      <c r="AJ251">
        <v>187.59398496240499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</v>
      </c>
      <c r="AM251" t="s">
        <v>10201</v>
      </c>
      <c r="AN251">
        <v>-2.0299999999999998</v>
      </c>
      <c r="AO251" t="s">
        <v>10199</v>
      </c>
      <c r="AP251">
        <v>6.7542658969566002E-2</v>
      </c>
      <c r="AQ251">
        <f>(Table2[[#This Row],[Sharpe Ratio]]-AVERAGE(Table2[Sharpe Ratio]))/_xlfn.STDEV.P(Table2[Sharpe Ratio])</f>
        <v>0.14729556850275272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-9.3046409638809502E-2</v>
      </c>
      <c r="AS251">
        <f>_xlfn.RANK.AVG(Table2[[#This Row],[1Y Return vs Nifty Z-Score]],Table2[1Y Return vs Nifty Z-Score])</f>
        <v>65</v>
      </c>
      <c r="AT251">
        <f>_xlfn.RANK.AVG(Table2[[#This Row],[6M Return vs Nifty Z-Score]],Table2[6M Return vs Nifty Z-Score])</f>
        <v>555</v>
      </c>
      <c r="AU251">
        <f>_xlfn.RANK.AVG(Table2[[#This Row],[Sharpe Ratio Z-Score]],Table2[Sharpe Ratio Z-Score])</f>
        <v>288</v>
      </c>
      <c r="AV251">
        <f>(Table2[[#This Row],[Rank 1Y]]+Table2[[#This Row],[Rank 6M]]+Table2[[#This Row],[Rank Sharpe]])/3</f>
        <v>302.66666666666669</v>
      </c>
    </row>
    <row r="252" spans="1:48" x14ac:dyDescent="0.3">
      <c r="A252" t="s">
        <v>622</v>
      </c>
      <c r="B252" t="s">
        <v>623</v>
      </c>
      <c r="C252" t="s">
        <v>10155</v>
      </c>
      <c r="D252" t="s">
        <v>624</v>
      </c>
      <c r="E252">
        <v>30041.114995559899</v>
      </c>
      <c r="F252">
        <v>467.15</v>
      </c>
      <c r="G252">
        <v>-69.0168082513283</v>
      </c>
      <c r="H252">
        <f>(Table2[[#This Row],[1Y Return vs Nifty]]-AVERAGE(Table2[1Y Return vs Nifty]))/_xlfn.STDEV.P(Table2[1Y Return vs Nifty])</f>
        <v>-1.3547731310161828</v>
      </c>
      <c r="I252">
        <v>11.741890476452401</v>
      </c>
      <c r="J252">
        <f>(Table2[[#This Row],[1M Return vs Nifty]]-AVERAGE(Table2[1M Return vs Nifty]))/_xlfn.STDEV.P(Table2[1M Return vs Nifty])</f>
        <v>0.60930464182547461</v>
      </c>
      <c r="K252">
        <v>-44.277896269554098</v>
      </c>
      <c r="L252">
        <f>(Table2[[#This Row],[6M Return vs Nifty]]-AVERAGE(Table2[6M Return vs Nifty]))/_xlfn.STDEV.P(Table2[6M Return vs Nifty])</f>
        <v>-1.6563612218250094</v>
      </c>
      <c r="M252">
        <v>8.7779563507479708</v>
      </c>
      <c r="N252">
        <f>(Table2[[#This Row],[1W Return vs Nifty]]-AVERAGE(Table2[1W Return vs Nifty]))/_xlfn.STDEV.P(Table2[1W Return vs Nifty])</f>
        <v>1.4349181288231148</v>
      </c>
      <c r="O252">
        <v>421.71</v>
      </c>
      <c r="P252">
        <v>404.38898338985098</v>
      </c>
      <c r="Q252">
        <v>521.16978428967104</v>
      </c>
      <c r="R252">
        <v>82.614395777676094</v>
      </c>
      <c r="S252" s="2">
        <f>(Table2[[#This Row],[Close Price]]-Table2[[#This Row],[20D EMA]])/Table2[[#This Row],[20D EMA]]</f>
        <v>0.10775177254511394</v>
      </c>
      <c r="T252" s="2">
        <f>(Table2[[#This Row],[Close Price]]-Table2[[#This Row],[50D EMA]])/Table2[[#This Row],[50D EMA]]</f>
        <v>0.15519962013812894</v>
      </c>
      <c r="U252" s="2">
        <f>(Table2[[#This Row],[Close Price]]-Table2[[#This Row],[200D EMA]])/Table2[[#This Row],[200D EMA]]</f>
        <v>-0.10365102873969832</v>
      </c>
      <c r="V252">
        <v>1.09089558242407</v>
      </c>
      <c r="W252">
        <v>454.1</v>
      </c>
      <c r="X252">
        <v>474.7</v>
      </c>
      <c r="Y252">
        <v>440.2</v>
      </c>
      <c r="Z252">
        <v>479.9</v>
      </c>
      <c r="AA252">
        <v>403</v>
      </c>
      <c r="AB252">
        <v>479.9</v>
      </c>
      <c r="AC252" s="2">
        <f>(Table2[[#This Row],[Close Price]]/Table2[[#This Row],[Day Low]])-1</f>
        <v>2.8738163400132022E-2</v>
      </c>
      <c r="AD252" s="2">
        <f>(Table2[[#This Row],[Day High]]/Table2[[#This Row],[Close Price]])-1</f>
        <v>1.6161832387884045E-2</v>
      </c>
      <c r="AE252" s="2">
        <f>(Table2[[#This Row],[Close Price]]/Table2[[#This Row],[Current Week Low]])-1</f>
        <v>6.1222171740118014E-2</v>
      </c>
      <c r="AF252" s="2">
        <f>(Table2[[#This Row],[Current Week High]]/Table2[[#This Row],[Close Price]])-1</f>
        <v>2.7293160655035953E-2</v>
      </c>
      <c r="AG252" s="2">
        <f>(Table2[[#This Row],[Close Price]]/Table2[[#This Row],[Current Month Low]])-1</f>
        <v>0.15918114143920592</v>
      </c>
      <c r="AH252" s="2">
        <f>(Table2[[#This Row],[Current Month High]]/Table2[[#This Row],[Close Price]])-1</f>
        <v>2.7293160655035953E-2</v>
      </c>
      <c r="AI252">
        <v>113.700096328802</v>
      </c>
      <c r="AJ252">
        <v>50.693548387096698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0.11</v>
      </c>
      <c r="AM252" t="s">
        <v>10200</v>
      </c>
      <c r="AN252">
        <v>13.74</v>
      </c>
      <c r="AO252" t="s">
        <v>10200</v>
      </c>
      <c r="AP252">
        <v>-9.8710011368054004E-2</v>
      </c>
      <c r="AQ252">
        <f>(Table2[[#This Row],[Sharpe Ratio]]-AVERAGE(Table2[Sharpe Ratio]))/_xlfn.STDEV.P(Table2[Sharpe Ratio])</f>
        <v>-1.7270859155591809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726</v>
      </c>
      <c r="AT252">
        <f>_xlfn.RANK.AVG(Table2[[#This Row],[6M Return vs Nifty Z-Score]],Table2[6M Return vs Nifty Z-Score])</f>
        <v>717</v>
      </c>
      <c r="AU252">
        <f>_xlfn.RANK.AVG(Table2[[#This Row],[Sharpe Ratio Z-Score]],Table2[Sharpe Ratio Z-Score])</f>
        <v>703</v>
      </c>
      <c r="AV252">
        <f>(Table2[[#This Row],[Rank 1Y]]+Table2[[#This Row],[Rank 6M]]+Table2[[#This Row],[Rank Sharpe]])/3</f>
        <v>715.33333333333337</v>
      </c>
    </row>
    <row r="253" spans="1:48" x14ac:dyDescent="0.3">
      <c r="A253" t="s">
        <v>625</v>
      </c>
      <c r="B253" t="s">
        <v>626</v>
      </c>
      <c r="C253" t="s">
        <v>10168</v>
      </c>
      <c r="D253" t="s">
        <v>140</v>
      </c>
      <c r="E253">
        <v>30007.205364825</v>
      </c>
      <c r="F253">
        <v>1348.35</v>
      </c>
      <c r="G253">
        <v>115.868510557297</v>
      </c>
      <c r="H253">
        <f>(Table2[[#This Row],[1Y Return vs Nifty]]-AVERAGE(Table2[1Y Return vs Nifty]))/_xlfn.STDEV.P(Table2[1Y Return vs Nifty])</f>
        <v>0.80523657531760029</v>
      </c>
      <c r="I253">
        <v>-12.672624340774499</v>
      </c>
      <c r="J253">
        <f>(Table2[[#This Row],[1M Return vs Nifty]]-AVERAGE(Table2[1M Return vs Nifty]))/_xlfn.STDEV.P(Table2[1M Return vs Nifty])</f>
        <v>-1.4162097026865104</v>
      </c>
      <c r="K253">
        <v>30.950930224264599</v>
      </c>
      <c r="L253">
        <f>(Table2[[#This Row],[6M Return vs Nifty]]-AVERAGE(Table2[6M Return vs Nifty]))/_xlfn.STDEV.P(Table2[6M Return vs Nifty])</f>
        <v>0.63274889914216059</v>
      </c>
      <c r="M253">
        <v>-6.5384386607759204</v>
      </c>
      <c r="N253">
        <f>(Table2[[#This Row],[1W Return vs Nifty]]-AVERAGE(Table2[1W Return vs Nifty]))/_xlfn.STDEV.P(Table2[1W Return vs Nifty])</f>
        <v>-1.5362329969004147</v>
      </c>
      <c r="O253">
        <v>1335.72</v>
      </c>
      <c r="P253">
        <v>1258.8018131392701</v>
      </c>
      <c r="Q253">
        <v>996.20220531237203</v>
      </c>
      <c r="R253">
        <v>35.022565033493301</v>
      </c>
      <c r="S253" s="2">
        <f>(Table2[[#This Row],[Close Price]]-Table2[[#This Row],[20D EMA]])/Table2[[#This Row],[20D EMA]]</f>
        <v>9.4555745216062352E-3</v>
      </c>
      <c r="T253" s="2">
        <f>(Table2[[#This Row],[Close Price]]-Table2[[#This Row],[50D EMA]])/Table2[[#This Row],[50D EMA]]</f>
        <v>7.113763733578489E-2</v>
      </c>
      <c r="U253" s="2">
        <f>(Table2[[#This Row],[Close Price]]-Table2[[#This Row],[200D EMA]])/Table2[[#This Row],[200D EMA]]</f>
        <v>0.3534902781882594</v>
      </c>
      <c r="V253">
        <v>0.62658188618461397</v>
      </c>
      <c r="W253">
        <v>1301.95</v>
      </c>
      <c r="X253">
        <v>1356.95</v>
      </c>
      <c r="Y253">
        <v>1291.3</v>
      </c>
      <c r="Z253">
        <v>1356.95</v>
      </c>
      <c r="AA253">
        <v>1291.3</v>
      </c>
      <c r="AB253">
        <v>1429</v>
      </c>
      <c r="AC253" s="2">
        <f>(Table2[[#This Row],[Close Price]]/Table2[[#This Row],[Day Low]])-1</f>
        <v>3.5638849418180296E-2</v>
      </c>
      <c r="AD253" s="2">
        <f>(Table2[[#This Row],[Day High]]/Table2[[#This Row],[Close Price]])-1</f>
        <v>6.378165906478328E-3</v>
      </c>
      <c r="AE253" s="2">
        <f>(Table2[[#This Row],[Close Price]]/Table2[[#This Row],[Current Week Low]])-1</f>
        <v>4.4180283435297785E-2</v>
      </c>
      <c r="AF253" s="2">
        <f>(Table2[[#This Row],[Current Week High]]/Table2[[#This Row],[Close Price]])-1</f>
        <v>6.378165906478328E-3</v>
      </c>
      <c r="AG253" s="2">
        <f>(Table2[[#This Row],[Close Price]]/Table2[[#This Row],[Current Month Low]])-1</f>
        <v>4.4180283435297785E-2</v>
      </c>
      <c r="AH253" s="2">
        <f>(Table2[[#This Row],[Current Month High]]/Table2[[#This Row],[Close Price]])-1</f>
        <v>5.9813846553194772E-2</v>
      </c>
      <c r="AI253">
        <v>7.7687544035302398</v>
      </c>
      <c r="AJ253">
        <v>143.95693866473599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0.14000000000000001</v>
      </c>
      <c r="AM253" t="s">
        <v>10200</v>
      </c>
      <c r="AN253">
        <v>-5.09</v>
      </c>
      <c r="AO253" t="s">
        <v>10199</v>
      </c>
      <c r="AP253">
        <v>0.16462059564172499</v>
      </c>
      <c r="AQ253">
        <f>(Table2[[#This Row],[Sharpe Ratio]]-AVERAGE(Table2[Sharpe Ratio]))/_xlfn.STDEV.P(Table2[Sharpe Ratio])</f>
        <v>1.2417807676860901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-0.27267645744107383</v>
      </c>
      <c r="AS253">
        <f>_xlfn.RANK.AVG(Table2[[#This Row],[1Y Return vs Nifty Z-Score]],Table2[1Y Return vs Nifty Z-Score])</f>
        <v>105</v>
      </c>
      <c r="AT253">
        <f>_xlfn.RANK.AVG(Table2[[#This Row],[6M Return vs Nifty Z-Score]],Table2[6M Return vs Nifty Z-Score])</f>
        <v>146</v>
      </c>
      <c r="AU253">
        <f>_xlfn.RANK.AVG(Table2[[#This Row],[Sharpe Ratio Z-Score]],Table2[Sharpe Ratio Z-Score])</f>
        <v>79</v>
      </c>
      <c r="AV253">
        <f>(Table2[[#This Row],[Rank 1Y]]+Table2[[#This Row],[Rank 6M]]+Table2[[#This Row],[Rank Sharpe]])/3</f>
        <v>110</v>
      </c>
    </row>
    <row r="254" spans="1:48" x14ac:dyDescent="0.3">
      <c r="A254" t="s">
        <v>627</v>
      </c>
      <c r="B254" t="s">
        <v>628</v>
      </c>
      <c r="C254" t="s">
        <v>629</v>
      </c>
      <c r="D254" t="s">
        <v>629</v>
      </c>
      <c r="E254">
        <v>29932.651979999999</v>
      </c>
      <c r="F254">
        <v>873.45</v>
      </c>
      <c r="G254">
        <v>12.006772438526999</v>
      </c>
      <c r="H254">
        <f>(Table2[[#This Row],[1Y Return vs Nifty]]-AVERAGE(Table2[1Y Return vs Nifty]))/_xlfn.STDEV.P(Table2[1Y Return vs Nifty])</f>
        <v>-0.40817703642221204</v>
      </c>
      <c r="I254">
        <v>-1.8398013243587199</v>
      </c>
      <c r="J254">
        <f>(Table2[[#This Row],[1M Return vs Nifty]]-AVERAGE(Table2[1M Return vs Nifty]))/_xlfn.STDEV.P(Table2[1M Return vs Nifty])</f>
        <v>-0.51748046003830372</v>
      </c>
      <c r="K254">
        <v>0.25045128771060299</v>
      </c>
      <c r="L254">
        <f>(Table2[[#This Row],[6M Return vs Nifty]]-AVERAGE(Table2[6M Return vs Nifty]))/_xlfn.STDEV.P(Table2[6M Return vs Nifty])</f>
        <v>-0.30142461289553657</v>
      </c>
      <c r="M254">
        <v>-2.8640529020728702</v>
      </c>
      <c r="N254">
        <f>(Table2[[#This Row],[1W Return vs Nifty]]-AVERAGE(Table2[1W Return vs Nifty]))/_xlfn.STDEV.P(Table2[1W Return vs Nifty])</f>
        <v>-0.8234572180634806</v>
      </c>
      <c r="O254">
        <v>873.74</v>
      </c>
      <c r="P254">
        <v>851.89259688358698</v>
      </c>
      <c r="Q254">
        <v>794.30112981593504</v>
      </c>
      <c r="R254">
        <v>46.347114193324302</v>
      </c>
      <c r="S254" s="2">
        <f>(Table2[[#This Row],[Close Price]]-Table2[[#This Row],[20D EMA]])/Table2[[#This Row],[20D EMA]]</f>
        <v>-3.319065168127402E-4</v>
      </c>
      <c r="T254" s="2">
        <f>(Table2[[#This Row],[Close Price]]-Table2[[#This Row],[50D EMA]])/Table2[[#This Row],[50D EMA]]</f>
        <v>2.53053063206264E-2</v>
      </c>
      <c r="U254" s="2">
        <f>(Table2[[#This Row],[Close Price]]-Table2[[#This Row],[200D EMA]])/Table2[[#This Row],[200D EMA]]</f>
        <v>9.964592421315871E-2</v>
      </c>
      <c r="V254">
        <v>1.0031099017634</v>
      </c>
      <c r="W254">
        <v>854.15</v>
      </c>
      <c r="X254">
        <v>879.7</v>
      </c>
      <c r="Y254">
        <v>854.15</v>
      </c>
      <c r="Z254">
        <v>891.5</v>
      </c>
      <c r="AA254">
        <v>854.15</v>
      </c>
      <c r="AB254">
        <v>934</v>
      </c>
      <c r="AC254" s="2">
        <f>(Table2[[#This Row],[Close Price]]/Table2[[#This Row],[Day Low]])-1</f>
        <v>2.2595562840250549E-2</v>
      </c>
      <c r="AD254" s="2">
        <f>(Table2[[#This Row],[Day High]]/Table2[[#This Row],[Close Price]])-1</f>
        <v>7.1555326578509604E-3</v>
      </c>
      <c r="AE254" s="2">
        <f>(Table2[[#This Row],[Close Price]]/Table2[[#This Row],[Current Week Low]])-1</f>
        <v>2.2595562840250549E-2</v>
      </c>
      <c r="AF254" s="2">
        <f>(Table2[[#This Row],[Current Week High]]/Table2[[#This Row],[Close Price]])-1</f>
        <v>2.0665178315873778E-2</v>
      </c>
      <c r="AG254" s="2">
        <f>(Table2[[#This Row],[Close Price]]/Table2[[#This Row],[Current Month Low]])-1</f>
        <v>2.2595562840250549E-2</v>
      </c>
      <c r="AH254" s="2">
        <f>(Table2[[#This Row],[Current Month High]]/Table2[[#This Row],[Close Price]])-1</f>
        <v>6.9322800389260975E-2</v>
      </c>
      <c r="AI254">
        <v>6.9322800389260903</v>
      </c>
      <c r="AJ254">
        <v>42.024390243902403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-7.0000000000000007E-2</v>
      </c>
      <c r="AM254" t="s">
        <v>10199</v>
      </c>
      <c r="AN254">
        <v>-2.08</v>
      </c>
      <c r="AO254" t="s">
        <v>10199</v>
      </c>
      <c r="AP254">
        <v>8.4115084178326999E-2</v>
      </c>
      <c r="AQ254">
        <f>(Table2[[#This Row],[Sharpe Ratio]]-AVERAGE(Table2[Sharpe Ratio]))/_xlfn.STDEV.P(Table2[Sharpe Ratio])</f>
        <v>0.33413796263826412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-1.7164013647812688</v>
      </c>
      <c r="AS254">
        <f>_xlfn.RANK.AVG(Table2[[#This Row],[1Y Return vs Nifty Z-Score]],Table2[1Y Return vs Nifty Z-Score])</f>
        <v>441</v>
      </c>
      <c r="AT254">
        <f>_xlfn.RANK.AVG(Table2[[#This Row],[6M Return vs Nifty Z-Score]],Table2[6M Return vs Nifty Z-Score])</f>
        <v>429</v>
      </c>
      <c r="AU254">
        <f>_xlfn.RANK.AVG(Table2[[#This Row],[Sharpe Ratio Z-Score]],Table2[Sharpe Ratio Z-Score])</f>
        <v>238</v>
      </c>
      <c r="AV254">
        <f>(Table2[[#This Row],[Rank 1Y]]+Table2[[#This Row],[Rank 6M]]+Table2[[#This Row],[Rank Sharpe]])/3</f>
        <v>369.33333333333331</v>
      </c>
    </row>
    <row r="255" spans="1:48" x14ac:dyDescent="0.3">
      <c r="A255" t="s">
        <v>630</v>
      </c>
      <c r="B255" t="s">
        <v>631</v>
      </c>
      <c r="C255" t="s">
        <v>10169</v>
      </c>
      <c r="D255" t="s">
        <v>346</v>
      </c>
      <c r="E255">
        <v>29870.7614478</v>
      </c>
      <c r="F255">
        <v>6589.35</v>
      </c>
      <c r="G255">
        <v>15.568784424539</v>
      </c>
      <c r="H255">
        <f>(Table2[[#This Row],[1Y Return vs Nifty]]-AVERAGE(Table2[1Y Return vs Nifty]))/_xlfn.STDEV.P(Table2[1Y Return vs Nifty])</f>
        <v>-0.36656215583871243</v>
      </c>
      <c r="I255">
        <v>11.3862222696762</v>
      </c>
      <c r="J255">
        <f>(Table2[[#This Row],[1M Return vs Nifty]]-AVERAGE(Table2[1M Return vs Nifty]))/_xlfn.STDEV.P(Table2[1M Return vs Nifty])</f>
        <v>0.57979715170718937</v>
      </c>
      <c r="K255">
        <v>-1.7658292051893001</v>
      </c>
      <c r="L255">
        <f>(Table2[[#This Row],[6M Return vs Nifty]]-AVERAGE(Table2[6M Return vs Nifty]))/_xlfn.STDEV.P(Table2[6M Return vs Nifty])</f>
        <v>-0.36277726583616277</v>
      </c>
      <c r="M255">
        <v>0.14041267554265599</v>
      </c>
      <c r="N255">
        <f>(Table2[[#This Row],[1W Return vs Nifty]]-AVERAGE(Table2[1W Return vs Nifty]))/_xlfn.STDEV.P(Table2[1W Return vs Nifty])</f>
        <v>-0.24063591602644147</v>
      </c>
      <c r="O255">
        <v>6383.37</v>
      </c>
      <c r="P255">
        <v>6013.6678319095799</v>
      </c>
      <c r="Q255">
        <v>5536.0480806655396</v>
      </c>
      <c r="R255">
        <v>66.071262857605404</v>
      </c>
      <c r="S255" s="2">
        <f>(Table2[[#This Row],[Close Price]]-Table2[[#This Row],[20D EMA]])/Table2[[#This Row],[20D EMA]]</f>
        <v>3.2268221957994052E-2</v>
      </c>
      <c r="T255" s="2">
        <f>(Table2[[#This Row],[Close Price]]-Table2[[#This Row],[50D EMA]])/Table2[[#This Row],[50D EMA]]</f>
        <v>9.5728960125757115E-2</v>
      </c>
      <c r="U255" s="2">
        <f>(Table2[[#This Row],[Close Price]]-Table2[[#This Row],[200D EMA]])/Table2[[#This Row],[200D EMA]]</f>
        <v>0.19026242257777384</v>
      </c>
      <c r="V255">
        <v>1.0538904346006901</v>
      </c>
      <c r="W255">
        <v>6483.8</v>
      </c>
      <c r="X255">
        <v>6655.95</v>
      </c>
      <c r="Y255">
        <v>6483.8</v>
      </c>
      <c r="Z255">
        <v>6709.3</v>
      </c>
      <c r="AA255">
        <v>6402</v>
      </c>
      <c r="AB255">
        <v>6976.9</v>
      </c>
      <c r="AC255" s="2">
        <f>(Table2[[#This Row],[Close Price]]/Table2[[#This Row],[Day Low]])-1</f>
        <v>1.6279033899873507E-2</v>
      </c>
      <c r="AD255" s="2">
        <f>(Table2[[#This Row],[Day High]]/Table2[[#This Row],[Close Price]])-1</f>
        <v>1.010721846616125E-2</v>
      </c>
      <c r="AE255" s="2">
        <f>(Table2[[#This Row],[Close Price]]/Table2[[#This Row],[Current Week Low]])-1</f>
        <v>1.6279033899873507E-2</v>
      </c>
      <c r="AF255" s="2">
        <f>(Table2[[#This Row],[Current Week High]]/Table2[[#This Row],[Close Price]])-1</f>
        <v>1.8203616441682335E-2</v>
      </c>
      <c r="AG255" s="2">
        <f>(Table2[[#This Row],[Close Price]]/Table2[[#This Row],[Current Month Low]])-1</f>
        <v>2.9264292408622383E-2</v>
      </c>
      <c r="AH255" s="2">
        <f>(Table2[[#This Row],[Current Month High]]/Table2[[#This Row],[Close Price]])-1</f>
        <v>5.8814602350762968E-2</v>
      </c>
      <c r="AI255">
        <v>5.8814602350762897</v>
      </c>
      <c r="AJ255">
        <v>51.449716722019801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7.0000000000000007E-2</v>
      </c>
      <c r="AM255" t="s">
        <v>10200</v>
      </c>
      <c r="AN255">
        <v>-0.1</v>
      </c>
      <c r="AO255" t="s">
        <v>10199</v>
      </c>
      <c r="AP255">
        <v>-4.7936376227024E-2</v>
      </c>
      <c r="AQ255">
        <f>(Table2[[#This Row],[Sharpe Ratio]]-AVERAGE(Table2[Sharpe Ratio]))/_xlfn.STDEV.P(Table2[Sharpe Ratio])</f>
        <v>-1.1546490254112103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-1.5448272114053376</v>
      </c>
      <c r="AS255">
        <f>_xlfn.RANK.AVG(Table2[[#This Row],[1Y Return vs Nifty Z-Score]],Table2[1Y Return vs Nifty Z-Score])</f>
        <v>417</v>
      </c>
      <c r="AT255">
        <f>_xlfn.RANK.AVG(Table2[[#This Row],[6M Return vs Nifty Z-Score]],Table2[6M Return vs Nifty Z-Score])</f>
        <v>449</v>
      </c>
      <c r="AU255">
        <f>_xlfn.RANK.AVG(Table2[[#This Row],[Sharpe Ratio Z-Score]],Table2[Sharpe Ratio Z-Score])</f>
        <v>629</v>
      </c>
      <c r="AV255">
        <f>(Table2[[#This Row],[Rank 1Y]]+Table2[[#This Row],[Rank 6M]]+Table2[[#This Row],[Rank Sharpe]])/3</f>
        <v>498.33333333333331</v>
      </c>
    </row>
    <row r="256" spans="1:48" x14ac:dyDescent="0.3">
      <c r="A256" t="s">
        <v>632</v>
      </c>
      <c r="B256" t="s">
        <v>633</v>
      </c>
      <c r="C256" t="s">
        <v>10159</v>
      </c>
      <c r="D256" t="s">
        <v>189</v>
      </c>
      <c r="E256">
        <v>29838.94960752</v>
      </c>
      <c r="F256">
        <v>15950.7</v>
      </c>
      <c r="G256">
        <v>7.3746085073488397</v>
      </c>
      <c r="H256">
        <f>(Table2[[#This Row],[1Y Return vs Nifty]]-AVERAGE(Table2[1Y Return vs Nifty]))/_xlfn.STDEV.P(Table2[1Y Return vs Nifty])</f>
        <v>-0.4622944705005273</v>
      </c>
      <c r="I256">
        <v>-11.117218711140501</v>
      </c>
      <c r="J256">
        <f>(Table2[[#This Row],[1M Return vs Nifty]]-AVERAGE(Table2[1M Return vs Nifty]))/_xlfn.STDEV.P(Table2[1M Return vs Nifty])</f>
        <v>-1.2871677603033111</v>
      </c>
      <c r="K256">
        <v>-12.6630724758227</v>
      </c>
      <c r="L256">
        <f>(Table2[[#This Row],[6M Return vs Nifty]]-AVERAGE(Table2[6M Return vs Nifty]))/_xlfn.STDEV.P(Table2[6M Return vs Nifty])</f>
        <v>-0.69436544850571369</v>
      </c>
      <c r="M256">
        <v>-0.41357371783212299</v>
      </c>
      <c r="N256">
        <f>(Table2[[#This Row],[1W Return vs Nifty]]-AVERAGE(Table2[1W Return vs Nifty]))/_xlfn.STDEV.P(Table2[1W Return vs Nifty])</f>
        <v>-0.34810097520469963</v>
      </c>
      <c r="O256">
        <v>15980</v>
      </c>
      <c r="P256">
        <v>15597.951980248299</v>
      </c>
      <c r="Q256">
        <v>14777.630444070601</v>
      </c>
      <c r="R256">
        <v>39.346874575718303</v>
      </c>
      <c r="S256" s="2">
        <f>(Table2[[#This Row],[Close Price]]-Table2[[#This Row],[20D EMA]])/Table2[[#This Row],[20D EMA]]</f>
        <v>-1.833541927409216E-3</v>
      </c>
      <c r="T256" s="2">
        <f>(Table2[[#This Row],[Close Price]]-Table2[[#This Row],[50D EMA]])/Table2[[#This Row],[50D EMA]]</f>
        <v>2.261502152323502E-2</v>
      </c>
      <c r="U256" s="2">
        <f>(Table2[[#This Row],[Close Price]]-Table2[[#This Row],[200D EMA]])/Table2[[#This Row],[200D EMA]]</f>
        <v>7.9381438070816296E-2</v>
      </c>
      <c r="V256">
        <v>0.38642564251414901</v>
      </c>
      <c r="W256">
        <v>15848.05</v>
      </c>
      <c r="X256">
        <v>16398</v>
      </c>
      <c r="Y256">
        <v>15441.3</v>
      </c>
      <c r="Z256">
        <v>16398</v>
      </c>
      <c r="AA256">
        <v>15441.3</v>
      </c>
      <c r="AB256">
        <v>16398</v>
      </c>
      <c r="AC256" s="2">
        <f>(Table2[[#This Row],[Close Price]]/Table2[[#This Row],[Day Low]])-1</f>
        <v>6.4771375658205788E-3</v>
      </c>
      <c r="AD256" s="2">
        <f>(Table2[[#This Row],[Day High]]/Table2[[#This Row],[Close Price]])-1</f>
        <v>2.8042656435140811E-2</v>
      </c>
      <c r="AE256" s="2">
        <f>(Table2[[#This Row],[Close Price]]/Table2[[#This Row],[Current Week Low]])-1</f>
        <v>3.2989450370111362E-2</v>
      </c>
      <c r="AF256" s="2">
        <f>(Table2[[#This Row],[Current Week High]]/Table2[[#This Row],[Close Price]])-1</f>
        <v>2.8042656435140811E-2</v>
      </c>
      <c r="AG256" s="2">
        <f>(Table2[[#This Row],[Close Price]]/Table2[[#This Row],[Current Month Low]])-1</f>
        <v>3.2989450370111362E-2</v>
      </c>
      <c r="AH256" s="2">
        <f>(Table2[[#This Row],[Current Month High]]/Table2[[#This Row],[Close Price]])-1</f>
        <v>2.8042656435140811E-2</v>
      </c>
      <c r="AI256">
        <v>14.415041346147801</v>
      </c>
      <c r="AJ256">
        <v>36.516875569686903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-0.03</v>
      </c>
      <c r="AM256" t="s">
        <v>10199</v>
      </c>
      <c r="AN256">
        <v>-0.28000000000000003</v>
      </c>
      <c r="AO256" t="s">
        <v>10199</v>
      </c>
      <c r="AP256">
        <v>6.4744989626216998E-2</v>
      </c>
      <c r="AQ256">
        <f>(Table2[[#This Row],[Sharpe Ratio]]-AVERAGE(Table2[Sharpe Ratio]))/_xlfn.STDEV.P(Table2[Sharpe Ratio])</f>
        <v>0.11575382180447739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-2.6761748327097745</v>
      </c>
      <c r="AS256">
        <f>_xlfn.RANK.AVG(Table2[[#This Row],[1Y Return vs Nifty Z-Score]],Table2[1Y Return vs Nifty Z-Score])</f>
        <v>468</v>
      </c>
      <c r="AT256">
        <f>_xlfn.RANK.AVG(Table2[[#This Row],[6M Return vs Nifty Z-Score]],Table2[6M Return vs Nifty Z-Score])</f>
        <v>556</v>
      </c>
      <c r="AU256">
        <f>_xlfn.RANK.AVG(Table2[[#This Row],[Sharpe Ratio Z-Score]],Table2[Sharpe Ratio Z-Score])</f>
        <v>303</v>
      </c>
      <c r="AV256">
        <f>(Table2[[#This Row],[Rank 1Y]]+Table2[[#This Row],[Rank 6M]]+Table2[[#This Row],[Rank Sharpe]])/3</f>
        <v>442.33333333333331</v>
      </c>
    </row>
    <row r="257" spans="1:48" x14ac:dyDescent="0.3">
      <c r="A257" t="s">
        <v>634</v>
      </c>
      <c r="B257" t="s">
        <v>635</v>
      </c>
      <c r="C257" t="s">
        <v>10160</v>
      </c>
      <c r="D257" t="s">
        <v>636</v>
      </c>
      <c r="E257">
        <v>29835.628173124998</v>
      </c>
      <c r="F257">
        <v>687.85</v>
      </c>
      <c r="G257">
        <v>272.944385104204</v>
      </c>
      <c r="H257">
        <f>(Table2[[#This Row],[1Y Return vs Nifty]]-AVERAGE(Table2[1Y Return vs Nifty]))/_xlfn.STDEV.P(Table2[1Y Return vs Nifty])</f>
        <v>2.6403493676068623</v>
      </c>
      <c r="I257">
        <v>11.559468741666301</v>
      </c>
      <c r="J257">
        <f>(Table2[[#This Row],[1M Return vs Nifty]]-AVERAGE(Table2[1M Return vs Nifty]))/_xlfn.STDEV.P(Table2[1M Return vs Nifty])</f>
        <v>0.59417029066895322</v>
      </c>
      <c r="K257">
        <v>90.505430378014793</v>
      </c>
      <c r="L257">
        <f>(Table2[[#This Row],[6M Return vs Nifty]]-AVERAGE(Table2[6M Return vs Nifty]))/_xlfn.STDEV.P(Table2[6M Return vs Nifty])</f>
        <v>2.4449107446056408</v>
      </c>
      <c r="M257">
        <v>1.9446051417515799</v>
      </c>
      <c r="N257">
        <f>(Table2[[#This Row],[1W Return vs Nifty]]-AVERAGE(Table2[1W Return vs Nifty]))/_xlfn.STDEV.P(Table2[1W Return vs Nifty])</f>
        <v>0.10935038773272322</v>
      </c>
      <c r="O257">
        <v>678.2</v>
      </c>
      <c r="P257">
        <v>602.95623338211999</v>
      </c>
      <c r="Q257">
        <v>429.25043834117002</v>
      </c>
      <c r="R257">
        <v>68.759095506002794</v>
      </c>
      <c r="S257" s="2">
        <f>(Table2[[#This Row],[Close Price]]-Table2[[#This Row],[20D EMA]])/Table2[[#This Row],[20D EMA]]</f>
        <v>1.4228841049837772E-2</v>
      </c>
      <c r="T257" s="2">
        <f>(Table2[[#This Row],[Close Price]]-Table2[[#This Row],[50D EMA]])/Table2[[#This Row],[50D EMA]]</f>
        <v>0.14079590178824655</v>
      </c>
      <c r="U257" s="2">
        <f>(Table2[[#This Row],[Close Price]]-Table2[[#This Row],[200D EMA]])/Table2[[#This Row],[200D EMA]]</f>
        <v>0.6024444905826607</v>
      </c>
      <c r="V257">
        <v>0.58585713308266996</v>
      </c>
      <c r="W257">
        <v>664.85</v>
      </c>
      <c r="X257">
        <v>707.85</v>
      </c>
      <c r="Y257">
        <v>664.85</v>
      </c>
      <c r="Z257">
        <v>745.75</v>
      </c>
      <c r="AA257">
        <v>664.85</v>
      </c>
      <c r="AB257">
        <v>748.1</v>
      </c>
      <c r="AC257" s="2">
        <f>(Table2[[#This Row],[Close Price]]/Table2[[#This Row],[Day Low]])-1</f>
        <v>3.4594269384071508E-2</v>
      </c>
      <c r="AD257" s="2">
        <f>(Table2[[#This Row],[Day High]]/Table2[[#This Row],[Close Price]])-1</f>
        <v>2.9076106709311711E-2</v>
      </c>
      <c r="AE257" s="2">
        <f>(Table2[[#This Row],[Close Price]]/Table2[[#This Row],[Current Week Low]])-1</f>
        <v>3.4594269384071508E-2</v>
      </c>
      <c r="AF257" s="2">
        <f>(Table2[[#This Row],[Current Week High]]/Table2[[#This Row],[Close Price]])-1</f>
        <v>8.4175328923457027E-2</v>
      </c>
      <c r="AG257" s="2">
        <f>(Table2[[#This Row],[Close Price]]/Table2[[#This Row],[Current Month Low]])-1</f>
        <v>3.4594269384071508E-2</v>
      </c>
      <c r="AH257" s="2">
        <f>(Table2[[#This Row],[Current Month High]]/Table2[[#This Row],[Close Price]])-1</f>
        <v>8.7591771461801304E-2</v>
      </c>
      <c r="AI257">
        <v>8.7591771461801304</v>
      </c>
      <c r="AJ257">
        <v>306.17065249483301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0.49</v>
      </c>
      <c r="AM257" t="s">
        <v>10200</v>
      </c>
      <c r="AN257">
        <v>0.95</v>
      </c>
      <c r="AO257" t="s">
        <v>10200</v>
      </c>
      <c r="AP257">
        <v>0.25003235129467999</v>
      </c>
      <c r="AQ257">
        <f>(Table2[[#This Row],[Sharpe Ratio]]-AVERAGE(Table2[Sharpe Ratio]))/_xlfn.STDEV.P(Table2[Sharpe Ratio])</f>
        <v>2.2047380121742983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7.9935188027884774</v>
      </c>
      <c r="AS257">
        <f>_xlfn.RANK.AVG(Table2[[#This Row],[1Y Return vs Nifty Z-Score]],Table2[1Y Return vs Nifty Z-Score])</f>
        <v>11</v>
      </c>
      <c r="AT257">
        <f>_xlfn.RANK.AVG(Table2[[#This Row],[6M Return vs Nifty Z-Score]],Table2[6M Return vs Nifty Z-Score])</f>
        <v>17</v>
      </c>
      <c r="AU257">
        <f>_xlfn.RANK.AVG(Table2[[#This Row],[Sharpe Ratio Z-Score]],Table2[Sharpe Ratio Z-Score])</f>
        <v>12</v>
      </c>
      <c r="AV257">
        <f>(Table2[[#This Row],[Rank 1Y]]+Table2[[#This Row],[Rank 6M]]+Table2[[#This Row],[Rank Sharpe]])/3</f>
        <v>13.333333333333334</v>
      </c>
    </row>
    <row r="258" spans="1:48" x14ac:dyDescent="0.3">
      <c r="A258" t="s">
        <v>637</v>
      </c>
      <c r="B258" t="s">
        <v>638</v>
      </c>
      <c r="C258" t="s">
        <v>10160</v>
      </c>
      <c r="D258" t="s">
        <v>229</v>
      </c>
      <c r="E258">
        <v>29790.96588</v>
      </c>
      <c r="F258">
        <v>2471.1999999999998</v>
      </c>
      <c r="G258">
        <v>302.26209733069498</v>
      </c>
      <c r="H258">
        <f>(Table2[[#This Row],[1Y Return vs Nifty]]-AVERAGE(Table2[1Y Return vs Nifty]))/_xlfn.STDEV.P(Table2[1Y Return vs Nifty])</f>
        <v>2.9828673316333645</v>
      </c>
      <c r="I258">
        <v>83.331123846006193</v>
      </c>
      <c r="J258">
        <f>(Table2[[#This Row],[1M Return vs Nifty]]-AVERAGE(Table2[1M Return vs Nifty]))/_xlfn.STDEV.P(Table2[1M Return vs Nifty])</f>
        <v>6.5486001874544062</v>
      </c>
      <c r="K258">
        <v>160.44994831445001</v>
      </c>
      <c r="L258">
        <f>(Table2[[#This Row],[6M Return vs Nifty]]-AVERAGE(Table2[6M Return vs Nifty]))/_xlfn.STDEV.P(Table2[6M Return vs Nifty])</f>
        <v>4.5732265960780731</v>
      </c>
      <c r="M258">
        <v>2.9961601389402399</v>
      </c>
      <c r="N258">
        <f>(Table2[[#This Row],[1W Return vs Nifty]]-AVERAGE(Table2[1W Return vs Nifty]))/_xlfn.STDEV.P(Table2[1W Return vs Nifty])</f>
        <v>0.31333630029939302</v>
      </c>
      <c r="O258">
        <v>2152.19</v>
      </c>
      <c r="P258">
        <v>1699.01867430792</v>
      </c>
      <c r="Q258">
        <v>1106.6107317188</v>
      </c>
      <c r="R258">
        <v>77.711247400236999</v>
      </c>
      <c r="S258" s="2">
        <f>(Table2[[#This Row],[Close Price]]-Table2[[#This Row],[20D EMA]])/Table2[[#This Row],[20D EMA]]</f>
        <v>0.14822576073673782</v>
      </c>
      <c r="T258" s="2">
        <f>(Table2[[#This Row],[Close Price]]-Table2[[#This Row],[50D EMA]])/Table2[[#This Row],[50D EMA]]</f>
        <v>0.45448666184120717</v>
      </c>
      <c r="U258" s="2">
        <f>(Table2[[#This Row],[Close Price]]-Table2[[#This Row],[200D EMA]])/Table2[[#This Row],[200D EMA]]</f>
        <v>1.2331249184270106</v>
      </c>
      <c r="V258">
        <v>1.8147640181912601</v>
      </c>
      <c r="W258">
        <v>2426.15</v>
      </c>
      <c r="X258">
        <v>2622</v>
      </c>
      <c r="Y258">
        <v>2426.15</v>
      </c>
      <c r="Z258">
        <v>2785.45</v>
      </c>
      <c r="AA258">
        <v>2127.6999999999998</v>
      </c>
      <c r="AB258">
        <v>2833.8</v>
      </c>
      <c r="AC258" s="2">
        <f>(Table2[[#This Row],[Close Price]]/Table2[[#This Row],[Day Low]])-1</f>
        <v>1.8568513900624417E-2</v>
      </c>
      <c r="AD258" s="2">
        <f>(Table2[[#This Row],[Day High]]/Table2[[#This Row],[Close Price]])-1</f>
        <v>6.1022984784720125E-2</v>
      </c>
      <c r="AE258" s="2">
        <f>(Table2[[#This Row],[Close Price]]/Table2[[#This Row],[Current Week Low]])-1</f>
        <v>1.8568513900624417E-2</v>
      </c>
      <c r="AF258" s="2">
        <f>(Table2[[#This Row],[Current Week High]]/Table2[[#This Row],[Close Price]])-1</f>
        <v>0.12716494011006807</v>
      </c>
      <c r="AG258" s="2">
        <f>(Table2[[#This Row],[Close Price]]/Table2[[#This Row],[Current Month Low]])-1</f>
        <v>0.16144193260328055</v>
      </c>
      <c r="AH258" s="2">
        <f>(Table2[[#This Row],[Current Month High]]/Table2[[#This Row],[Close Price]])-1</f>
        <v>0.14673033344124331</v>
      </c>
      <c r="AI258">
        <v>14.673033344124301</v>
      </c>
      <c r="AJ258">
        <v>336.95517637697799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1.58</v>
      </c>
      <c r="AM258" t="s">
        <v>10200</v>
      </c>
      <c r="AN258">
        <v>40.96</v>
      </c>
      <c r="AO258" t="s">
        <v>10200</v>
      </c>
      <c r="AP258">
        <v>0.22203980715097499</v>
      </c>
      <c r="AQ258">
        <f>(Table2[[#This Row],[Sharpe Ratio]]-AVERAGE(Table2[Sharpe Ratio]))/_xlfn.STDEV.P(Table2[Sharpe Ratio])</f>
        <v>1.8891418396244357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16.307172255089672</v>
      </c>
      <c r="AS258">
        <f>_xlfn.RANK.AVG(Table2[[#This Row],[1Y Return vs Nifty Z-Score]],Table2[1Y Return vs Nifty Z-Score])</f>
        <v>10</v>
      </c>
      <c r="AT258">
        <f>_xlfn.RANK.AVG(Table2[[#This Row],[6M Return vs Nifty Z-Score]],Table2[6M Return vs Nifty Z-Score])</f>
        <v>3</v>
      </c>
      <c r="AU258">
        <f>_xlfn.RANK.AVG(Table2[[#This Row],[Sharpe Ratio Z-Score]],Table2[Sharpe Ratio Z-Score])</f>
        <v>18</v>
      </c>
      <c r="AV258">
        <f>(Table2[[#This Row],[Rank 1Y]]+Table2[[#This Row],[Rank 6M]]+Table2[[#This Row],[Rank Sharpe]])/3</f>
        <v>10.333333333333334</v>
      </c>
    </row>
    <row r="259" spans="1:48" x14ac:dyDescent="0.3">
      <c r="A259" t="s">
        <v>639</v>
      </c>
      <c r="B259" t="s">
        <v>640</v>
      </c>
      <c r="C259" t="s">
        <v>10159</v>
      </c>
      <c r="D259" t="s">
        <v>189</v>
      </c>
      <c r="E259">
        <v>29571.3655101</v>
      </c>
      <c r="F259">
        <v>1393.35</v>
      </c>
      <c r="G259">
        <v>-13.9869959403644</v>
      </c>
      <c r="H259">
        <f>(Table2[[#This Row],[1Y Return vs Nifty]]-AVERAGE(Table2[1Y Return vs Nifty]))/_xlfn.STDEV.P(Table2[1Y Return vs Nifty])</f>
        <v>-0.71186146287856633</v>
      </c>
      <c r="I259">
        <v>5.6219923570843298</v>
      </c>
      <c r="J259">
        <f>(Table2[[#This Row],[1M Return vs Nifty]]-AVERAGE(Table2[1M Return vs Nifty]))/_xlfn.STDEV.P(Table2[1M Return vs Nifty])</f>
        <v>0.10157628758493233</v>
      </c>
      <c r="K259">
        <v>-2.0913186893824598</v>
      </c>
      <c r="L259">
        <f>(Table2[[#This Row],[6M Return vs Nifty]]-AVERAGE(Table2[6M Return vs Nifty]))/_xlfn.STDEV.P(Table2[6M Return vs Nifty])</f>
        <v>-0.37268146489470011</v>
      </c>
      <c r="M259">
        <v>-0.83828024844707605</v>
      </c>
      <c r="N259">
        <f>(Table2[[#This Row],[1W Return vs Nifty]]-AVERAGE(Table2[1W Return vs Nifty]))/_xlfn.STDEV.P(Table2[1W Return vs Nifty])</f>
        <v>-0.4304876781846983</v>
      </c>
      <c r="O259">
        <v>1346.5</v>
      </c>
      <c r="P259">
        <v>1268.6001482189399</v>
      </c>
      <c r="Q259">
        <v>1190.52826438899</v>
      </c>
      <c r="R259">
        <v>76.378202862556606</v>
      </c>
      <c r="S259" s="2">
        <f>(Table2[[#This Row],[Close Price]]-Table2[[#This Row],[20D EMA]])/Table2[[#This Row],[20D EMA]]</f>
        <v>3.4793910137393178E-2</v>
      </c>
      <c r="T259" s="2">
        <f>(Table2[[#This Row],[Close Price]]-Table2[[#This Row],[50D EMA]])/Table2[[#This Row],[50D EMA]]</f>
        <v>9.8336620846374179E-2</v>
      </c>
      <c r="U259" s="2">
        <f>(Table2[[#This Row],[Close Price]]-Table2[[#This Row],[200D EMA]])/Table2[[#This Row],[200D EMA]]</f>
        <v>0.17036280588861388</v>
      </c>
      <c r="V259">
        <v>0.72937730315914695</v>
      </c>
      <c r="W259">
        <v>1390</v>
      </c>
      <c r="X259">
        <v>1422.95</v>
      </c>
      <c r="Y259">
        <v>1386.4</v>
      </c>
      <c r="Z259">
        <v>1425.95</v>
      </c>
      <c r="AA259">
        <v>1322.35</v>
      </c>
      <c r="AB259">
        <v>1436.35</v>
      </c>
      <c r="AC259" s="2">
        <f>(Table2[[#This Row],[Close Price]]/Table2[[#This Row],[Day Low]])-1</f>
        <v>2.4100719424460237E-3</v>
      </c>
      <c r="AD259" s="2">
        <f>(Table2[[#This Row],[Day High]]/Table2[[#This Row],[Close Price]])-1</f>
        <v>2.1243765026734307E-2</v>
      </c>
      <c r="AE259" s="2">
        <f>(Table2[[#This Row],[Close Price]]/Table2[[#This Row],[Current Week Low]])-1</f>
        <v>5.0129832660126272E-3</v>
      </c>
      <c r="AF259" s="2">
        <f>(Table2[[#This Row],[Current Week High]]/Table2[[#This Row],[Close Price]])-1</f>
        <v>2.3396849319984314E-2</v>
      </c>
      <c r="AG259" s="2">
        <f>(Table2[[#This Row],[Close Price]]/Table2[[#This Row],[Current Month Low]])-1</f>
        <v>5.3692290240858975E-2</v>
      </c>
      <c r="AH259" s="2">
        <f>(Table2[[#This Row],[Current Month High]]/Table2[[#This Row],[Close Price]])-1</f>
        <v>3.0860874869917732E-2</v>
      </c>
      <c r="AI259">
        <v>3.08608748699177</v>
      </c>
      <c r="AJ259">
        <v>38.9113204725587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0.12</v>
      </c>
      <c r="AM259" t="s">
        <v>10200</v>
      </c>
      <c r="AN259">
        <v>4.7699999999999996</v>
      </c>
      <c r="AO259" t="s">
        <v>10200</v>
      </c>
      <c r="AP259">
        <v>4.7681401327022997E-2</v>
      </c>
      <c r="AQ259">
        <f>(Table2[[#This Row],[Sharpe Ratio]]-AVERAGE(Table2[Sharpe Ratio]))/_xlfn.STDEV.P(Table2[Sharpe Ratio])</f>
        <v>-7.6626089415678E-2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-1.4900804077887104</v>
      </c>
      <c r="AS259">
        <f>_xlfn.RANK.AVG(Table2[[#This Row],[1Y Return vs Nifty Z-Score]],Table2[1Y Return vs Nifty Z-Score])</f>
        <v>592</v>
      </c>
      <c r="AT259">
        <f>_xlfn.RANK.AVG(Table2[[#This Row],[6M Return vs Nifty Z-Score]],Table2[6M Return vs Nifty Z-Score])</f>
        <v>453</v>
      </c>
      <c r="AU259">
        <f>_xlfn.RANK.AVG(Table2[[#This Row],[Sharpe Ratio Z-Score]],Table2[Sharpe Ratio Z-Score])</f>
        <v>356</v>
      </c>
      <c r="AV259">
        <f>(Table2[[#This Row],[Rank 1Y]]+Table2[[#This Row],[Rank 6M]]+Table2[[#This Row],[Rank Sharpe]])/3</f>
        <v>467</v>
      </c>
    </row>
    <row r="260" spans="1:48" x14ac:dyDescent="0.3">
      <c r="A260" t="s">
        <v>643</v>
      </c>
      <c r="B260" t="s">
        <v>644</v>
      </c>
      <c r="C260" t="s">
        <v>10161</v>
      </c>
      <c r="D260" t="s">
        <v>211</v>
      </c>
      <c r="E260">
        <v>29362.629590279899</v>
      </c>
      <c r="F260">
        <v>744.6</v>
      </c>
      <c r="G260">
        <v>-27.131831044502601</v>
      </c>
      <c r="H260">
        <f>(Table2[[#This Row],[1Y Return vs Nifty]]-AVERAGE(Table2[1Y Return vs Nifty]))/_xlfn.STDEV.P(Table2[1Y Return vs Nifty])</f>
        <v>-0.86543218226318719</v>
      </c>
      <c r="I260">
        <v>-7.0512710844980106E-2</v>
      </c>
      <c r="J260">
        <f>(Table2[[#This Row],[1M Return vs Nifty]]-AVERAGE(Table2[1M Return vs Nifty]))/_xlfn.STDEV.P(Table2[1M Return vs Nifty])</f>
        <v>-0.37069403020005331</v>
      </c>
      <c r="K260">
        <v>-8.4438416516194099</v>
      </c>
      <c r="L260">
        <f>(Table2[[#This Row],[6M Return vs Nifty]]-AVERAGE(Table2[6M Return vs Nifty]))/_xlfn.STDEV.P(Table2[6M Return vs Nifty])</f>
        <v>-0.56598003519378337</v>
      </c>
      <c r="M260">
        <v>0.83093807213627902</v>
      </c>
      <c r="N260">
        <f>(Table2[[#This Row],[1W Return vs Nifty]]-AVERAGE(Table2[1W Return vs Nifty]))/_xlfn.STDEV.P(Table2[1W Return vs Nifty])</f>
        <v>-0.10668433617451246</v>
      </c>
      <c r="O260">
        <v>715.91</v>
      </c>
      <c r="P260">
        <v>705.31497830683202</v>
      </c>
      <c r="Q260">
        <v>708.06836345425802</v>
      </c>
      <c r="R260">
        <v>78.064677799903507</v>
      </c>
      <c r="S260" s="2">
        <f>(Table2[[#This Row],[Close Price]]-Table2[[#This Row],[20D EMA]])/Table2[[#This Row],[20D EMA]]</f>
        <v>4.0074869746197228E-2</v>
      </c>
      <c r="T260" s="2">
        <f>(Table2[[#This Row],[Close Price]]-Table2[[#This Row],[50D EMA]])/Table2[[#This Row],[50D EMA]]</f>
        <v>5.5698550153400979E-2</v>
      </c>
      <c r="U260" s="2">
        <f>(Table2[[#This Row],[Close Price]]-Table2[[#This Row],[200D EMA]])/Table2[[#This Row],[200D EMA]]</f>
        <v>5.1593374921490874E-2</v>
      </c>
      <c r="V260">
        <v>0.96265896812423102</v>
      </c>
      <c r="W260">
        <v>713.05</v>
      </c>
      <c r="X260">
        <v>747.3</v>
      </c>
      <c r="Y260">
        <v>713.05</v>
      </c>
      <c r="Z260">
        <v>747.3</v>
      </c>
      <c r="AA260">
        <v>706</v>
      </c>
      <c r="AB260">
        <v>747.3</v>
      </c>
      <c r="AC260" s="2">
        <f>(Table2[[#This Row],[Close Price]]/Table2[[#This Row],[Day Low]])-1</f>
        <v>4.4246546525489094E-2</v>
      </c>
      <c r="AD260" s="2">
        <f>(Table2[[#This Row],[Day High]]/Table2[[#This Row],[Close Price]])-1</f>
        <v>3.6261079774375649E-3</v>
      </c>
      <c r="AE260" s="2">
        <f>(Table2[[#This Row],[Close Price]]/Table2[[#This Row],[Current Week Low]])-1</f>
        <v>4.4246546525489094E-2</v>
      </c>
      <c r="AF260" s="2">
        <f>(Table2[[#This Row],[Current Week High]]/Table2[[#This Row],[Close Price]])-1</f>
        <v>3.6261079774375649E-3</v>
      </c>
      <c r="AG260" s="2">
        <f>(Table2[[#This Row],[Close Price]]/Table2[[#This Row],[Current Month Low]])-1</f>
        <v>5.4674220963172759E-2</v>
      </c>
      <c r="AH260" s="2">
        <f>(Table2[[#This Row],[Current Month High]]/Table2[[#This Row],[Close Price]])-1</f>
        <v>3.6261079774375649E-3</v>
      </c>
      <c r="AI260">
        <v>15.5318291700241</v>
      </c>
      <c r="AJ260">
        <v>22.537645025919499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-0.05</v>
      </c>
      <c r="AM260" t="s">
        <v>10199</v>
      </c>
      <c r="AN260">
        <v>5.31</v>
      </c>
      <c r="AO260" t="s">
        <v>10200</v>
      </c>
      <c r="AP260">
        <v>-4.9345929329260997E-2</v>
      </c>
      <c r="AQ260">
        <f>(Table2[[#This Row],[Sharpe Ratio]]-AVERAGE(Table2[Sharpe Ratio]))/_xlfn.STDEV.P(Table2[Sharpe Ratio])</f>
        <v>-1.1705407414977533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651</v>
      </c>
      <c r="AT260">
        <f>_xlfn.RANK.AVG(Table2[[#This Row],[6M Return vs Nifty Z-Score]],Table2[6M Return vs Nifty Z-Score])</f>
        <v>507</v>
      </c>
      <c r="AU260">
        <f>_xlfn.RANK.AVG(Table2[[#This Row],[Sharpe Ratio Z-Score]],Table2[Sharpe Ratio Z-Score])</f>
        <v>632</v>
      </c>
      <c r="AV260">
        <f>(Table2[[#This Row],[Rank 1Y]]+Table2[[#This Row],[Rank 6M]]+Table2[[#This Row],[Rank Sharpe]])/3</f>
        <v>596.66666666666663</v>
      </c>
    </row>
    <row r="261" spans="1:48" x14ac:dyDescent="0.3">
      <c r="A261" t="s">
        <v>645</v>
      </c>
      <c r="B261" t="s">
        <v>646</v>
      </c>
      <c r="C261" t="s">
        <v>10165</v>
      </c>
      <c r="D261" t="s">
        <v>388</v>
      </c>
      <c r="E261">
        <v>29132.104749999999</v>
      </c>
      <c r="F261">
        <v>387.85</v>
      </c>
      <c r="G261">
        <v>-28.5542572098515</v>
      </c>
      <c r="H261">
        <f>(Table2[[#This Row],[1Y Return vs Nifty]]-AVERAGE(Table2[1Y Return vs Nifty]))/_xlfn.STDEV.P(Table2[1Y Return vs Nifty])</f>
        <v>-0.88205034504374336</v>
      </c>
      <c r="I261">
        <v>-4.1951941784472</v>
      </c>
      <c r="J261">
        <f>(Table2[[#This Row],[1M Return vs Nifty]]-AVERAGE(Table2[1M Return vs Nifty]))/_xlfn.STDEV.P(Table2[1M Return vs Nifty])</f>
        <v>-0.71289216691158153</v>
      </c>
      <c r="K261">
        <v>-20.596000687660101</v>
      </c>
      <c r="L261">
        <f>(Table2[[#This Row],[6M Return vs Nifty]]-AVERAGE(Table2[6M Return vs Nifty]))/_xlfn.STDEV.P(Table2[6M Return vs Nifty])</f>
        <v>-0.9357535852742046</v>
      </c>
      <c r="M261">
        <v>-2.26120719923617</v>
      </c>
      <c r="N261">
        <f>(Table2[[#This Row],[1W Return vs Nifty]]-AVERAGE(Table2[1W Return vs Nifty]))/_xlfn.STDEV.P(Table2[1W Return vs Nifty])</f>
        <v>-0.70651418497552387</v>
      </c>
      <c r="O261">
        <v>396.77</v>
      </c>
      <c r="P261">
        <v>408.05762330227901</v>
      </c>
      <c r="Q261">
        <v>419.69240828968702</v>
      </c>
      <c r="R261">
        <v>41.292419324983797</v>
      </c>
      <c r="S261" s="2">
        <f>(Table2[[#This Row],[Close Price]]-Table2[[#This Row],[20D EMA]])/Table2[[#This Row],[20D EMA]]</f>
        <v>-2.2481538422763715E-2</v>
      </c>
      <c r="T261" s="2">
        <f>(Table2[[#This Row],[Close Price]]-Table2[[#This Row],[50D EMA]])/Table2[[#This Row],[50D EMA]]</f>
        <v>-4.9521494387839635E-2</v>
      </c>
      <c r="U261" s="2">
        <f>(Table2[[#This Row],[Close Price]]-Table2[[#This Row],[200D EMA]])/Table2[[#This Row],[200D EMA]]</f>
        <v>-7.5870822680471767E-2</v>
      </c>
      <c r="V261">
        <v>1.1101792689588601</v>
      </c>
      <c r="W261">
        <v>386.05</v>
      </c>
      <c r="X261">
        <v>403.65</v>
      </c>
      <c r="Y261">
        <v>386.05</v>
      </c>
      <c r="Z261">
        <v>403.65</v>
      </c>
      <c r="AA261">
        <v>386.05</v>
      </c>
      <c r="AB261">
        <v>403.65</v>
      </c>
      <c r="AC261" s="2">
        <f>(Table2[[#This Row],[Close Price]]/Table2[[#This Row],[Day Low]])-1</f>
        <v>4.6626084704053383E-3</v>
      </c>
      <c r="AD261" s="2">
        <f>(Table2[[#This Row],[Day High]]/Table2[[#This Row],[Close Price]])-1</f>
        <v>4.0737398478793319E-2</v>
      </c>
      <c r="AE261" s="2">
        <f>(Table2[[#This Row],[Close Price]]/Table2[[#This Row],[Current Week Low]])-1</f>
        <v>4.6626084704053383E-3</v>
      </c>
      <c r="AF261" s="2">
        <f>(Table2[[#This Row],[Current Week High]]/Table2[[#This Row],[Close Price]])-1</f>
        <v>4.0737398478793319E-2</v>
      </c>
      <c r="AG261" s="2">
        <f>(Table2[[#This Row],[Close Price]]/Table2[[#This Row],[Current Month Low]])-1</f>
        <v>4.6626084704053383E-3</v>
      </c>
      <c r="AH261" s="2">
        <f>(Table2[[#This Row],[Current Month High]]/Table2[[#This Row],[Close Price]])-1</f>
        <v>4.0737398478793319E-2</v>
      </c>
      <c r="AI261">
        <v>25.821838339564199</v>
      </c>
      <c r="AJ261">
        <v>9.5002823263692999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-0.22</v>
      </c>
      <c r="AM261" t="s">
        <v>10199</v>
      </c>
      <c r="AN261">
        <v>-1.17</v>
      </c>
      <c r="AO261" t="s">
        <v>10199</v>
      </c>
      <c r="AP261">
        <v>-7.9496419910115995E-2</v>
      </c>
      <c r="AQ261">
        <f>(Table2[[#This Row],[Sharpe Ratio]]-AVERAGE(Table2[Sharpe Ratio]))/_xlfn.STDEV.P(Table2[Sharpe Ratio])</f>
        <v>-1.5104662366213668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657</v>
      </c>
      <c r="AT261">
        <f>_xlfn.RANK.AVG(Table2[[#This Row],[6M Return vs Nifty Z-Score]],Table2[6M Return vs Nifty Z-Score])</f>
        <v>626</v>
      </c>
      <c r="AU261">
        <f>_xlfn.RANK.AVG(Table2[[#This Row],[Sharpe Ratio Z-Score]],Table2[Sharpe Ratio Z-Score])</f>
        <v>687</v>
      </c>
      <c r="AV261">
        <f>(Table2[[#This Row],[Rank 1Y]]+Table2[[#This Row],[Rank 6M]]+Table2[[#This Row],[Rank Sharpe]])/3</f>
        <v>656.66666666666663</v>
      </c>
    </row>
    <row r="262" spans="1:48" x14ac:dyDescent="0.3">
      <c r="A262" t="s">
        <v>647</v>
      </c>
      <c r="B262" t="s">
        <v>648</v>
      </c>
      <c r="C262" t="s">
        <v>10161</v>
      </c>
      <c r="D262" t="s">
        <v>65</v>
      </c>
      <c r="E262">
        <v>28581.815957639999</v>
      </c>
      <c r="F262">
        <v>2255.4499999999998</v>
      </c>
      <c r="G262">
        <v>34.921755814276899</v>
      </c>
      <c r="H262">
        <f>(Table2[[#This Row],[1Y Return vs Nifty]]-AVERAGE(Table2[1Y Return vs Nifty]))/_xlfn.STDEV.P(Table2[1Y Return vs Nifty])</f>
        <v>-0.14046196401383462</v>
      </c>
      <c r="I262">
        <v>-12.6069083851395</v>
      </c>
      <c r="J262">
        <f>(Table2[[#This Row],[1M Return vs Nifty]]-AVERAGE(Table2[1M Return vs Nifty]))/_xlfn.STDEV.P(Table2[1M Return vs Nifty])</f>
        <v>-1.4107576749973063</v>
      </c>
      <c r="K262">
        <v>-5.7007627992430603</v>
      </c>
      <c r="L262">
        <f>(Table2[[#This Row],[6M Return vs Nifty]]-AVERAGE(Table2[6M Return vs Nifty]))/_xlfn.STDEV.P(Table2[6M Return vs Nifty])</f>
        <v>-0.48251190394356835</v>
      </c>
      <c r="M262">
        <v>0.629166121080458</v>
      </c>
      <c r="N262">
        <f>(Table2[[#This Row],[1W Return vs Nifty]]-AVERAGE(Table2[1W Return vs Nifty]))/_xlfn.STDEV.P(Table2[1W Return vs Nifty])</f>
        <v>-0.14582507125400618</v>
      </c>
      <c r="O262">
        <v>2294.79</v>
      </c>
      <c r="P262">
        <v>2301.6801314315999</v>
      </c>
      <c r="Q262">
        <v>2094.6236425318798</v>
      </c>
      <c r="R262">
        <v>49.401080038484601</v>
      </c>
      <c r="S262" s="2">
        <f>(Table2[[#This Row],[Close Price]]-Table2[[#This Row],[20D EMA]])/Table2[[#This Row],[20D EMA]]</f>
        <v>-1.7143180857507722E-2</v>
      </c>
      <c r="T262" s="2">
        <f>(Table2[[#This Row],[Close Price]]-Table2[[#This Row],[50D EMA]])/Table2[[#This Row],[50D EMA]]</f>
        <v>-2.0085384932634329E-2</v>
      </c>
      <c r="U262" s="2">
        <f>(Table2[[#This Row],[Close Price]]-Table2[[#This Row],[200D EMA]])/Table2[[#This Row],[200D EMA]]</f>
        <v>7.6780551027162525E-2</v>
      </c>
      <c r="V262">
        <v>1.1906465320105999</v>
      </c>
      <c r="W262">
        <v>2202.3000000000002</v>
      </c>
      <c r="X262">
        <v>2285.8000000000002</v>
      </c>
      <c r="Y262">
        <v>2202.3000000000002</v>
      </c>
      <c r="Z262">
        <v>2304.9</v>
      </c>
      <c r="AA262">
        <v>2160.15</v>
      </c>
      <c r="AB262">
        <v>2306.85</v>
      </c>
      <c r="AC262" s="2">
        <f>(Table2[[#This Row],[Close Price]]/Table2[[#This Row],[Day Low]])-1</f>
        <v>2.4133860055396417E-2</v>
      </c>
      <c r="AD262" s="2">
        <f>(Table2[[#This Row],[Day High]]/Table2[[#This Row],[Close Price]])-1</f>
        <v>1.3456294752710374E-2</v>
      </c>
      <c r="AE262" s="2">
        <f>(Table2[[#This Row],[Close Price]]/Table2[[#This Row],[Current Week Low]])-1</f>
        <v>2.4133860055396417E-2</v>
      </c>
      <c r="AF262" s="2">
        <f>(Table2[[#This Row],[Current Week High]]/Table2[[#This Row],[Close Price]])-1</f>
        <v>2.1924671351615022E-2</v>
      </c>
      <c r="AG262" s="2">
        <f>(Table2[[#This Row],[Close Price]]/Table2[[#This Row],[Current Month Low]])-1</f>
        <v>4.4117306668518319E-2</v>
      </c>
      <c r="AH262" s="2">
        <f>(Table2[[#This Row],[Current Month High]]/Table2[[#This Row],[Close Price]])-1</f>
        <v>2.2789243831607964E-2</v>
      </c>
      <c r="AI262">
        <v>12.616107650358</v>
      </c>
      <c r="AJ262">
        <v>62.660464445405999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-0.03</v>
      </c>
      <c r="AM262" t="s">
        <v>10199</v>
      </c>
      <c r="AN262">
        <v>-3.17</v>
      </c>
      <c r="AO262" t="s">
        <v>10199</v>
      </c>
      <c r="AP262">
        <v>2.0941570983555001E-2</v>
      </c>
      <c r="AQ262">
        <f>(Table2[[#This Row],[Sharpe Ratio]]-AVERAGE(Table2[Sharpe Ratio]))/_xlfn.STDEV.P(Table2[Sharpe Ratio])</f>
        <v>-0.37809879828086884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322</v>
      </c>
      <c r="AT262">
        <f>_xlfn.RANK.AVG(Table2[[#This Row],[6M Return vs Nifty Z-Score]],Table2[6M Return vs Nifty Z-Score])</f>
        <v>486</v>
      </c>
      <c r="AU262">
        <f>_xlfn.RANK.AVG(Table2[[#This Row],[Sharpe Ratio Z-Score]],Table2[Sharpe Ratio Z-Score])</f>
        <v>441</v>
      </c>
      <c r="AV262">
        <f>(Table2[[#This Row],[Rank 1Y]]+Table2[[#This Row],[Rank 6M]]+Table2[[#This Row],[Rank Sharpe]])/3</f>
        <v>416.33333333333331</v>
      </c>
    </row>
    <row r="263" spans="1:48" x14ac:dyDescent="0.3">
      <c r="A263" t="s">
        <v>652</v>
      </c>
      <c r="B263" t="s">
        <v>653</v>
      </c>
      <c r="C263" t="s">
        <v>10160</v>
      </c>
      <c r="D263" t="s">
        <v>214</v>
      </c>
      <c r="E263">
        <v>27703.371199659901</v>
      </c>
      <c r="F263">
        <v>4087.5</v>
      </c>
      <c r="G263">
        <v>133.21930653307399</v>
      </c>
      <c r="H263">
        <f>(Table2[[#This Row],[1Y Return vs Nifty]]-AVERAGE(Table2[1Y Return vs Nifty]))/_xlfn.STDEV.P(Table2[1Y Return vs Nifty])</f>
        <v>1.0079454110531667</v>
      </c>
      <c r="I263">
        <v>17.855251783578598</v>
      </c>
      <c r="J263">
        <f>(Table2[[#This Row],[1M Return vs Nifty]]-AVERAGE(Table2[1M Return vs Nifty]))/_xlfn.STDEV.P(Table2[1M Return vs Nifty])</f>
        <v>1.116490679044261</v>
      </c>
      <c r="K263">
        <v>44.654806234786101</v>
      </c>
      <c r="L263">
        <f>(Table2[[#This Row],[6M Return vs Nifty]]-AVERAGE(Table2[6M Return vs Nifty]))/_xlfn.STDEV.P(Table2[6M Return vs Nifty])</f>
        <v>1.0497390707852279</v>
      </c>
      <c r="M263">
        <v>3.9737340865625899</v>
      </c>
      <c r="N263">
        <f>(Table2[[#This Row],[1W Return vs Nifty]]-AVERAGE(Table2[1W Return vs Nifty]))/_xlfn.STDEV.P(Table2[1W Return vs Nifty])</f>
        <v>0.50297099780953236</v>
      </c>
      <c r="O263">
        <v>3911.78</v>
      </c>
      <c r="P263">
        <v>3529.3256012022598</v>
      </c>
      <c r="Q263">
        <v>2785.6191863452</v>
      </c>
      <c r="R263">
        <v>81.406106599016098</v>
      </c>
      <c r="S263" s="2">
        <f>(Table2[[#This Row],[Close Price]]-Table2[[#This Row],[20D EMA]])/Table2[[#This Row],[20D EMA]]</f>
        <v>4.4920726625730434E-2</v>
      </c>
      <c r="T263" s="2">
        <f>(Table2[[#This Row],[Close Price]]-Table2[[#This Row],[50D EMA]])/Table2[[#This Row],[50D EMA]]</f>
        <v>0.1581532739874153</v>
      </c>
      <c r="U263" s="2">
        <f>(Table2[[#This Row],[Close Price]]-Table2[[#This Row],[200D EMA]])/Table2[[#This Row],[200D EMA]]</f>
        <v>0.46735778531267919</v>
      </c>
      <c r="V263">
        <v>1.03598676754984</v>
      </c>
      <c r="W263">
        <v>4063</v>
      </c>
      <c r="X263">
        <v>4248</v>
      </c>
      <c r="Y263">
        <v>4063</v>
      </c>
      <c r="Z263">
        <v>4574.1499999999996</v>
      </c>
      <c r="AA263">
        <v>3870</v>
      </c>
      <c r="AB263">
        <v>4574.1499999999996</v>
      </c>
      <c r="AC263" s="2">
        <f>(Table2[[#This Row],[Close Price]]/Table2[[#This Row],[Day Low]])-1</f>
        <v>6.0300270735909045E-3</v>
      </c>
      <c r="AD263" s="2">
        <f>(Table2[[#This Row],[Day High]]/Table2[[#This Row],[Close Price]])-1</f>
        <v>3.9266055045871662E-2</v>
      </c>
      <c r="AE263" s="2">
        <f>(Table2[[#This Row],[Close Price]]/Table2[[#This Row],[Current Week Low]])-1</f>
        <v>6.0300270735909045E-3</v>
      </c>
      <c r="AF263" s="2">
        <f>(Table2[[#This Row],[Current Week High]]/Table2[[#This Row],[Close Price]])-1</f>
        <v>0.11905810397553518</v>
      </c>
      <c r="AG263" s="2">
        <f>(Table2[[#This Row],[Close Price]]/Table2[[#This Row],[Current Month Low]])-1</f>
        <v>5.6201550387596999E-2</v>
      </c>
      <c r="AH263" s="2">
        <f>(Table2[[#This Row],[Current Month High]]/Table2[[#This Row],[Close Price]])-1</f>
        <v>0.11905810397553518</v>
      </c>
      <c r="AI263">
        <v>11.9058103975535</v>
      </c>
      <c r="AJ263">
        <v>162.53251549503801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0.42</v>
      </c>
      <c r="AM263" t="s">
        <v>10200</v>
      </c>
      <c r="AN263">
        <v>5.15</v>
      </c>
      <c r="AO263" t="s">
        <v>10200</v>
      </c>
      <c r="AQ263">
        <f>(Table2[[#This Row],[Sharpe Ratio]]-AVERAGE(Table2[Sharpe Ratio]))/_xlfn.STDEV.P(Table2[Sharpe Ratio])</f>
        <v>-0.61420022642052874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3.062945932271659</v>
      </c>
      <c r="AS263">
        <f>_xlfn.RANK.AVG(Table2[[#This Row],[1Y Return vs Nifty Z-Score]],Table2[1Y Return vs Nifty Z-Score])</f>
        <v>83</v>
      </c>
      <c r="AT263">
        <f>_xlfn.RANK.AVG(Table2[[#This Row],[6M Return vs Nifty Z-Score]],Table2[6M Return vs Nifty Z-Score])</f>
        <v>85</v>
      </c>
      <c r="AU263">
        <f>_xlfn.RANK.AVG(Table2[[#This Row],[Sharpe Ratio Z-Score]],Table2[Sharpe Ratio Z-Score])</f>
        <v>520.5</v>
      </c>
      <c r="AV263">
        <f>(Table2[[#This Row],[Rank 1Y]]+Table2[[#This Row],[Rank 6M]]+Table2[[#This Row],[Rank Sharpe]])/3</f>
        <v>229.5</v>
      </c>
    </row>
    <row r="264" spans="1:48" x14ac:dyDescent="0.3">
      <c r="A264" t="s">
        <v>654</v>
      </c>
      <c r="B264" t="s">
        <v>655</v>
      </c>
      <c r="C264" t="s">
        <v>10155</v>
      </c>
      <c r="D264" t="s">
        <v>153</v>
      </c>
      <c r="E264">
        <v>27545.9268147599</v>
      </c>
      <c r="F264">
        <v>1420.6</v>
      </c>
      <c r="G264">
        <v>76.962413941411398</v>
      </c>
      <c r="H264">
        <f>(Table2[[#This Row],[1Y Return vs Nifty]]-AVERAGE(Table2[1Y Return vs Nifty]))/_xlfn.STDEV.P(Table2[1Y Return vs Nifty])</f>
        <v>0.35069780032238246</v>
      </c>
      <c r="I264">
        <v>5.20470902427288</v>
      </c>
      <c r="J264">
        <f>(Table2[[#This Row],[1M Return vs Nifty]]-AVERAGE(Table2[1M Return vs Nifty]))/_xlfn.STDEV.P(Table2[1M Return vs Nifty])</f>
        <v>6.6956989078988768E-2</v>
      </c>
      <c r="K264">
        <v>59.078926244642197</v>
      </c>
      <c r="L264">
        <f>(Table2[[#This Row],[6M Return vs Nifty]]-AVERAGE(Table2[6M Return vs Nifty]))/_xlfn.STDEV.P(Table2[6M Return vs Nifty])</f>
        <v>1.4886452805387413</v>
      </c>
      <c r="M264">
        <v>-3.80814020190155</v>
      </c>
      <c r="N264">
        <f>(Table2[[#This Row],[1W Return vs Nifty]]-AVERAGE(Table2[1W Return vs Nifty]))/_xlfn.STDEV.P(Table2[1W Return vs Nifty])</f>
        <v>-1.0065960076779297</v>
      </c>
      <c r="O264">
        <v>1385.17</v>
      </c>
      <c r="P264">
        <v>1319.6159652425099</v>
      </c>
      <c r="Q264">
        <v>1074.48740331917</v>
      </c>
      <c r="R264">
        <v>53.558694414807903</v>
      </c>
      <c r="S264" s="2">
        <f>(Table2[[#This Row],[Close Price]]-Table2[[#This Row],[20D EMA]])/Table2[[#This Row],[20D EMA]]</f>
        <v>2.5578087888129136E-2</v>
      </c>
      <c r="T264" s="2">
        <f>(Table2[[#This Row],[Close Price]]-Table2[[#This Row],[50D EMA]])/Table2[[#This Row],[50D EMA]]</f>
        <v>7.6525320560919291E-2</v>
      </c>
      <c r="U264" s="2">
        <f>(Table2[[#This Row],[Close Price]]-Table2[[#This Row],[200D EMA]])/Table2[[#This Row],[200D EMA]]</f>
        <v>0.32211880345145311</v>
      </c>
      <c r="V264">
        <v>0.83284232771519795</v>
      </c>
      <c r="W264">
        <v>1362.55</v>
      </c>
      <c r="X264">
        <v>1438.8</v>
      </c>
      <c r="Y264">
        <v>1362.55</v>
      </c>
      <c r="Z264">
        <v>1438.8</v>
      </c>
      <c r="AA264">
        <v>1362.55</v>
      </c>
      <c r="AB264">
        <v>1543</v>
      </c>
      <c r="AC264" s="2">
        <f>(Table2[[#This Row],[Close Price]]/Table2[[#This Row],[Day Low]])-1</f>
        <v>4.2603941139774726E-2</v>
      </c>
      <c r="AD264" s="2">
        <f>(Table2[[#This Row],[Day High]]/Table2[[#This Row],[Close Price]])-1</f>
        <v>1.2811488103618318E-2</v>
      </c>
      <c r="AE264" s="2">
        <f>(Table2[[#This Row],[Close Price]]/Table2[[#This Row],[Current Week Low]])-1</f>
        <v>4.2603941139774726E-2</v>
      </c>
      <c r="AF264" s="2">
        <f>(Table2[[#This Row],[Current Week High]]/Table2[[#This Row],[Close Price]])-1</f>
        <v>1.2811488103618318E-2</v>
      </c>
      <c r="AG264" s="2">
        <f>(Table2[[#This Row],[Close Price]]/Table2[[#This Row],[Current Month Low]])-1</f>
        <v>4.2603941139774726E-2</v>
      </c>
      <c r="AH264" s="2">
        <f>(Table2[[#This Row],[Current Month High]]/Table2[[#This Row],[Close Price]])-1</f>
        <v>8.6160777136421229E-2</v>
      </c>
      <c r="AI264">
        <v>8.6160777136421203</v>
      </c>
      <c r="AJ264">
        <v>114.81929532738501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0.06</v>
      </c>
      <c r="AM264" t="s">
        <v>10200</v>
      </c>
      <c r="AN264">
        <v>10.55</v>
      </c>
      <c r="AO264" t="s">
        <v>10200</v>
      </c>
      <c r="AP264">
        <v>2.3522090502260001E-3</v>
      </c>
      <c r="AQ264">
        <f>(Table2[[#This Row],[Sharpe Ratio]]-AVERAGE(Table2[Sharpe Ratio]))/_xlfn.STDEV.P(Table2[Sharpe Ratio])</f>
        <v>-0.58768073003329468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0.31202333222888812</v>
      </c>
      <c r="AS264">
        <f>_xlfn.RANK.AVG(Table2[[#This Row],[1Y Return vs Nifty Z-Score]],Table2[1Y Return vs Nifty Z-Score])</f>
        <v>173</v>
      </c>
      <c r="AT264">
        <f>_xlfn.RANK.AVG(Table2[[#This Row],[6M Return vs Nifty Z-Score]],Table2[6M Return vs Nifty Z-Score])</f>
        <v>54</v>
      </c>
      <c r="AU264">
        <f>_xlfn.RANK.AVG(Table2[[#This Row],[Sharpe Ratio Z-Score]],Table2[Sharpe Ratio Z-Score])</f>
        <v>496</v>
      </c>
      <c r="AV264">
        <f>(Table2[[#This Row],[Rank 1Y]]+Table2[[#This Row],[Rank 6M]]+Table2[[#This Row],[Rank Sharpe]])/3</f>
        <v>241</v>
      </c>
    </row>
    <row r="265" spans="1:48" x14ac:dyDescent="0.3">
      <c r="A265" t="s">
        <v>656</v>
      </c>
      <c r="B265" t="s">
        <v>657</v>
      </c>
      <c r="C265" t="s">
        <v>10169</v>
      </c>
      <c r="D265" t="s">
        <v>168</v>
      </c>
      <c r="E265">
        <v>27512.404242609999</v>
      </c>
      <c r="F265">
        <v>1063.6500000000001</v>
      </c>
      <c r="G265">
        <v>-18.7618514938037</v>
      </c>
      <c r="H265">
        <f>(Table2[[#This Row],[1Y Return vs Nifty]]-AVERAGE(Table2[1Y Return vs Nifty]))/_xlfn.STDEV.P(Table2[1Y Return vs Nifty])</f>
        <v>-0.76764595895554477</v>
      </c>
      <c r="I265">
        <v>-3.2323761318692399</v>
      </c>
      <c r="J265">
        <f>(Table2[[#This Row],[1M Return vs Nifty]]-AVERAGE(Table2[1M Return vs Nifty]))/_xlfn.STDEV.P(Table2[1M Return vs Nifty])</f>
        <v>-0.63301338254505379</v>
      </c>
      <c r="K265">
        <v>-15.5310809293094</v>
      </c>
      <c r="L265">
        <f>(Table2[[#This Row],[6M Return vs Nifty]]-AVERAGE(Table2[6M Return vs Nifty]))/_xlfn.STDEV.P(Table2[6M Return vs Nifty])</f>
        <v>-0.78163501635461863</v>
      </c>
      <c r="M265">
        <v>-1.6123422912851699</v>
      </c>
      <c r="N265">
        <f>(Table2[[#This Row],[1W Return vs Nifty]]-AVERAGE(Table2[1W Return vs Nifty]))/_xlfn.STDEV.P(Table2[1W Return vs Nifty])</f>
        <v>-0.58064411566413587</v>
      </c>
      <c r="O265">
        <v>1092.93</v>
      </c>
      <c r="P265">
        <v>1089.26650242971</v>
      </c>
      <c r="Q265">
        <v>1057.7892765301599</v>
      </c>
      <c r="R265">
        <v>37.613824763359297</v>
      </c>
      <c r="S265" s="2">
        <f>(Table2[[#This Row],[Close Price]]-Table2[[#This Row],[20D EMA]])/Table2[[#This Row],[20D EMA]]</f>
        <v>-2.6790370838022538E-2</v>
      </c>
      <c r="T265" s="2">
        <f>(Table2[[#This Row],[Close Price]]-Table2[[#This Row],[50D EMA]])/Table2[[#This Row],[50D EMA]]</f>
        <v>-2.3517203891398449E-2</v>
      </c>
      <c r="U265" s="2">
        <f>(Table2[[#This Row],[Close Price]]-Table2[[#This Row],[200D EMA]])/Table2[[#This Row],[200D EMA]]</f>
        <v>5.5405396895920351E-3</v>
      </c>
      <c r="V265">
        <v>0.75895367016203197</v>
      </c>
      <c r="W265">
        <v>1043.25</v>
      </c>
      <c r="X265">
        <v>1089.8499999999999</v>
      </c>
      <c r="Y265">
        <v>1043.25</v>
      </c>
      <c r="Z265">
        <v>1111.1500000000001</v>
      </c>
      <c r="AA265">
        <v>1043.25</v>
      </c>
      <c r="AB265">
        <v>1120</v>
      </c>
      <c r="AC265" s="2">
        <f>(Table2[[#This Row],[Close Price]]/Table2[[#This Row],[Day Low]])-1</f>
        <v>1.955427749820271E-2</v>
      </c>
      <c r="AD265" s="2">
        <f>(Table2[[#This Row],[Day High]]/Table2[[#This Row],[Close Price]])-1</f>
        <v>2.4632162835519056E-2</v>
      </c>
      <c r="AE265" s="2">
        <f>(Table2[[#This Row],[Close Price]]/Table2[[#This Row],[Current Week Low]])-1</f>
        <v>1.955427749820271E-2</v>
      </c>
      <c r="AF265" s="2">
        <f>(Table2[[#This Row],[Current Week High]]/Table2[[#This Row],[Close Price]])-1</f>
        <v>4.4657547125464214E-2</v>
      </c>
      <c r="AG265" s="2">
        <f>(Table2[[#This Row],[Close Price]]/Table2[[#This Row],[Current Month Low]])-1</f>
        <v>1.955427749820271E-2</v>
      </c>
      <c r="AH265" s="2">
        <f>(Table2[[#This Row],[Current Month High]]/Table2[[#This Row],[Close Price]])-1</f>
        <v>5.2977953274103262E-2</v>
      </c>
      <c r="AI265">
        <v>26.827433836318299</v>
      </c>
      <c r="AJ265">
        <v>14.0032154340836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-0.12</v>
      </c>
      <c r="AM265" t="s">
        <v>10199</v>
      </c>
      <c r="AN265">
        <v>-3.61</v>
      </c>
      <c r="AO265" t="s">
        <v>10199</v>
      </c>
      <c r="AP265">
        <v>1.5438253053218E-2</v>
      </c>
      <c r="AQ265">
        <f>(Table2[[#This Row],[Sharpe Ratio]]-AVERAGE(Table2[Sharpe Ratio]))/_xlfn.STDEV.P(Table2[Sharpe Ratio])</f>
        <v>-0.440144822615887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-3.2030832961352402</v>
      </c>
      <c r="AS265">
        <f>_xlfn.RANK.AVG(Table2[[#This Row],[1Y Return vs Nifty Z-Score]],Table2[1Y Return vs Nifty Z-Score])</f>
        <v>616</v>
      </c>
      <c r="AT265">
        <f>_xlfn.RANK.AVG(Table2[[#This Row],[6M Return vs Nifty Z-Score]],Table2[6M Return vs Nifty Z-Score])</f>
        <v>587</v>
      </c>
      <c r="AU265">
        <f>_xlfn.RANK.AVG(Table2[[#This Row],[Sharpe Ratio Z-Score]],Table2[Sharpe Ratio Z-Score])</f>
        <v>451</v>
      </c>
      <c r="AV265">
        <f>(Table2[[#This Row],[Rank 1Y]]+Table2[[#This Row],[Rank 6M]]+Table2[[#This Row],[Rank Sharpe]])/3</f>
        <v>551.33333333333337</v>
      </c>
    </row>
    <row r="266" spans="1:48" x14ac:dyDescent="0.3">
      <c r="A266" t="s">
        <v>658</v>
      </c>
      <c r="B266" t="s">
        <v>659</v>
      </c>
      <c r="C266" t="s">
        <v>10155</v>
      </c>
      <c r="D266" t="s">
        <v>403</v>
      </c>
      <c r="E266">
        <v>27078.448907710001</v>
      </c>
      <c r="F266">
        <v>1466</v>
      </c>
      <c r="G266">
        <v>32.202804690600203</v>
      </c>
      <c r="H266">
        <f>(Table2[[#This Row],[1Y Return vs Nifty]]-AVERAGE(Table2[1Y Return vs Nifty]))/_xlfn.STDEV.P(Table2[1Y Return vs Nifty])</f>
        <v>-0.17222738950047323</v>
      </c>
      <c r="I266">
        <v>14.637055052135601</v>
      </c>
      <c r="J266">
        <f>(Table2[[#This Row],[1M Return vs Nifty]]-AVERAGE(Table2[1M Return vs Nifty]))/_xlfn.STDEV.P(Table2[1M Return vs Nifty])</f>
        <v>0.84949771638256133</v>
      </c>
      <c r="K266">
        <v>32.194352178558198</v>
      </c>
      <c r="L266">
        <f>(Table2[[#This Row],[6M Return vs Nifty]]-AVERAGE(Table2[6M Return vs Nifty]))/_xlfn.STDEV.P(Table2[6M Return vs Nifty])</f>
        <v>0.67058452562824078</v>
      </c>
      <c r="M266">
        <v>-6.8018257808478699</v>
      </c>
      <c r="N266">
        <f>(Table2[[#This Row],[1W Return vs Nifty]]-AVERAGE(Table2[1W Return vs Nifty]))/_xlfn.STDEV.P(Table2[1W Return vs Nifty])</f>
        <v>-1.5873261515046186</v>
      </c>
      <c r="O266">
        <v>1379.9</v>
      </c>
      <c r="P266">
        <v>1268.5519599153299</v>
      </c>
      <c r="Q266">
        <v>1106.66349929118</v>
      </c>
      <c r="R266">
        <v>58.211180634631397</v>
      </c>
      <c r="S266" s="2">
        <f>(Table2[[#This Row],[Close Price]]-Table2[[#This Row],[20D EMA]])/Table2[[#This Row],[20D EMA]]</f>
        <v>6.2395825784477069E-2</v>
      </c>
      <c r="T266" s="2">
        <f>(Table2[[#This Row],[Close Price]]-Table2[[#This Row],[50D EMA]])/Table2[[#This Row],[50D EMA]]</f>
        <v>0.15564836626624962</v>
      </c>
      <c r="U266" s="2">
        <f>(Table2[[#This Row],[Close Price]]-Table2[[#This Row],[200D EMA]])/Table2[[#This Row],[200D EMA]]</f>
        <v>0.32470258659382528</v>
      </c>
      <c r="V266">
        <v>3.2190373319622898</v>
      </c>
      <c r="W266">
        <v>1451.5</v>
      </c>
      <c r="X266">
        <v>1610</v>
      </c>
      <c r="Y266">
        <v>1430</v>
      </c>
      <c r="Z266">
        <v>1610</v>
      </c>
      <c r="AA266">
        <v>1430</v>
      </c>
      <c r="AB266">
        <v>1649.8</v>
      </c>
      <c r="AC266" s="2">
        <f>(Table2[[#This Row],[Close Price]]/Table2[[#This Row],[Day Low]])-1</f>
        <v>9.9896658629003987E-3</v>
      </c>
      <c r="AD266" s="2">
        <f>(Table2[[#This Row],[Day High]]/Table2[[#This Row],[Close Price]])-1</f>
        <v>9.8226466575716209E-2</v>
      </c>
      <c r="AE266" s="2">
        <f>(Table2[[#This Row],[Close Price]]/Table2[[#This Row],[Current Week Low]])-1</f>
        <v>2.5174825174825166E-2</v>
      </c>
      <c r="AF266" s="2">
        <f>(Table2[[#This Row],[Current Week High]]/Table2[[#This Row],[Close Price]])-1</f>
        <v>9.8226466575716209E-2</v>
      </c>
      <c r="AG266" s="2">
        <f>(Table2[[#This Row],[Close Price]]/Table2[[#This Row],[Current Month Low]])-1</f>
        <v>2.5174825174825166E-2</v>
      </c>
      <c r="AH266" s="2">
        <f>(Table2[[#This Row],[Current Month High]]/Table2[[#This Row],[Close Price]])-1</f>
        <v>0.12537517053206004</v>
      </c>
      <c r="AI266">
        <v>12.537517053206001</v>
      </c>
      <c r="AJ266">
        <v>65.631002146650104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0.25</v>
      </c>
      <c r="AM266" t="s">
        <v>10200</v>
      </c>
      <c r="AN266">
        <v>13.84</v>
      </c>
      <c r="AO266" t="s">
        <v>10200</v>
      </c>
      <c r="AP266">
        <v>8.3759230344178995E-2</v>
      </c>
      <c r="AQ266">
        <f>(Table2[[#This Row],[Sharpe Ratio]]-AVERAGE(Table2[Sharpe Ratio]))/_xlfn.STDEV.P(Table2[Sharpe Ratio])</f>
        <v>0.33012596189021637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9.0654662895926608E-2</v>
      </c>
      <c r="AS266">
        <f>_xlfn.RANK.AVG(Table2[[#This Row],[1Y Return vs Nifty Z-Score]],Table2[1Y Return vs Nifty Z-Score])</f>
        <v>335</v>
      </c>
      <c r="AT266">
        <f>_xlfn.RANK.AVG(Table2[[#This Row],[6M Return vs Nifty Z-Score]],Table2[6M Return vs Nifty Z-Score])</f>
        <v>138</v>
      </c>
      <c r="AU266">
        <f>_xlfn.RANK.AVG(Table2[[#This Row],[Sharpe Ratio Z-Score]],Table2[Sharpe Ratio Z-Score])</f>
        <v>239</v>
      </c>
      <c r="AV266">
        <f>(Table2[[#This Row],[Rank 1Y]]+Table2[[#This Row],[Rank 6M]]+Table2[[#This Row],[Rank Sharpe]])/3</f>
        <v>237.33333333333334</v>
      </c>
    </row>
    <row r="267" spans="1:48" x14ac:dyDescent="0.3">
      <c r="A267" t="s">
        <v>660</v>
      </c>
      <c r="B267" t="s">
        <v>661</v>
      </c>
      <c r="C267" t="s">
        <v>10167</v>
      </c>
      <c r="D267" t="s">
        <v>333</v>
      </c>
      <c r="E267">
        <v>27054.573750420001</v>
      </c>
      <c r="F267">
        <v>423.05</v>
      </c>
      <c r="G267">
        <v>20.239768343100899</v>
      </c>
      <c r="H267">
        <f>(Table2[[#This Row],[1Y Return vs Nifty]]-AVERAGE(Table2[1Y Return vs Nifty]))/_xlfn.STDEV.P(Table2[1Y Return vs Nifty])</f>
        <v>-0.31199118899701195</v>
      </c>
      <c r="I267">
        <v>3.0162221884831499</v>
      </c>
      <c r="J267">
        <f>(Table2[[#This Row],[1M Return vs Nifty]]-AVERAGE(Table2[1M Return vs Nifty]))/_xlfn.STDEV.P(Table2[1M Return vs Nifty])</f>
        <v>-0.11460760525568743</v>
      </c>
      <c r="K267">
        <v>18.6979138424627</v>
      </c>
      <c r="L267">
        <f>(Table2[[#This Row],[6M Return vs Nifty]]-AVERAGE(Table2[6M Return vs Nifty]))/_xlfn.STDEV.P(Table2[6M Return vs Nifty])</f>
        <v>0.25990639821249484</v>
      </c>
      <c r="M267">
        <v>3.12092419287699</v>
      </c>
      <c r="N267">
        <f>(Table2[[#This Row],[1W Return vs Nifty]]-AVERAGE(Table2[1W Return vs Nifty]))/_xlfn.STDEV.P(Table2[1W Return vs Nifty])</f>
        <v>0.33753865725252075</v>
      </c>
      <c r="O267">
        <v>414.82</v>
      </c>
      <c r="P267">
        <v>389.93374142057598</v>
      </c>
      <c r="Q267">
        <v>334.998698548888</v>
      </c>
      <c r="R267">
        <v>57.622938819253399</v>
      </c>
      <c r="S267" s="2">
        <f>(Table2[[#This Row],[Close Price]]-Table2[[#This Row],[20D EMA]])/Table2[[#This Row],[20D EMA]]</f>
        <v>1.9839930572296462E-2</v>
      </c>
      <c r="T267" s="2">
        <f>(Table2[[#This Row],[Close Price]]-Table2[[#This Row],[50D EMA]])/Table2[[#This Row],[50D EMA]]</f>
        <v>8.4927912262164021E-2</v>
      </c>
      <c r="U267" s="2">
        <f>(Table2[[#This Row],[Close Price]]-Table2[[#This Row],[200D EMA]])/Table2[[#This Row],[200D EMA]]</f>
        <v>0.26284072694169663</v>
      </c>
      <c r="V267">
        <v>0.71922203574655696</v>
      </c>
      <c r="W267">
        <v>415.25</v>
      </c>
      <c r="X267">
        <v>430.1</v>
      </c>
      <c r="Y267">
        <v>409.5</v>
      </c>
      <c r="Z267">
        <v>441.95</v>
      </c>
      <c r="AA267">
        <v>403.95</v>
      </c>
      <c r="AB267">
        <v>441.95</v>
      </c>
      <c r="AC267" s="2">
        <f>(Table2[[#This Row],[Close Price]]/Table2[[#This Row],[Day Low]])-1</f>
        <v>1.8783865141481115E-2</v>
      </c>
      <c r="AD267" s="2">
        <f>(Table2[[#This Row],[Day High]]/Table2[[#This Row],[Close Price]])-1</f>
        <v>1.6664696844344684E-2</v>
      </c>
      <c r="AE267" s="2">
        <f>(Table2[[#This Row],[Close Price]]/Table2[[#This Row],[Current Week Low]])-1</f>
        <v>3.3089133089133194E-2</v>
      </c>
      <c r="AF267" s="2">
        <f>(Table2[[#This Row],[Current Week High]]/Table2[[#This Row],[Close Price]])-1</f>
        <v>4.467557026356217E-2</v>
      </c>
      <c r="AG267" s="2">
        <f>(Table2[[#This Row],[Close Price]]/Table2[[#This Row],[Current Month Low]])-1</f>
        <v>4.7283079589058197E-2</v>
      </c>
      <c r="AH267" s="2">
        <f>(Table2[[#This Row],[Current Month High]]/Table2[[#This Row],[Close Price]])-1</f>
        <v>4.467557026356217E-2</v>
      </c>
      <c r="AI267">
        <v>4.4675570263562099</v>
      </c>
      <c r="AJ267">
        <v>61.933014354066998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0.24</v>
      </c>
      <c r="AM267" t="s">
        <v>10200</v>
      </c>
      <c r="AN267">
        <v>-1.86</v>
      </c>
      <c r="AO267" t="s">
        <v>10199</v>
      </c>
      <c r="AP267">
        <v>-6.9984010260251001E-2</v>
      </c>
      <c r="AQ267">
        <f>(Table2[[#This Row],[Sharpe Ratio]]-AVERAGE(Table2[Sharpe Ratio]))/_xlfn.STDEV.P(Table2[Sharpe Ratio])</f>
        <v>-1.403220533558007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-1.232374272345691</v>
      </c>
      <c r="AS267">
        <f>_xlfn.RANK.AVG(Table2[[#This Row],[1Y Return vs Nifty Z-Score]],Table2[1Y Return vs Nifty Z-Score])</f>
        <v>389</v>
      </c>
      <c r="AT267">
        <f>_xlfn.RANK.AVG(Table2[[#This Row],[6M Return vs Nifty Z-Score]],Table2[6M Return vs Nifty Z-Score])</f>
        <v>229</v>
      </c>
      <c r="AU267">
        <f>_xlfn.RANK.AVG(Table2[[#This Row],[Sharpe Ratio Z-Score]],Table2[Sharpe Ratio Z-Score])</f>
        <v>672</v>
      </c>
      <c r="AV267">
        <f>(Table2[[#This Row],[Rank 1Y]]+Table2[[#This Row],[Rank 6M]]+Table2[[#This Row],[Rank Sharpe]])/3</f>
        <v>430</v>
      </c>
    </row>
    <row r="268" spans="1:48" x14ac:dyDescent="0.3">
      <c r="A268" t="s">
        <v>662</v>
      </c>
      <c r="B268" t="s">
        <v>663</v>
      </c>
      <c r="C268" t="s">
        <v>10166</v>
      </c>
      <c r="D268" t="s">
        <v>304</v>
      </c>
      <c r="E268">
        <v>27043.874050589999</v>
      </c>
      <c r="F268">
        <v>422.95</v>
      </c>
      <c r="G268">
        <v>79.888929743076105</v>
      </c>
      <c r="H268">
        <f>(Table2[[#This Row],[1Y Return vs Nifty]]-AVERAGE(Table2[1Y Return vs Nifty]))/_xlfn.STDEV.P(Table2[1Y Return vs Nifty])</f>
        <v>0.38488819779725247</v>
      </c>
      <c r="I268">
        <v>-9.69443690593714</v>
      </c>
      <c r="J268">
        <f>(Table2[[#This Row],[1M Return vs Nifty]]-AVERAGE(Table2[1M Return vs Nifty]))/_xlfn.STDEV.P(Table2[1M Return vs Nifty])</f>
        <v>-1.1691287586223678</v>
      </c>
      <c r="K268">
        <v>40.838250320495497</v>
      </c>
      <c r="L268">
        <f>(Table2[[#This Row],[6M Return vs Nifty]]-AVERAGE(Table2[6M Return vs Nifty]))/_xlfn.STDEV.P(Table2[6M Return vs Nifty])</f>
        <v>0.93360650328654982</v>
      </c>
      <c r="M268">
        <v>1.3007841932803199</v>
      </c>
      <c r="N268">
        <f>(Table2[[#This Row],[1W Return vs Nifty]]-AVERAGE(Table2[1W Return vs Nifty]))/_xlfn.STDEV.P(Table2[1W Return vs Nifty])</f>
        <v>-1.5541229020144365E-2</v>
      </c>
      <c r="O268">
        <v>433.1</v>
      </c>
      <c r="P268">
        <v>438.44977495617798</v>
      </c>
      <c r="Q268">
        <v>369.824497599214</v>
      </c>
      <c r="R268">
        <v>50.156953667700698</v>
      </c>
      <c r="S268" s="2">
        <f>(Table2[[#This Row],[Close Price]]-Table2[[#This Row],[20D EMA]])/Table2[[#This Row],[20D EMA]]</f>
        <v>-2.3435696144077658E-2</v>
      </c>
      <c r="T268" s="2">
        <f>(Table2[[#This Row],[Close Price]]-Table2[[#This Row],[50D EMA]])/Table2[[#This Row],[50D EMA]]</f>
        <v>-3.5351312377175134E-2</v>
      </c>
      <c r="U268" s="2">
        <f>(Table2[[#This Row],[Close Price]]-Table2[[#This Row],[200D EMA]])/Table2[[#This Row],[200D EMA]]</f>
        <v>0.14365057681592291</v>
      </c>
      <c r="V268">
        <v>0.77311646115556298</v>
      </c>
      <c r="W268">
        <v>415.25</v>
      </c>
      <c r="X268">
        <v>432.6</v>
      </c>
      <c r="Y268">
        <v>415.25</v>
      </c>
      <c r="Z268">
        <v>437.5</v>
      </c>
      <c r="AA268">
        <v>415.25</v>
      </c>
      <c r="AB268">
        <v>437.5</v>
      </c>
      <c r="AC268" s="2">
        <f>(Table2[[#This Row],[Close Price]]/Table2[[#This Row],[Day Low]])-1</f>
        <v>1.8543046357615944E-2</v>
      </c>
      <c r="AD268" s="2">
        <f>(Table2[[#This Row],[Day High]]/Table2[[#This Row],[Close Price]])-1</f>
        <v>2.2815935689797895E-2</v>
      </c>
      <c r="AE268" s="2">
        <f>(Table2[[#This Row],[Close Price]]/Table2[[#This Row],[Current Week Low]])-1</f>
        <v>1.8543046357615944E-2</v>
      </c>
      <c r="AF268" s="2">
        <f>(Table2[[#This Row],[Current Week High]]/Table2[[#This Row],[Close Price]])-1</f>
        <v>3.4401229459747107E-2</v>
      </c>
      <c r="AG268" s="2">
        <f>(Table2[[#This Row],[Close Price]]/Table2[[#This Row],[Current Month Low]])-1</f>
        <v>1.8543046357615944E-2</v>
      </c>
      <c r="AH268" s="2">
        <f>(Table2[[#This Row],[Current Month High]]/Table2[[#This Row],[Close Price]])-1</f>
        <v>3.4401229459747107E-2</v>
      </c>
      <c r="AI268">
        <v>18.7374394136422</v>
      </c>
      <c r="AJ268">
        <v>107.940019665683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-0.19</v>
      </c>
      <c r="AM268" t="s">
        <v>10199</v>
      </c>
      <c r="AN268">
        <v>-5.61</v>
      </c>
      <c r="AO268" t="s">
        <v>10199</v>
      </c>
      <c r="AP268">
        <v>0.14285561584725801</v>
      </c>
      <c r="AQ268">
        <f>(Table2[[#This Row],[Sharpe Ratio]]-AVERAGE(Table2[Sharpe Ratio]))/_xlfn.STDEV.P(Table2[Sharpe Ratio])</f>
        <v>0.99639598652808403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171</v>
      </c>
      <c r="AT268">
        <f>_xlfn.RANK.AVG(Table2[[#This Row],[6M Return vs Nifty Z-Score]],Table2[6M Return vs Nifty Z-Score])</f>
        <v>101</v>
      </c>
      <c r="AU268">
        <f>_xlfn.RANK.AVG(Table2[[#This Row],[Sharpe Ratio Z-Score]],Table2[Sharpe Ratio Z-Score])</f>
        <v>119</v>
      </c>
      <c r="AV268">
        <f>(Table2[[#This Row],[Rank 1Y]]+Table2[[#This Row],[Rank 6M]]+Table2[[#This Row],[Rank Sharpe]])/3</f>
        <v>130.33333333333334</v>
      </c>
    </row>
    <row r="269" spans="1:48" x14ac:dyDescent="0.3">
      <c r="A269" t="s">
        <v>664</v>
      </c>
      <c r="B269" t="s">
        <v>665</v>
      </c>
      <c r="C269" t="s">
        <v>10161</v>
      </c>
      <c r="D269" t="s">
        <v>65</v>
      </c>
      <c r="E269">
        <v>26970.597023369999</v>
      </c>
      <c r="F269">
        <v>1725.95</v>
      </c>
      <c r="G269">
        <v>22.924181689807501</v>
      </c>
      <c r="H269">
        <f>(Table2[[#This Row],[1Y Return vs Nifty]]-AVERAGE(Table2[1Y Return vs Nifty]))/_xlfn.STDEV.P(Table2[1Y Return vs Nifty])</f>
        <v>-0.28062926733626564</v>
      </c>
      <c r="I269">
        <v>-11.5675832580584</v>
      </c>
      <c r="J269">
        <f>(Table2[[#This Row],[1M Return vs Nifty]]-AVERAGE(Table2[1M Return vs Nifty]))/_xlfn.STDEV.P(Table2[1M Return vs Nifty])</f>
        <v>-1.3245315931245223</v>
      </c>
      <c r="K269">
        <v>-9.7065782825686195</v>
      </c>
      <c r="L269">
        <f>(Table2[[#This Row],[6M Return vs Nifty]]-AVERAGE(Table2[6M Return vs Nifty]))/_xlfn.STDEV.P(Table2[6M Return vs Nifty])</f>
        <v>-0.60440338082791112</v>
      </c>
      <c r="M269">
        <v>-4.8859196017693503</v>
      </c>
      <c r="N269">
        <f>(Table2[[#This Row],[1W Return vs Nifty]]-AVERAGE(Table2[1W Return vs Nifty]))/_xlfn.STDEV.P(Table2[1W Return vs Nifty])</f>
        <v>-1.2156690614082304</v>
      </c>
      <c r="O269">
        <v>1765.74</v>
      </c>
      <c r="P269">
        <v>1768.5827759783399</v>
      </c>
      <c r="Q269">
        <v>1620.13367067749</v>
      </c>
      <c r="R269">
        <v>40.036877370551501</v>
      </c>
      <c r="S269" s="2">
        <f>(Table2[[#This Row],[Close Price]]-Table2[[#This Row],[20D EMA]])/Table2[[#This Row],[20D EMA]]</f>
        <v>-2.2534461472243909E-2</v>
      </c>
      <c r="T269" s="2">
        <f>(Table2[[#This Row],[Close Price]]-Table2[[#This Row],[50D EMA]])/Table2[[#This Row],[50D EMA]]</f>
        <v>-2.4105615274216591E-2</v>
      </c>
      <c r="U269" s="2">
        <f>(Table2[[#This Row],[Close Price]]-Table2[[#This Row],[200D EMA]])/Table2[[#This Row],[200D EMA]]</f>
        <v>6.5313332620425615E-2</v>
      </c>
      <c r="V269">
        <v>1.5777205775223599</v>
      </c>
      <c r="W269">
        <v>1690.1</v>
      </c>
      <c r="X269">
        <v>1747</v>
      </c>
      <c r="Y269">
        <v>1690.1</v>
      </c>
      <c r="Z269">
        <v>1765</v>
      </c>
      <c r="AA269">
        <v>1690.1</v>
      </c>
      <c r="AB269">
        <v>1906</v>
      </c>
      <c r="AC269" s="2">
        <f>(Table2[[#This Row],[Close Price]]/Table2[[#This Row],[Day Low]])-1</f>
        <v>2.1211762617596719E-2</v>
      </c>
      <c r="AD269" s="2">
        <f>(Table2[[#This Row],[Day High]]/Table2[[#This Row],[Close Price]])-1</f>
        <v>1.2196181812914597E-2</v>
      </c>
      <c r="AE269" s="2">
        <f>(Table2[[#This Row],[Close Price]]/Table2[[#This Row],[Current Week Low]])-1</f>
        <v>2.1211762617596719E-2</v>
      </c>
      <c r="AF269" s="2">
        <f>(Table2[[#This Row],[Current Week High]]/Table2[[#This Row],[Close Price]])-1</f>
        <v>2.2625220892841691E-2</v>
      </c>
      <c r="AG269" s="2">
        <f>(Table2[[#This Row],[Close Price]]/Table2[[#This Row],[Current Month Low]])-1</f>
        <v>2.1211762617596719E-2</v>
      </c>
      <c r="AH269" s="2">
        <f>(Table2[[#This Row],[Current Month High]]/Table2[[#This Row],[Close Price]])-1</f>
        <v>0.10431936035226963</v>
      </c>
      <c r="AI269">
        <v>12.401865639213099</v>
      </c>
      <c r="AJ269">
        <v>50.985237834882398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-0.13</v>
      </c>
      <c r="AM269" t="s">
        <v>10199</v>
      </c>
      <c r="AN269">
        <v>-1.59</v>
      </c>
      <c r="AO269" t="s">
        <v>10199</v>
      </c>
      <c r="AP269">
        <v>4.6988699117112002E-2</v>
      </c>
      <c r="AQ269">
        <f>(Table2[[#This Row],[Sharpe Ratio]]-AVERAGE(Table2[Sharpe Ratio]))/_xlfn.STDEV.P(Table2[Sharpe Ratio])</f>
        <v>-8.4435817786291417E-2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378</v>
      </c>
      <c r="AT269">
        <f>_xlfn.RANK.AVG(Table2[[#This Row],[6M Return vs Nifty Z-Score]],Table2[6M Return vs Nifty Z-Score])</f>
        <v>525</v>
      </c>
      <c r="AU269">
        <f>_xlfn.RANK.AVG(Table2[[#This Row],[Sharpe Ratio Z-Score]],Table2[Sharpe Ratio Z-Score])</f>
        <v>360</v>
      </c>
      <c r="AV269">
        <f>(Table2[[#This Row],[Rank 1Y]]+Table2[[#This Row],[Rank 6M]]+Table2[[#This Row],[Rank Sharpe]])/3</f>
        <v>421</v>
      </c>
    </row>
    <row r="270" spans="1:48" x14ac:dyDescent="0.3">
      <c r="A270" t="s">
        <v>666</v>
      </c>
      <c r="B270" t="s">
        <v>667</v>
      </c>
      <c r="C270" t="s">
        <v>10159</v>
      </c>
      <c r="D270" t="s">
        <v>189</v>
      </c>
      <c r="E270">
        <v>26390.394919760001</v>
      </c>
      <c r="F270">
        <v>2231.4499999999998</v>
      </c>
      <c r="G270">
        <v>37.516496737848499</v>
      </c>
      <c r="H270">
        <f>(Table2[[#This Row],[1Y Return vs Nifty]]-AVERAGE(Table2[1Y Return vs Nifty]))/_xlfn.STDEV.P(Table2[1Y Return vs Nifty])</f>
        <v>-0.11014768261793036</v>
      </c>
      <c r="I270">
        <v>7.6805454468191403</v>
      </c>
      <c r="J270">
        <f>(Table2[[#This Row],[1M Return vs Nifty]]-AVERAGE(Table2[1M Return vs Nifty]))/_xlfn.STDEV.P(Table2[1M Return vs Nifty])</f>
        <v>0.27236111961670523</v>
      </c>
      <c r="K270">
        <v>3.1231922077528398</v>
      </c>
      <c r="L270">
        <f>(Table2[[#This Row],[6M Return vs Nifty]]-AVERAGE(Table2[6M Return vs Nifty]))/_xlfn.STDEV.P(Table2[6M Return vs Nifty])</f>
        <v>-0.21401104257318743</v>
      </c>
      <c r="M270">
        <v>5.7253806771836304</v>
      </c>
      <c r="N270">
        <f>(Table2[[#This Row],[1W Return vs Nifty]]-AVERAGE(Table2[1W Return vs Nifty]))/_xlfn.STDEV.P(Table2[1W Return vs Nifty])</f>
        <v>0.84276418907142847</v>
      </c>
      <c r="O270">
        <v>2132.64</v>
      </c>
      <c r="P270">
        <v>2042.5993170366601</v>
      </c>
      <c r="Q270">
        <v>1747.04027025764</v>
      </c>
      <c r="R270">
        <v>69.581096785086999</v>
      </c>
      <c r="S270" s="2">
        <f>(Table2[[#This Row],[Close Price]]-Table2[[#This Row],[20D EMA]])/Table2[[#This Row],[20D EMA]]</f>
        <v>4.6332245479780904E-2</v>
      </c>
      <c r="T270" s="2">
        <f>(Table2[[#This Row],[Close Price]]-Table2[[#This Row],[50D EMA]])/Table2[[#This Row],[50D EMA]]</f>
        <v>9.2456058997081467E-2</v>
      </c>
      <c r="U270" s="2">
        <f>(Table2[[#This Row],[Close Price]]-Table2[[#This Row],[200D EMA]])/Table2[[#This Row],[200D EMA]]</f>
        <v>0.27727450705582352</v>
      </c>
      <c r="V270">
        <v>1.30311901632543</v>
      </c>
      <c r="W270">
        <v>2186.4</v>
      </c>
      <c r="X270">
        <v>2311</v>
      </c>
      <c r="Y270">
        <v>2130.6999999999998</v>
      </c>
      <c r="Z270">
        <v>2338.75</v>
      </c>
      <c r="AA270">
        <v>2052</v>
      </c>
      <c r="AB270">
        <v>2338.75</v>
      </c>
      <c r="AC270" s="2">
        <f>(Table2[[#This Row],[Close Price]]/Table2[[#This Row],[Day Low]])-1</f>
        <v>2.060464690815933E-2</v>
      </c>
      <c r="AD270" s="2">
        <f>(Table2[[#This Row],[Day High]]/Table2[[#This Row],[Close Price]])-1</f>
        <v>3.5649465594120411E-2</v>
      </c>
      <c r="AE270" s="2">
        <f>(Table2[[#This Row],[Close Price]]/Table2[[#This Row],[Current Week Low]])-1</f>
        <v>4.7284929835265332E-2</v>
      </c>
      <c r="AF270" s="2">
        <f>(Table2[[#This Row],[Current Week High]]/Table2[[#This Row],[Close Price]])-1</f>
        <v>4.8085325685092828E-2</v>
      </c>
      <c r="AG270" s="2">
        <f>(Table2[[#This Row],[Close Price]]/Table2[[#This Row],[Current Month Low]])-1</f>
        <v>8.7451267056530169E-2</v>
      </c>
      <c r="AH270" s="2">
        <f>(Table2[[#This Row],[Current Month High]]/Table2[[#This Row],[Close Price]])-1</f>
        <v>4.8085325685092828E-2</v>
      </c>
      <c r="AI270">
        <v>8.8238589258105602</v>
      </c>
      <c r="AJ270">
        <v>100.42664031975499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0.09</v>
      </c>
      <c r="AM270" t="s">
        <v>10200</v>
      </c>
      <c r="AN270">
        <v>8.14</v>
      </c>
      <c r="AO270" t="s">
        <v>10200</v>
      </c>
      <c r="AP270">
        <v>0.21781245791626</v>
      </c>
      <c r="AQ270">
        <f>(Table2[[#This Row],[Sharpe Ratio]]-AVERAGE(Table2[Sharpe Ratio]))/_xlfn.STDEV.P(Table2[Sharpe Ratio])</f>
        <v>1.8414814615016539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2.6324480449986698</v>
      </c>
      <c r="AS270">
        <f>_xlfn.RANK.AVG(Table2[[#This Row],[1Y Return vs Nifty Z-Score]],Table2[1Y Return vs Nifty Z-Score])</f>
        <v>309</v>
      </c>
      <c r="AT270">
        <f>_xlfn.RANK.AVG(Table2[[#This Row],[6M Return vs Nifty Z-Score]],Table2[6M Return vs Nifty Z-Score])</f>
        <v>389</v>
      </c>
      <c r="AU270">
        <f>_xlfn.RANK.AVG(Table2[[#This Row],[Sharpe Ratio Z-Score]],Table2[Sharpe Ratio Z-Score])</f>
        <v>21</v>
      </c>
      <c r="AV270">
        <f>(Table2[[#This Row],[Rank 1Y]]+Table2[[#This Row],[Rank 6M]]+Table2[[#This Row],[Rank Sharpe]])/3</f>
        <v>239.66666666666666</v>
      </c>
    </row>
    <row r="271" spans="1:48" x14ac:dyDescent="0.3">
      <c r="A271" t="s">
        <v>668</v>
      </c>
      <c r="B271" t="s">
        <v>669</v>
      </c>
      <c r="C271" t="s">
        <v>10166</v>
      </c>
      <c r="D271" t="s">
        <v>629</v>
      </c>
      <c r="E271">
        <v>25977.999418560001</v>
      </c>
      <c r="F271">
        <v>1050.0999999999999</v>
      </c>
      <c r="G271">
        <v>-40.272545535731801</v>
      </c>
      <c r="H271">
        <f>(Table2[[#This Row],[1Y Return vs Nifty]]-AVERAGE(Table2[1Y Return vs Nifty]))/_xlfn.STDEV.P(Table2[1Y Return vs Nifty])</f>
        <v>-1.018954760649178</v>
      </c>
      <c r="I271">
        <v>-11.333920369793599</v>
      </c>
      <c r="J271">
        <f>(Table2[[#This Row],[1M Return vs Nifty]]-AVERAGE(Table2[1M Return vs Nifty]))/_xlfn.STDEV.P(Table2[1M Return vs Nifty])</f>
        <v>-1.3051460949688716</v>
      </c>
      <c r="K271">
        <v>-26.856394089066001</v>
      </c>
      <c r="L271">
        <f>(Table2[[#This Row],[6M Return vs Nifty]]-AVERAGE(Table2[6M Return vs Nifty]))/_xlfn.STDEV.P(Table2[6M Return vs Nifty])</f>
        <v>-1.1262487792617359</v>
      </c>
      <c r="M271">
        <v>-5.1609946271134897</v>
      </c>
      <c r="N271">
        <f>(Table2[[#This Row],[1W Return vs Nifty]]-AVERAGE(Table2[1W Return vs Nifty]))/_xlfn.STDEV.P(Table2[1W Return vs Nifty])</f>
        <v>-1.2690294944993556</v>
      </c>
      <c r="O271">
        <v>1086.49</v>
      </c>
      <c r="P271">
        <v>1061.8912247604001</v>
      </c>
      <c r="Q271">
        <v>1098.2216858422501</v>
      </c>
      <c r="R271">
        <v>39.823510224734399</v>
      </c>
      <c r="S271" s="2">
        <f>(Table2[[#This Row],[Close Price]]-Table2[[#This Row],[20D EMA]])/Table2[[#This Row],[20D EMA]]</f>
        <v>-3.3493175270826334E-2</v>
      </c>
      <c r="T271" s="2">
        <f>(Table2[[#This Row],[Close Price]]-Table2[[#This Row],[50D EMA]])/Table2[[#This Row],[50D EMA]]</f>
        <v>-1.1103985498195136E-2</v>
      </c>
      <c r="U271" s="2">
        <f>(Table2[[#This Row],[Close Price]]-Table2[[#This Row],[200D EMA]])/Table2[[#This Row],[200D EMA]]</f>
        <v>-4.381782518284965E-2</v>
      </c>
      <c r="V271">
        <v>0.51388791780687304</v>
      </c>
      <c r="W271">
        <v>1040</v>
      </c>
      <c r="X271">
        <v>1082.5</v>
      </c>
      <c r="Y271">
        <v>1040</v>
      </c>
      <c r="Z271">
        <v>1094.6500000000001</v>
      </c>
      <c r="AA271">
        <v>1040</v>
      </c>
      <c r="AB271">
        <v>1145</v>
      </c>
      <c r="AC271" s="2">
        <f>(Table2[[#This Row],[Close Price]]/Table2[[#This Row],[Day Low]])-1</f>
        <v>9.7115384615382716E-3</v>
      </c>
      <c r="AD271" s="2">
        <f>(Table2[[#This Row],[Day High]]/Table2[[#This Row],[Close Price]])-1</f>
        <v>3.0854204361489446E-2</v>
      </c>
      <c r="AE271" s="2">
        <f>(Table2[[#This Row],[Close Price]]/Table2[[#This Row],[Current Week Low]])-1</f>
        <v>9.7115384615382716E-3</v>
      </c>
      <c r="AF271" s="2">
        <f>(Table2[[#This Row],[Current Week High]]/Table2[[#This Row],[Close Price]])-1</f>
        <v>4.2424530997048127E-2</v>
      </c>
      <c r="AG271" s="2">
        <f>(Table2[[#This Row],[Close Price]]/Table2[[#This Row],[Current Month Low]])-1</f>
        <v>9.7115384615382716E-3</v>
      </c>
      <c r="AH271" s="2">
        <f>(Table2[[#This Row],[Current Month High]]/Table2[[#This Row],[Close Price]])-1</f>
        <v>9.0372345490905781E-2</v>
      </c>
      <c r="AI271">
        <v>41.691267498333502</v>
      </c>
      <c r="AJ271">
        <v>18.5147565035833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0.02</v>
      </c>
      <c r="AM271" t="s">
        <v>10200</v>
      </c>
      <c r="AN271">
        <v>-3.9</v>
      </c>
      <c r="AO271" t="s">
        <v>10199</v>
      </c>
      <c r="AP271">
        <v>-8.2714245813169992E-3</v>
      </c>
      <c r="AQ271">
        <f>(Table2[[#This Row],[Sharpe Ratio]]-AVERAGE(Table2[Sharpe Ratio]))/_xlfn.STDEV.P(Table2[Sharpe Ratio])</f>
        <v>-0.70745469896855306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698</v>
      </c>
      <c r="AT271">
        <f>_xlfn.RANK.AVG(Table2[[#This Row],[6M Return vs Nifty Z-Score]],Table2[6M Return vs Nifty Z-Score])</f>
        <v>668</v>
      </c>
      <c r="AU271">
        <f>_xlfn.RANK.AVG(Table2[[#This Row],[Sharpe Ratio Z-Score]],Table2[Sharpe Ratio Z-Score])</f>
        <v>561</v>
      </c>
      <c r="AV271">
        <f>(Table2[[#This Row],[Rank 1Y]]+Table2[[#This Row],[Rank 6M]]+Table2[[#This Row],[Rank Sharpe]])/3</f>
        <v>642.33333333333337</v>
      </c>
    </row>
    <row r="272" spans="1:48" x14ac:dyDescent="0.3">
      <c r="A272" t="s">
        <v>670</v>
      </c>
      <c r="B272" t="s">
        <v>671</v>
      </c>
      <c r="C272" t="s">
        <v>10169</v>
      </c>
      <c r="D272" t="s">
        <v>542</v>
      </c>
      <c r="E272">
        <v>25680.719368919999</v>
      </c>
      <c r="F272">
        <v>700.6</v>
      </c>
      <c r="G272">
        <v>28.543888840345499</v>
      </c>
      <c r="H272">
        <f>(Table2[[#This Row],[1Y Return vs Nifty]]-AVERAGE(Table2[1Y Return vs Nifty]))/_xlfn.STDEV.P(Table2[1Y Return vs Nifty])</f>
        <v>-0.21497439506119806</v>
      </c>
      <c r="I272">
        <v>5.6405965735624797</v>
      </c>
      <c r="J272">
        <f>(Table2[[#This Row],[1M Return vs Nifty]]-AVERAGE(Table2[1M Return vs Nifty]))/_xlfn.STDEV.P(Table2[1M Return vs Nifty])</f>
        <v>0.10311975906601659</v>
      </c>
      <c r="K272">
        <v>3.6101990317558199</v>
      </c>
      <c r="L272">
        <f>(Table2[[#This Row],[6M Return vs Nifty]]-AVERAGE(Table2[6M Return vs Nifty]))/_xlfn.STDEV.P(Table2[6M Return vs Nifty])</f>
        <v>-0.19919209215533268</v>
      </c>
      <c r="M272">
        <v>-0.90456029938118798</v>
      </c>
      <c r="N272">
        <f>(Table2[[#This Row],[1W Return vs Nifty]]-AVERAGE(Table2[1W Return vs Nifty]))/_xlfn.STDEV.P(Table2[1W Return vs Nifty])</f>
        <v>-0.44334501490118627</v>
      </c>
      <c r="O272">
        <v>695.13</v>
      </c>
      <c r="P272">
        <v>681.57178583077098</v>
      </c>
      <c r="Q272">
        <v>637.57992311070598</v>
      </c>
      <c r="R272">
        <v>57.762656893636297</v>
      </c>
      <c r="S272" s="2">
        <f>(Table2[[#This Row],[Close Price]]-Table2[[#This Row],[20D EMA]])/Table2[[#This Row],[20D EMA]]</f>
        <v>7.8690316919137818E-3</v>
      </c>
      <c r="T272" s="2">
        <f>(Table2[[#This Row],[Close Price]]-Table2[[#This Row],[50D EMA]])/Table2[[#This Row],[50D EMA]]</f>
        <v>2.7918136526199462E-2</v>
      </c>
      <c r="U272" s="2">
        <f>(Table2[[#This Row],[Close Price]]-Table2[[#This Row],[200D EMA]])/Table2[[#This Row],[200D EMA]]</f>
        <v>9.8842630711807364E-2</v>
      </c>
      <c r="V272">
        <v>0.72649587178984598</v>
      </c>
      <c r="W272">
        <v>680</v>
      </c>
      <c r="X272">
        <v>707.55</v>
      </c>
      <c r="Y272">
        <v>680</v>
      </c>
      <c r="Z272">
        <v>725.75</v>
      </c>
      <c r="AA272">
        <v>680</v>
      </c>
      <c r="AB272">
        <v>728.9</v>
      </c>
      <c r="AC272" s="2">
        <f>(Table2[[#This Row],[Close Price]]/Table2[[#This Row],[Day Low]])-1</f>
        <v>3.0294117647058805E-2</v>
      </c>
      <c r="AD272" s="2">
        <f>(Table2[[#This Row],[Day High]]/Table2[[#This Row],[Close Price]])-1</f>
        <v>9.9200685127032173E-3</v>
      </c>
      <c r="AE272" s="2">
        <f>(Table2[[#This Row],[Close Price]]/Table2[[#This Row],[Current Week Low]])-1</f>
        <v>3.0294117647058805E-2</v>
      </c>
      <c r="AF272" s="2">
        <f>(Table2[[#This Row],[Current Week High]]/Table2[[#This Row],[Close Price]])-1</f>
        <v>3.5897801884099412E-2</v>
      </c>
      <c r="AG272" s="2">
        <f>(Table2[[#This Row],[Close Price]]/Table2[[#This Row],[Current Month Low]])-1</f>
        <v>3.0294117647058805E-2</v>
      </c>
      <c r="AH272" s="2">
        <f>(Table2[[#This Row],[Current Month High]]/Table2[[#This Row],[Close Price]])-1</f>
        <v>4.0393948044533223E-2</v>
      </c>
      <c r="AI272">
        <v>9.7987439337710391</v>
      </c>
      <c r="AJ272">
        <v>59.954337899543297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-0.11</v>
      </c>
      <c r="AM272" t="s">
        <v>10199</v>
      </c>
      <c r="AN272">
        <v>-0.76</v>
      </c>
      <c r="AO272" t="s">
        <v>10199</v>
      </c>
      <c r="AP272">
        <v>-5.6642453228974002E-2</v>
      </c>
      <c r="AQ272">
        <f>(Table2[[#This Row],[Sharpe Ratio]]-AVERAGE(Table2[Sharpe Ratio]))/_xlfn.STDEV.P(Table2[Sharpe Ratio])</f>
        <v>-1.2528038971382836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-2.007195640189984</v>
      </c>
      <c r="AS272">
        <f>_xlfn.RANK.AVG(Table2[[#This Row],[1Y Return vs Nifty Z-Score]],Table2[1Y Return vs Nifty Z-Score])</f>
        <v>348</v>
      </c>
      <c r="AT272">
        <f>_xlfn.RANK.AVG(Table2[[#This Row],[6M Return vs Nifty Z-Score]],Table2[6M Return vs Nifty Z-Score])</f>
        <v>385</v>
      </c>
      <c r="AU272">
        <f>_xlfn.RANK.AVG(Table2[[#This Row],[Sharpe Ratio Z-Score]],Table2[Sharpe Ratio Z-Score])</f>
        <v>646</v>
      </c>
      <c r="AV272">
        <f>(Table2[[#This Row],[Rank 1Y]]+Table2[[#This Row],[Rank 6M]]+Table2[[#This Row],[Rank Sharpe]])/3</f>
        <v>459.66666666666669</v>
      </c>
    </row>
    <row r="273" spans="1:48" x14ac:dyDescent="0.3">
      <c r="A273" t="s">
        <v>672</v>
      </c>
      <c r="B273" t="s">
        <v>673</v>
      </c>
      <c r="C273" t="s">
        <v>10161</v>
      </c>
      <c r="D273" t="s">
        <v>65</v>
      </c>
      <c r="E273">
        <v>25578.890336115001</v>
      </c>
      <c r="F273">
        <v>472.8</v>
      </c>
      <c r="G273">
        <v>6.41796045846427</v>
      </c>
      <c r="H273">
        <f>(Table2[[#This Row],[1Y Return vs Nifty]]-AVERAGE(Table2[1Y Return vs Nifty]))/_xlfn.STDEV.P(Table2[1Y Return vs Nifty])</f>
        <v>-0.47347096133523137</v>
      </c>
      <c r="I273">
        <v>4.7885279930576798</v>
      </c>
      <c r="J273">
        <f>(Table2[[#This Row],[1M Return vs Nifty]]-AVERAGE(Table2[1M Return vs Nifty]))/_xlfn.STDEV.P(Table2[1M Return vs Nifty])</f>
        <v>3.2429141405138195E-2</v>
      </c>
      <c r="K273">
        <v>0.272428800496753</v>
      </c>
      <c r="L273">
        <f>(Table2[[#This Row],[6M Return vs Nifty]]-AVERAGE(Table2[6M Return vs Nifty]))/_xlfn.STDEV.P(Table2[6M Return vs Nifty])</f>
        <v>-0.30075586729232562</v>
      </c>
      <c r="M273">
        <v>9.8412114502271493</v>
      </c>
      <c r="N273">
        <f>(Table2[[#This Row],[1W Return vs Nifty]]-AVERAGE(Table2[1W Return vs Nifty]))/_xlfn.STDEV.P(Table2[1W Return vs Nifty])</f>
        <v>1.6411736859154971</v>
      </c>
      <c r="O273">
        <v>447.97</v>
      </c>
      <c r="P273">
        <v>438.69083167662598</v>
      </c>
      <c r="Q273">
        <v>415.23998545173203</v>
      </c>
      <c r="R273">
        <v>81.847360372736006</v>
      </c>
      <c r="S273" s="2">
        <f>(Table2[[#This Row],[Close Price]]-Table2[[#This Row],[20D EMA]])/Table2[[#This Row],[20D EMA]]</f>
        <v>5.5427818827153565E-2</v>
      </c>
      <c r="T273" s="2">
        <f>(Table2[[#This Row],[Close Price]]-Table2[[#This Row],[50D EMA]])/Table2[[#This Row],[50D EMA]]</f>
        <v>7.7752179577158506E-2</v>
      </c>
      <c r="U273" s="2">
        <f>(Table2[[#This Row],[Close Price]]-Table2[[#This Row],[200D EMA]])/Table2[[#This Row],[200D EMA]]</f>
        <v>0.13861867008219234</v>
      </c>
      <c r="V273">
        <v>1.5357545378770201</v>
      </c>
      <c r="W273">
        <v>464.05</v>
      </c>
      <c r="X273">
        <v>484.3</v>
      </c>
      <c r="Y273">
        <v>464.05</v>
      </c>
      <c r="Z273">
        <v>484.3</v>
      </c>
      <c r="AA273">
        <v>425.1</v>
      </c>
      <c r="AB273">
        <v>484.3</v>
      </c>
      <c r="AC273" s="2">
        <f>(Table2[[#This Row],[Close Price]]/Table2[[#This Row],[Day Low]])-1</f>
        <v>1.8855726753582491E-2</v>
      </c>
      <c r="AD273" s="2">
        <f>(Table2[[#This Row],[Day High]]/Table2[[#This Row],[Close Price]])-1</f>
        <v>2.4323181049069387E-2</v>
      </c>
      <c r="AE273" s="2">
        <f>(Table2[[#This Row],[Close Price]]/Table2[[#This Row],[Current Week Low]])-1</f>
        <v>1.8855726753582491E-2</v>
      </c>
      <c r="AF273" s="2">
        <f>(Table2[[#This Row],[Current Week High]]/Table2[[#This Row],[Close Price]])-1</f>
        <v>2.4323181049069387E-2</v>
      </c>
      <c r="AG273" s="2">
        <f>(Table2[[#This Row],[Close Price]]/Table2[[#This Row],[Current Month Low]])-1</f>
        <v>0.11220889202540585</v>
      </c>
      <c r="AH273" s="2">
        <f>(Table2[[#This Row],[Current Month High]]/Table2[[#This Row],[Close Price]])-1</f>
        <v>2.4323181049069387E-2</v>
      </c>
      <c r="AI273">
        <v>2.4323181049069298</v>
      </c>
      <c r="AJ273">
        <v>44.080451013256102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-0.01</v>
      </c>
      <c r="AM273" t="s">
        <v>10199</v>
      </c>
      <c r="AN273">
        <v>10.119999999999999</v>
      </c>
      <c r="AO273" t="s">
        <v>10200</v>
      </c>
      <c r="AP273">
        <v>-9.3824662694912006E-2</v>
      </c>
      <c r="AQ273">
        <f>(Table2[[#This Row],[Sharpe Ratio]]-AVERAGE(Table2[Sharpe Ratio]))/_xlfn.STDEV.P(Table2[Sharpe Ratio])</f>
        <v>-1.6720070583141924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-0.77263105962111389</v>
      </c>
      <c r="AS273">
        <f>_xlfn.RANK.AVG(Table2[[#This Row],[1Y Return vs Nifty Z-Score]],Table2[1Y Return vs Nifty Z-Score])</f>
        <v>472</v>
      </c>
      <c r="AT273">
        <f>_xlfn.RANK.AVG(Table2[[#This Row],[6M Return vs Nifty Z-Score]],Table2[6M Return vs Nifty Z-Score])</f>
        <v>427</v>
      </c>
      <c r="AU273">
        <f>_xlfn.RANK.AVG(Table2[[#This Row],[Sharpe Ratio Z-Score]],Table2[Sharpe Ratio Z-Score])</f>
        <v>696</v>
      </c>
      <c r="AV273">
        <f>(Table2[[#This Row],[Rank 1Y]]+Table2[[#This Row],[Rank 6M]]+Table2[[#This Row],[Rank Sharpe]])/3</f>
        <v>531.66666666666663</v>
      </c>
    </row>
    <row r="274" spans="1:48" x14ac:dyDescent="0.3">
      <c r="A274" t="s">
        <v>674</v>
      </c>
      <c r="B274" t="s">
        <v>675</v>
      </c>
      <c r="C274" t="s">
        <v>10160</v>
      </c>
      <c r="D274" t="s">
        <v>393</v>
      </c>
      <c r="E274">
        <v>25480.895219999999</v>
      </c>
      <c r="F274">
        <v>3674.85</v>
      </c>
      <c r="G274">
        <v>28.706690172001299</v>
      </c>
      <c r="H274">
        <f>(Table2[[#This Row],[1Y Return vs Nifty]]-AVERAGE(Table2[1Y Return vs Nifty]))/_xlfn.STDEV.P(Table2[1Y Return vs Nifty])</f>
        <v>-0.21307239192300087</v>
      </c>
      <c r="I274">
        <v>0.90224200127514198</v>
      </c>
      <c r="J274">
        <f>(Table2[[#This Row],[1M Return vs Nifty]]-AVERAGE(Table2[1M Return vs Nifty]))/_xlfn.STDEV.P(Table2[1M Return vs Nifty])</f>
        <v>-0.2899908649788191</v>
      </c>
      <c r="K274">
        <v>-2.5711356782632402</v>
      </c>
      <c r="L274">
        <f>(Table2[[#This Row],[6M Return vs Nifty]]-AVERAGE(Table2[6M Return vs Nifty]))/_xlfn.STDEV.P(Table2[6M Return vs Nifty])</f>
        <v>-0.38728163848040975</v>
      </c>
      <c r="M274">
        <v>-0.410743376163825</v>
      </c>
      <c r="N274">
        <f>(Table2[[#This Row],[1W Return vs Nifty]]-AVERAGE(Table2[1W Return vs Nifty]))/_xlfn.STDEV.P(Table2[1W Return vs Nifty])</f>
        <v>-0.34755193133193329</v>
      </c>
      <c r="O274">
        <v>3566.01</v>
      </c>
      <c r="P274">
        <v>3409.3738331485702</v>
      </c>
      <c r="Q274">
        <v>3101.8456965053501</v>
      </c>
      <c r="R274">
        <v>62.388518304557799</v>
      </c>
      <c r="S274" s="2">
        <f>(Table2[[#This Row],[Close Price]]-Table2[[#This Row],[20D EMA]])/Table2[[#This Row],[20D EMA]]</f>
        <v>3.0521507230770437E-2</v>
      </c>
      <c r="T274" s="2">
        <f>(Table2[[#This Row],[Close Price]]-Table2[[#This Row],[50D EMA]])/Table2[[#This Row],[50D EMA]]</f>
        <v>7.786654671607586E-2</v>
      </c>
      <c r="U274" s="2">
        <f>(Table2[[#This Row],[Close Price]]-Table2[[#This Row],[200D EMA]])/Table2[[#This Row],[200D EMA]]</f>
        <v>0.18473011218456703</v>
      </c>
      <c r="V274">
        <v>0.83375770594228105</v>
      </c>
      <c r="W274">
        <v>3575.6</v>
      </c>
      <c r="X274">
        <v>3695</v>
      </c>
      <c r="Y274">
        <v>3575.6</v>
      </c>
      <c r="Z274">
        <v>3704.05</v>
      </c>
      <c r="AA274">
        <v>3575.6</v>
      </c>
      <c r="AB274">
        <v>3713.95</v>
      </c>
      <c r="AC274" s="2">
        <f>(Table2[[#This Row],[Close Price]]/Table2[[#This Row],[Day Low]])-1</f>
        <v>2.7757579147555722E-2</v>
      </c>
      <c r="AD274" s="2">
        <f>(Table2[[#This Row],[Day High]]/Table2[[#This Row],[Close Price]])-1</f>
        <v>5.4832170020544524E-3</v>
      </c>
      <c r="AE274" s="2">
        <f>(Table2[[#This Row],[Close Price]]/Table2[[#This Row],[Current Week Low]])-1</f>
        <v>2.7757579147555722E-2</v>
      </c>
      <c r="AF274" s="2">
        <f>(Table2[[#This Row],[Current Week High]]/Table2[[#This Row],[Close Price]])-1</f>
        <v>7.9459025538457517E-3</v>
      </c>
      <c r="AG274" s="2">
        <f>(Table2[[#This Row],[Close Price]]/Table2[[#This Row],[Current Month Low]])-1</f>
        <v>2.7757579147555722E-2</v>
      </c>
      <c r="AH274" s="2">
        <f>(Table2[[#This Row],[Current Month High]]/Table2[[#This Row],[Close Price]])-1</f>
        <v>1.0639890063540047E-2</v>
      </c>
      <c r="AI274">
        <v>7.1826060927656998</v>
      </c>
      <c r="AJ274">
        <v>55.253485424588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0.17</v>
      </c>
      <c r="AM274" t="s">
        <v>10200</v>
      </c>
      <c r="AN274">
        <v>-0.11</v>
      </c>
      <c r="AO274" t="s">
        <v>10199</v>
      </c>
      <c r="AP274">
        <v>0.10274069142207</v>
      </c>
      <c r="AQ274">
        <f>(Table2[[#This Row],[Sharpe Ratio]]-AVERAGE(Table2[Sharpe Ratio]))/_xlfn.STDEV.P(Table2[Sharpe Ratio])</f>
        <v>0.54412853467650379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-0.69376829203765922</v>
      </c>
      <c r="AS274">
        <f>_xlfn.RANK.AVG(Table2[[#This Row],[1Y Return vs Nifty Z-Score]],Table2[1Y Return vs Nifty Z-Score])</f>
        <v>346</v>
      </c>
      <c r="AT274">
        <f>_xlfn.RANK.AVG(Table2[[#This Row],[6M Return vs Nifty Z-Score]],Table2[6M Return vs Nifty Z-Score])</f>
        <v>458</v>
      </c>
      <c r="AU274">
        <f>_xlfn.RANK.AVG(Table2[[#This Row],[Sharpe Ratio Z-Score]],Table2[Sharpe Ratio Z-Score])</f>
        <v>203</v>
      </c>
      <c r="AV274">
        <f>(Table2[[#This Row],[Rank 1Y]]+Table2[[#This Row],[Rank 6M]]+Table2[[#This Row],[Rank Sharpe]])/3</f>
        <v>335.66666666666669</v>
      </c>
    </row>
    <row r="275" spans="1:48" x14ac:dyDescent="0.3">
      <c r="A275" t="s">
        <v>676</v>
      </c>
      <c r="B275" t="s">
        <v>677</v>
      </c>
      <c r="C275" t="s">
        <v>10167</v>
      </c>
      <c r="D275" t="s">
        <v>333</v>
      </c>
      <c r="E275">
        <v>25387.053183</v>
      </c>
      <c r="F275">
        <v>2024.6</v>
      </c>
      <c r="G275">
        <v>14.3398196923382</v>
      </c>
      <c r="H275">
        <f>(Table2[[#This Row],[1Y Return vs Nifty]]-AVERAGE(Table2[1Y Return vs Nifty]))/_xlfn.STDEV.P(Table2[1Y Return vs Nifty])</f>
        <v>-0.38092011442299234</v>
      </c>
      <c r="I275">
        <v>19.743773622932199</v>
      </c>
      <c r="J275">
        <f>(Table2[[#This Row],[1M Return vs Nifty]]-AVERAGE(Table2[1M Return vs Nifty]))/_xlfn.STDEV.P(Table2[1M Return vs Nifty])</f>
        <v>1.2731691182502611</v>
      </c>
      <c r="K275">
        <v>37.2607894805586</v>
      </c>
      <c r="L275">
        <f>(Table2[[#This Row],[6M Return vs Nifty]]-AVERAGE(Table2[6M Return vs Nifty]))/_xlfn.STDEV.P(Table2[6M Return vs Nifty])</f>
        <v>0.82474927132193665</v>
      </c>
      <c r="M275">
        <v>4.5104343581418602</v>
      </c>
      <c r="N275">
        <f>(Table2[[#This Row],[1W Return vs Nifty]]-AVERAGE(Table2[1W Return vs Nifty]))/_xlfn.STDEV.P(Table2[1W Return vs Nifty])</f>
        <v>0.60708280838108652</v>
      </c>
      <c r="O275">
        <v>1896.7</v>
      </c>
      <c r="P275">
        <v>1714.2664733341601</v>
      </c>
      <c r="Q275">
        <v>1522.1722324780301</v>
      </c>
      <c r="R275">
        <v>70.970347569946497</v>
      </c>
      <c r="S275" s="2">
        <f>(Table2[[#This Row],[Close Price]]-Table2[[#This Row],[20D EMA]])/Table2[[#This Row],[20D EMA]]</f>
        <v>6.7432909790689013E-2</v>
      </c>
      <c r="T275" s="2">
        <f>(Table2[[#This Row],[Close Price]]-Table2[[#This Row],[50D EMA]])/Table2[[#This Row],[50D EMA]]</f>
        <v>0.18102992241472068</v>
      </c>
      <c r="U275" s="2">
        <f>(Table2[[#This Row],[Close Price]]-Table2[[#This Row],[200D EMA]])/Table2[[#This Row],[200D EMA]]</f>
        <v>0.33007287664421475</v>
      </c>
      <c r="V275">
        <v>1.42548333936161</v>
      </c>
      <c r="W275">
        <v>2000</v>
      </c>
      <c r="X275">
        <v>2080</v>
      </c>
      <c r="Y275">
        <v>1966</v>
      </c>
      <c r="Z275">
        <v>2080</v>
      </c>
      <c r="AA275">
        <v>1921</v>
      </c>
      <c r="AB275">
        <v>2080</v>
      </c>
      <c r="AC275" s="2">
        <f>(Table2[[#This Row],[Close Price]]/Table2[[#This Row],[Day Low]])-1</f>
        <v>1.2299999999999978E-2</v>
      </c>
      <c r="AD275" s="2">
        <f>(Table2[[#This Row],[Day High]]/Table2[[#This Row],[Close Price]])-1</f>
        <v>2.7363429813296536E-2</v>
      </c>
      <c r="AE275" s="2">
        <f>(Table2[[#This Row],[Close Price]]/Table2[[#This Row],[Current Week Low]])-1</f>
        <v>2.9806714140386603E-2</v>
      </c>
      <c r="AF275" s="2">
        <f>(Table2[[#This Row],[Current Week High]]/Table2[[#This Row],[Close Price]])-1</f>
        <v>2.7363429813296536E-2</v>
      </c>
      <c r="AG275" s="2">
        <f>(Table2[[#This Row],[Close Price]]/Table2[[#This Row],[Current Month Low]])-1</f>
        <v>5.3930244664237348E-2</v>
      </c>
      <c r="AH275" s="2">
        <f>(Table2[[#This Row],[Current Month High]]/Table2[[#This Row],[Close Price]])-1</f>
        <v>2.7363429813296536E-2</v>
      </c>
      <c r="AI275">
        <v>8.6140472192037993</v>
      </c>
      <c r="AJ275">
        <v>70.693870668577702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0.2</v>
      </c>
      <c r="AM275" t="s">
        <v>10200</v>
      </c>
      <c r="AN275">
        <v>10.67</v>
      </c>
      <c r="AO275" t="s">
        <v>10200</v>
      </c>
      <c r="AP275">
        <v>-7.6556516054055002E-2</v>
      </c>
      <c r="AQ275">
        <f>(Table2[[#This Row],[Sharpe Ratio]]-AVERAGE(Table2[Sharpe Ratio]))/_xlfn.STDEV.P(Table2[Sharpe Ratio])</f>
        <v>-1.4773208962094955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0.8467601873207965</v>
      </c>
      <c r="AS275">
        <f>_xlfn.RANK.AVG(Table2[[#This Row],[1Y Return vs Nifty Z-Score]],Table2[1Y Return vs Nifty Z-Score])</f>
        <v>422</v>
      </c>
      <c r="AT275">
        <f>_xlfn.RANK.AVG(Table2[[#This Row],[6M Return vs Nifty Z-Score]],Table2[6M Return vs Nifty Z-Score])</f>
        <v>114</v>
      </c>
      <c r="AU275">
        <f>_xlfn.RANK.AVG(Table2[[#This Row],[Sharpe Ratio Z-Score]],Table2[Sharpe Ratio Z-Score])</f>
        <v>684</v>
      </c>
      <c r="AV275">
        <f>(Table2[[#This Row],[Rank 1Y]]+Table2[[#This Row],[Rank 6M]]+Table2[[#This Row],[Rank Sharpe]])/3</f>
        <v>406.66666666666669</v>
      </c>
    </row>
    <row r="276" spans="1:48" x14ac:dyDescent="0.3">
      <c r="A276" t="s">
        <v>678</v>
      </c>
      <c r="B276" t="s">
        <v>679</v>
      </c>
      <c r="C276" t="s">
        <v>10155</v>
      </c>
      <c r="D276" t="s">
        <v>539</v>
      </c>
      <c r="E276">
        <v>25281.823900829899</v>
      </c>
      <c r="F276">
        <v>780.4</v>
      </c>
      <c r="G276">
        <v>2.23023782225934</v>
      </c>
      <c r="H276">
        <f>(Table2[[#This Row],[1Y Return vs Nifty]]-AVERAGE(Table2[1Y Return vs Nifty]))/_xlfn.STDEV.P(Table2[1Y Return vs Nifty])</f>
        <v>-0.52239600092152416</v>
      </c>
      <c r="I276">
        <v>4.3376641197670001</v>
      </c>
      <c r="J276">
        <f>(Table2[[#This Row],[1M Return vs Nifty]]-AVERAGE(Table2[1M Return vs Nifty]))/_xlfn.STDEV.P(Table2[1M Return vs Nifty])</f>
        <v>-4.9761172948270078E-3</v>
      </c>
      <c r="K276">
        <v>-7.4617279666305798</v>
      </c>
      <c r="L276">
        <f>(Table2[[#This Row],[6M Return vs Nifty]]-AVERAGE(Table2[6M Return vs Nifty]))/_xlfn.STDEV.P(Table2[6M Return vs Nifty])</f>
        <v>-0.53609566133035458</v>
      </c>
      <c r="M276">
        <v>3.7900739366511602</v>
      </c>
      <c r="N276">
        <f>(Table2[[#This Row],[1W Return vs Nifty]]-AVERAGE(Table2[1W Return vs Nifty]))/_xlfn.STDEV.P(Table2[1W Return vs Nifty])</f>
        <v>0.46734368075814192</v>
      </c>
      <c r="O276">
        <v>759.67</v>
      </c>
      <c r="P276">
        <v>746.33947115432602</v>
      </c>
      <c r="Q276">
        <v>713.56496252478098</v>
      </c>
      <c r="R276">
        <v>73.488561456880703</v>
      </c>
      <c r="S276" s="2">
        <f>(Table2[[#This Row],[Close Price]]-Table2[[#This Row],[20D EMA]])/Table2[[#This Row],[20D EMA]]</f>
        <v>2.7288164597785908E-2</v>
      </c>
      <c r="T276" s="2">
        <f>(Table2[[#This Row],[Close Price]]-Table2[[#This Row],[50D EMA]])/Table2[[#This Row],[50D EMA]]</f>
        <v>4.5636778117864027E-2</v>
      </c>
      <c r="U276" s="2">
        <f>(Table2[[#This Row],[Close Price]]-Table2[[#This Row],[200D EMA]])/Table2[[#This Row],[200D EMA]]</f>
        <v>9.3663563915384815E-2</v>
      </c>
      <c r="V276">
        <v>0.79254341353540003</v>
      </c>
      <c r="W276">
        <v>778</v>
      </c>
      <c r="X276">
        <v>788.55</v>
      </c>
      <c r="Y276">
        <v>773.55</v>
      </c>
      <c r="Z276">
        <v>788.55</v>
      </c>
      <c r="AA276">
        <v>749.1</v>
      </c>
      <c r="AB276">
        <v>788.55</v>
      </c>
      <c r="AC276" s="2">
        <f>(Table2[[#This Row],[Close Price]]/Table2[[#This Row],[Day Low]])-1</f>
        <v>3.0848329048842604E-3</v>
      </c>
      <c r="AD276" s="2">
        <f>(Table2[[#This Row],[Day High]]/Table2[[#This Row],[Close Price]])-1</f>
        <v>1.0443362378267596E-2</v>
      </c>
      <c r="AE276" s="2">
        <f>(Table2[[#This Row],[Close Price]]/Table2[[#This Row],[Current Week Low]])-1</f>
        <v>8.8552776161852087E-3</v>
      </c>
      <c r="AF276" s="2">
        <f>(Table2[[#This Row],[Current Week High]]/Table2[[#This Row],[Close Price]])-1</f>
        <v>1.0443362378267596E-2</v>
      </c>
      <c r="AG276" s="2">
        <f>(Table2[[#This Row],[Close Price]]/Table2[[#This Row],[Current Month Low]])-1</f>
        <v>4.1783473501535218E-2</v>
      </c>
      <c r="AH276" s="2">
        <f>(Table2[[#This Row],[Current Month High]]/Table2[[#This Row],[Close Price]])-1</f>
        <v>1.0443362378267596E-2</v>
      </c>
      <c r="AI276">
        <v>11.026396719630901</v>
      </c>
      <c r="AJ276">
        <v>29.8610533322239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-0.02</v>
      </c>
      <c r="AM276" t="s">
        <v>10199</v>
      </c>
      <c r="AN276">
        <v>4.51</v>
      </c>
      <c r="AO276" t="s">
        <v>10200</v>
      </c>
      <c r="AP276">
        <v>-5.3879476601398003E-2</v>
      </c>
      <c r="AQ276">
        <f>(Table2[[#This Row],[Sharpe Ratio]]-AVERAGE(Table2[Sharpe Ratio]))/_xlfn.STDEV.P(Table2[Sharpe Ratio])</f>
        <v>-1.2216532863173732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-1.8177773851059373</v>
      </c>
      <c r="AS276">
        <f>_xlfn.RANK.AVG(Table2[[#This Row],[1Y Return vs Nifty Z-Score]],Table2[1Y Return vs Nifty Z-Score])</f>
        <v>502</v>
      </c>
      <c r="AT276">
        <f>_xlfn.RANK.AVG(Table2[[#This Row],[6M Return vs Nifty Z-Score]],Table2[6M Return vs Nifty Z-Score])</f>
        <v>497</v>
      </c>
      <c r="AU276">
        <f>_xlfn.RANK.AVG(Table2[[#This Row],[Sharpe Ratio Z-Score]],Table2[Sharpe Ratio Z-Score])</f>
        <v>640</v>
      </c>
      <c r="AV276">
        <f>(Table2[[#This Row],[Rank 1Y]]+Table2[[#This Row],[Rank 6M]]+Table2[[#This Row],[Rank Sharpe]])/3</f>
        <v>546.33333333333337</v>
      </c>
    </row>
    <row r="277" spans="1:48" x14ac:dyDescent="0.3">
      <c r="A277" t="s">
        <v>680</v>
      </c>
      <c r="B277" t="s">
        <v>681</v>
      </c>
      <c r="C277" t="s">
        <v>10161</v>
      </c>
      <c r="D277" t="s">
        <v>287</v>
      </c>
      <c r="E277">
        <v>25220.937510299998</v>
      </c>
      <c r="F277">
        <v>1225.1500000000001</v>
      </c>
      <c r="G277">
        <v>-4.5067124905455298</v>
      </c>
      <c r="H277">
        <f>(Table2[[#This Row],[1Y Return vs Nifty]]-AVERAGE(Table2[1Y Return vs Nifty]))/_xlfn.STDEV.P(Table2[1Y Return vs Nifty])</f>
        <v>-0.60110359198671615</v>
      </c>
      <c r="I277">
        <v>-9.0797337816658992</v>
      </c>
      <c r="J277">
        <f>(Table2[[#This Row],[1M Return vs Nifty]]-AVERAGE(Table2[1M Return vs Nifty]))/_xlfn.STDEV.P(Table2[1M Return vs Nifty])</f>
        <v>-1.1181308172277185</v>
      </c>
      <c r="K277">
        <v>-13.649658229227001</v>
      </c>
      <c r="L277">
        <f>(Table2[[#This Row],[6M Return vs Nifty]]-AVERAGE(Table2[6M Return vs Nifty]))/_xlfn.STDEV.P(Table2[6M Return vs Nifty])</f>
        <v>-0.72438590128394975</v>
      </c>
      <c r="M277">
        <v>-0.50222941512490604</v>
      </c>
      <c r="N277">
        <f>(Table2[[#This Row],[1W Return vs Nifty]]-AVERAGE(Table2[1W Return vs Nifty]))/_xlfn.STDEV.P(Table2[1W Return vs Nifty])</f>
        <v>-0.36529885202983181</v>
      </c>
      <c r="O277">
        <v>1225.8399999999999</v>
      </c>
      <c r="P277">
        <v>1234.4795998992199</v>
      </c>
      <c r="Q277">
        <v>1189.85194827038</v>
      </c>
      <c r="R277">
        <v>62.086776196836396</v>
      </c>
      <c r="S277" s="2">
        <f>(Table2[[#This Row],[Close Price]]-Table2[[#This Row],[20D EMA]])/Table2[[#This Row],[20D EMA]]</f>
        <v>-5.6287933172341194E-4</v>
      </c>
      <c r="T277" s="2">
        <f>(Table2[[#This Row],[Close Price]]-Table2[[#This Row],[50D EMA]])/Table2[[#This Row],[50D EMA]]</f>
        <v>-7.5575164627924808E-3</v>
      </c>
      <c r="U277" s="2">
        <f>(Table2[[#This Row],[Close Price]]-Table2[[#This Row],[200D EMA]])/Table2[[#This Row],[200D EMA]]</f>
        <v>2.9665919176693221E-2</v>
      </c>
      <c r="V277">
        <v>1.3535423544218399</v>
      </c>
      <c r="W277">
        <v>1219</v>
      </c>
      <c r="X277">
        <v>1249.55</v>
      </c>
      <c r="Y277">
        <v>1218</v>
      </c>
      <c r="Z277">
        <v>1257.95</v>
      </c>
      <c r="AA277">
        <v>1202.4000000000001</v>
      </c>
      <c r="AB277">
        <v>1257.95</v>
      </c>
      <c r="AC277" s="2">
        <f>(Table2[[#This Row],[Close Price]]/Table2[[#This Row],[Day Low]])-1</f>
        <v>5.0451189499589599E-3</v>
      </c>
      <c r="AD277" s="2">
        <f>(Table2[[#This Row],[Day High]]/Table2[[#This Row],[Close Price]])-1</f>
        <v>1.9915928661796478E-2</v>
      </c>
      <c r="AE277" s="2">
        <f>(Table2[[#This Row],[Close Price]]/Table2[[#This Row],[Current Week Low]])-1</f>
        <v>5.870279146141355E-3</v>
      </c>
      <c r="AF277" s="2">
        <f>(Table2[[#This Row],[Current Week High]]/Table2[[#This Row],[Close Price]])-1</f>
        <v>2.6772231971595284E-2</v>
      </c>
      <c r="AG277" s="2">
        <f>(Table2[[#This Row],[Close Price]]/Table2[[#This Row],[Current Month Low]])-1</f>
        <v>1.8920492348636131E-2</v>
      </c>
      <c r="AH277" s="2">
        <f>(Table2[[#This Row],[Current Month High]]/Table2[[#This Row],[Close Price]])-1</f>
        <v>2.6772231971595284E-2</v>
      </c>
      <c r="AI277">
        <v>17.936579194384301</v>
      </c>
      <c r="AJ277">
        <v>25.862954592151201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-0.12</v>
      </c>
      <c r="AM277" t="s">
        <v>10199</v>
      </c>
      <c r="AN277">
        <v>3.19</v>
      </c>
      <c r="AO277" t="s">
        <v>10200</v>
      </c>
      <c r="AP277">
        <v>9.8565643236198E-2</v>
      </c>
      <c r="AQ277">
        <f>(Table2[[#This Row],[Sharpe Ratio]]-AVERAGE(Table2[Sharpe Ratio]))/_xlfn.STDEV.P(Table2[Sharpe Ratio])</f>
        <v>0.49705781395500903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542</v>
      </c>
      <c r="AT277">
        <f>_xlfn.RANK.AVG(Table2[[#This Row],[6M Return vs Nifty Z-Score]],Table2[6M Return vs Nifty Z-Score])</f>
        <v>568</v>
      </c>
      <c r="AU277">
        <f>_xlfn.RANK.AVG(Table2[[#This Row],[Sharpe Ratio Z-Score]],Table2[Sharpe Ratio Z-Score])</f>
        <v>218</v>
      </c>
      <c r="AV277">
        <f>(Table2[[#This Row],[Rank 1Y]]+Table2[[#This Row],[Rank 6M]]+Table2[[#This Row],[Rank Sharpe]])/3</f>
        <v>442.66666666666669</v>
      </c>
    </row>
    <row r="278" spans="1:48" x14ac:dyDescent="0.3">
      <c r="A278" t="s">
        <v>682</v>
      </c>
      <c r="B278" t="s">
        <v>683</v>
      </c>
      <c r="C278" t="s">
        <v>10160</v>
      </c>
      <c r="D278" t="s">
        <v>505</v>
      </c>
      <c r="E278">
        <v>25014.759268199999</v>
      </c>
      <c r="F278">
        <v>1593.3</v>
      </c>
      <c r="G278">
        <v>70.678110541059496</v>
      </c>
      <c r="H278">
        <f>(Table2[[#This Row],[1Y Return vs Nifty]]-AVERAGE(Table2[1Y Return vs Nifty]))/_xlfn.STDEV.P(Table2[1Y Return vs Nifty])</f>
        <v>0.27727846973531128</v>
      </c>
      <c r="I278">
        <v>3.07606595812983</v>
      </c>
      <c r="J278">
        <f>(Table2[[#This Row],[1M Return vs Nifty]]-AVERAGE(Table2[1M Return vs Nifty]))/_xlfn.STDEV.P(Table2[1M Return vs Nifty])</f>
        <v>-0.10964275484778613</v>
      </c>
      <c r="K278">
        <v>40.469838176618197</v>
      </c>
      <c r="L278">
        <f>(Table2[[#This Row],[6M Return vs Nifty]]-AVERAGE(Table2[6M Return vs Nifty]))/_xlfn.STDEV.P(Table2[6M Return vs Nifty])</f>
        <v>0.92239622650114717</v>
      </c>
      <c r="M278">
        <v>-3.1670097221116298</v>
      </c>
      <c r="N278">
        <f>(Table2[[#This Row],[1W Return vs Nifty]]-AVERAGE(Table2[1W Return vs Nifty]))/_xlfn.STDEV.P(Table2[1W Return vs Nifty])</f>
        <v>-0.88222630153426684</v>
      </c>
      <c r="O278">
        <v>1579.89</v>
      </c>
      <c r="P278">
        <v>1424.8998847539201</v>
      </c>
      <c r="Q278">
        <v>1137.6623111235899</v>
      </c>
      <c r="R278">
        <v>57.418362005069703</v>
      </c>
      <c r="S278" s="2">
        <f>(Table2[[#This Row],[Close Price]]-Table2[[#This Row],[20D EMA]])/Table2[[#This Row],[20D EMA]]</f>
        <v>8.4879327041755149E-3</v>
      </c>
      <c r="T278" s="2">
        <f>(Table2[[#This Row],[Close Price]]-Table2[[#This Row],[50D EMA]])/Table2[[#This Row],[50D EMA]]</f>
        <v>0.11818382263057205</v>
      </c>
      <c r="U278" s="2">
        <f>(Table2[[#This Row],[Close Price]]-Table2[[#This Row],[200D EMA]])/Table2[[#This Row],[200D EMA]]</f>
        <v>0.40050345732769188</v>
      </c>
      <c r="V278">
        <v>0.24373039128500901</v>
      </c>
      <c r="W278">
        <v>1556</v>
      </c>
      <c r="X278">
        <v>1622.9</v>
      </c>
      <c r="Y278">
        <v>1556</v>
      </c>
      <c r="Z278">
        <v>1683.35</v>
      </c>
      <c r="AA278">
        <v>1556</v>
      </c>
      <c r="AB278">
        <v>1697.95</v>
      </c>
      <c r="AC278" s="2">
        <f>(Table2[[#This Row],[Close Price]]/Table2[[#This Row],[Day Low]])-1</f>
        <v>2.3971722365038639E-2</v>
      </c>
      <c r="AD278" s="2">
        <f>(Table2[[#This Row],[Day High]]/Table2[[#This Row],[Close Price]])-1</f>
        <v>1.8577794514529788E-2</v>
      </c>
      <c r="AE278" s="2">
        <f>(Table2[[#This Row],[Close Price]]/Table2[[#This Row],[Current Week Low]])-1</f>
        <v>2.3971722365038639E-2</v>
      </c>
      <c r="AF278" s="2">
        <f>(Table2[[#This Row],[Current Week High]]/Table2[[#This Row],[Close Price]])-1</f>
        <v>5.6517918784911858E-2</v>
      </c>
      <c r="AG278" s="2">
        <f>(Table2[[#This Row],[Close Price]]/Table2[[#This Row],[Current Month Low]])-1</f>
        <v>2.3971722365038639E-2</v>
      </c>
      <c r="AH278" s="2">
        <f>(Table2[[#This Row],[Current Month High]]/Table2[[#This Row],[Close Price]])-1</f>
        <v>6.5681290403565074E-2</v>
      </c>
      <c r="AI278">
        <v>6.6967928199334699</v>
      </c>
      <c r="AJ278">
        <v>97.999254380514401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0.47</v>
      </c>
      <c r="AM278" t="s">
        <v>10200</v>
      </c>
      <c r="AN278">
        <v>-1.1399999999999999</v>
      </c>
      <c r="AO278" t="s">
        <v>10199</v>
      </c>
      <c r="AP278">
        <v>0.11926171515574401</v>
      </c>
      <c r="AQ278">
        <f>(Table2[[#This Row],[Sharpe Ratio]]-AVERAGE(Table2[Sharpe Ratio]))/_xlfn.STDEV.P(Table2[Sharpe Ratio])</f>
        <v>0.73039141346973013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0.93819705332413572</v>
      </c>
      <c r="AS278">
        <f>_xlfn.RANK.AVG(Table2[[#This Row],[1Y Return vs Nifty Z-Score]],Table2[1Y Return vs Nifty Z-Score])</f>
        <v>191</v>
      </c>
      <c r="AT278">
        <f>_xlfn.RANK.AVG(Table2[[#This Row],[6M Return vs Nifty Z-Score]],Table2[6M Return vs Nifty Z-Score])</f>
        <v>103</v>
      </c>
      <c r="AU278">
        <f>_xlfn.RANK.AVG(Table2[[#This Row],[Sharpe Ratio Z-Score]],Table2[Sharpe Ratio Z-Score])</f>
        <v>168</v>
      </c>
      <c r="AV278">
        <f>(Table2[[#This Row],[Rank 1Y]]+Table2[[#This Row],[Rank 6M]]+Table2[[#This Row],[Rank Sharpe]])/3</f>
        <v>154</v>
      </c>
    </row>
    <row r="279" spans="1:48" x14ac:dyDescent="0.3">
      <c r="A279" t="s">
        <v>684</v>
      </c>
      <c r="B279" t="s">
        <v>685</v>
      </c>
      <c r="C279" t="s">
        <v>10169</v>
      </c>
      <c r="D279" t="s">
        <v>242</v>
      </c>
      <c r="E279">
        <v>24917.355141119999</v>
      </c>
      <c r="F279">
        <v>497.25</v>
      </c>
      <c r="G279">
        <v>-10.298565931901001</v>
      </c>
      <c r="H279">
        <f>(Table2[[#This Row],[1Y Return vs Nifty]]-AVERAGE(Table2[1Y Return vs Nifty]))/_xlfn.STDEV.P(Table2[1Y Return vs Nifty])</f>
        <v>-0.66876964428122054</v>
      </c>
      <c r="I279">
        <v>-3.6981826757499499</v>
      </c>
      <c r="J279">
        <f>(Table2[[#This Row],[1M Return vs Nifty]]-AVERAGE(Table2[1M Return vs Nifty]))/_xlfn.STDEV.P(Table2[1M Return vs Nifty])</f>
        <v>-0.67165833795216245</v>
      </c>
      <c r="K279">
        <v>9.3552404604659394</v>
      </c>
      <c r="L279">
        <f>(Table2[[#This Row],[6M Return vs Nifty]]-AVERAGE(Table2[6M Return vs Nifty]))/_xlfn.STDEV.P(Table2[6M Return vs Nifty])</f>
        <v>-2.4378352625358715E-2</v>
      </c>
      <c r="M279">
        <v>-4.5915911625135202</v>
      </c>
      <c r="N279">
        <f>(Table2[[#This Row],[1W Return vs Nifty]]-AVERAGE(Table2[1W Return vs Nifty]))/_xlfn.STDEV.P(Table2[1W Return vs Nifty])</f>
        <v>-1.1585737545184924</v>
      </c>
      <c r="O279">
        <v>486.22</v>
      </c>
      <c r="P279">
        <v>460.775567636853</v>
      </c>
      <c r="Q279">
        <v>422.157119199497</v>
      </c>
      <c r="R279">
        <v>58.884763534131203</v>
      </c>
      <c r="S279" s="2">
        <f>(Table2[[#This Row],[Close Price]]-Table2[[#This Row],[20D EMA]])/Table2[[#This Row],[20D EMA]]</f>
        <v>2.2685204228538463E-2</v>
      </c>
      <c r="T279" s="2">
        <f>(Table2[[#This Row],[Close Price]]-Table2[[#This Row],[50D EMA]])/Table2[[#This Row],[50D EMA]]</f>
        <v>7.9158781248343607E-2</v>
      </c>
      <c r="U279" s="2">
        <f>(Table2[[#This Row],[Close Price]]-Table2[[#This Row],[200D EMA]])/Table2[[#This Row],[200D EMA]]</f>
        <v>0.17787898719532591</v>
      </c>
      <c r="V279">
        <v>1.0451811034833001</v>
      </c>
      <c r="W279">
        <v>482.85</v>
      </c>
      <c r="X279">
        <v>503</v>
      </c>
      <c r="Y279">
        <v>482.85</v>
      </c>
      <c r="Z279">
        <v>509.7</v>
      </c>
      <c r="AA279">
        <v>477</v>
      </c>
      <c r="AB279">
        <v>517.70000000000005</v>
      </c>
      <c r="AC279" s="2">
        <f>(Table2[[#This Row],[Close Price]]/Table2[[#This Row],[Day Low]])-1</f>
        <v>2.982292637465056E-2</v>
      </c>
      <c r="AD279" s="2">
        <f>(Table2[[#This Row],[Day High]]/Table2[[#This Row],[Close Price]])-1</f>
        <v>1.1563599798893875E-2</v>
      </c>
      <c r="AE279" s="2">
        <f>(Table2[[#This Row],[Close Price]]/Table2[[#This Row],[Current Week Low]])-1</f>
        <v>2.982292637465056E-2</v>
      </c>
      <c r="AF279" s="2">
        <f>(Table2[[#This Row],[Current Week High]]/Table2[[#This Row],[Close Price]])-1</f>
        <v>2.5037707390648478E-2</v>
      </c>
      <c r="AG279" s="2">
        <f>(Table2[[#This Row],[Close Price]]/Table2[[#This Row],[Current Month Low]])-1</f>
        <v>4.2452830188679291E-2</v>
      </c>
      <c r="AH279" s="2">
        <f>(Table2[[#This Row],[Current Month High]]/Table2[[#This Row],[Close Price]])-1</f>
        <v>4.1126194067370614E-2</v>
      </c>
      <c r="AI279">
        <v>4.1126194067370596</v>
      </c>
      <c r="AJ279">
        <v>47.947039571555997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0.12</v>
      </c>
      <c r="AM279" t="s">
        <v>10200</v>
      </c>
      <c r="AN279">
        <v>1.79</v>
      </c>
      <c r="AO279" t="s">
        <v>10200</v>
      </c>
      <c r="AP279">
        <v>-3.8407150685739001E-2</v>
      </c>
      <c r="AQ279">
        <f>(Table2[[#This Row],[Sharpe Ratio]]-AVERAGE(Table2[Sharpe Ratio]))/_xlfn.STDEV.P(Table2[Sharpe Ratio])</f>
        <v>-1.04721373504407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-3.5705938244213042</v>
      </c>
      <c r="AS279">
        <f>_xlfn.RANK.AVG(Table2[[#This Row],[1Y Return vs Nifty Z-Score]],Table2[1Y Return vs Nifty Z-Score])</f>
        <v>567</v>
      </c>
      <c r="AT279">
        <f>_xlfn.RANK.AVG(Table2[[#This Row],[6M Return vs Nifty Z-Score]],Table2[6M Return vs Nifty Z-Score])</f>
        <v>321</v>
      </c>
      <c r="AU279">
        <f>_xlfn.RANK.AVG(Table2[[#This Row],[Sharpe Ratio Z-Score]],Table2[Sharpe Ratio Z-Score])</f>
        <v>616</v>
      </c>
      <c r="AV279">
        <f>(Table2[[#This Row],[Rank 1Y]]+Table2[[#This Row],[Rank 6M]]+Table2[[#This Row],[Rank Sharpe]])/3</f>
        <v>501.33333333333331</v>
      </c>
    </row>
    <row r="280" spans="1:48" x14ac:dyDescent="0.3">
      <c r="A280" t="s">
        <v>686</v>
      </c>
      <c r="B280" t="s">
        <v>687</v>
      </c>
      <c r="C280" t="s">
        <v>10153</v>
      </c>
      <c r="D280" t="s">
        <v>242</v>
      </c>
      <c r="E280">
        <v>24906.101629119999</v>
      </c>
      <c r="F280">
        <v>251.61</v>
      </c>
      <c r="G280">
        <v>74.075737955768403</v>
      </c>
      <c r="H280">
        <f>(Table2[[#This Row],[1Y Return vs Nifty]]-AVERAGE(Table2[1Y Return vs Nifty]))/_xlfn.STDEV.P(Table2[1Y Return vs Nifty])</f>
        <v>0.31697285023868427</v>
      </c>
      <c r="I280">
        <v>22.481790237443299</v>
      </c>
      <c r="J280">
        <f>(Table2[[#This Row],[1M Return vs Nifty]]-AVERAGE(Table2[1M Return vs Nifty]))/_xlfn.STDEV.P(Table2[1M Return vs Nifty])</f>
        <v>1.5003246431387258</v>
      </c>
      <c r="K280">
        <v>26.9747003034275</v>
      </c>
      <c r="L280">
        <f>(Table2[[#This Row],[6M Return vs Nifty]]-AVERAGE(Table2[6M Return vs Nifty]))/_xlfn.STDEV.P(Table2[6M Return vs Nifty])</f>
        <v>0.51175767038986075</v>
      </c>
      <c r="M280">
        <v>15.9283132323838</v>
      </c>
      <c r="N280">
        <f>(Table2[[#This Row],[1W Return vs Nifty]]-AVERAGE(Table2[1W Return vs Nifty]))/_xlfn.STDEV.P(Table2[1W Return vs Nifty])</f>
        <v>2.8219802202756354</v>
      </c>
      <c r="O280">
        <v>225.27</v>
      </c>
      <c r="P280">
        <v>211.32553890951101</v>
      </c>
      <c r="Q280">
        <v>185.04256426913</v>
      </c>
      <c r="R280">
        <v>81.413223856122997</v>
      </c>
      <c r="S280" s="2">
        <f>(Table2[[#This Row],[Close Price]]-Table2[[#This Row],[20D EMA]])/Table2[[#This Row],[20D EMA]]</f>
        <v>0.11692635504061794</v>
      </c>
      <c r="T280" s="2">
        <f>(Table2[[#This Row],[Close Price]]-Table2[[#This Row],[50D EMA]])/Table2[[#This Row],[50D EMA]]</f>
        <v>0.1906275090950493</v>
      </c>
      <c r="U280" s="2">
        <f>(Table2[[#This Row],[Close Price]]-Table2[[#This Row],[200D EMA]])/Table2[[#This Row],[200D EMA]]</f>
        <v>0.35974120869862602</v>
      </c>
      <c r="V280">
        <v>3.30739901540157</v>
      </c>
      <c r="W280">
        <v>239.5</v>
      </c>
      <c r="X280">
        <v>255.9</v>
      </c>
      <c r="Y280">
        <v>239.5</v>
      </c>
      <c r="Z280">
        <v>260.2</v>
      </c>
      <c r="AA280">
        <v>202.01</v>
      </c>
      <c r="AB280">
        <v>260.2</v>
      </c>
      <c r="AC280" s="2">
        <f>(Table2[[#This Row],[Close Price]]/Table2[[#This Row],[Day Low]])-1</f>
        <v>5.0563674321503216E-2</v>
      </c>
      <c r="AD280" s="2">
        <f>(Table2[[#This Row],[Day High]]/Table2[[#This Row],[Close Price]])-1</f>
        <v>1.7050196733039202E-2</v>
      </c>
      <c r="AE280" s="2">
        <f>(Table2[[#This Row],[Close Price]]/Table2[[#This Row],[Current Week Low]])-1</f>
        <v>5.0563674321503216E-2</v>
      </c>
      <c r="AF280" s="2">
        <f>(Table2[[#This Row],[Current Week High]]/Table2[[#This Row],[Close Price]])-1</f>
        <v>3.4140137514407032E-2</v>
      </c>
      <c r="AG280" s="2">
        <f>(Table2[[#This Row],[Close Price]]/Table2[[#This Row],[Current Month Low]])-1</f>
        <v>0.24553239938616911</v>
      </c>
      <c r="AH280" s="2">
        <f>(Table2[[#This Row],[Current Month High]]/Table2[[#This Row],[Close Price]])-1</f>
        <v>3.4140137514407032E-2</v>
      </c>
      <c r="AI280">
        <v>3.4140137514407001</v>
      </c>
      <c r="AJ280">
        <v>101.20751699320201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0.04</v>
      </c>
      <c r="AM280" t="s">
        <v>10200</v>
      </c>
      <c r="AN280">
        <v>18.54</v>
      </c>
      <c r="AO280" t="s">
        <v>10200</v>
      </c>
      <c r="AP280">
        <v>4.1730870788661001E-2</v>
      </c>
      <c r="AQ280">
        <f>(Table2[[#This Row],[Sharpe Ratio]]-AVERAGE(Table2[Sharpe Ratio]))/_xlfn.STDEV.P(Table2[Sharpe Ratio])</f>
        <v>-0.14371412017512719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5.0073212638677784</v>
      </c>
      <c r="AS280">
        <f>_xlfn.RANK.AVG(Table2[[#This Row],[1Y Return vs Nifty Z-Score]],Table2[1Y Return vs Nifty Z-Score])</f>
        <v>185</v>
      </c>
      <c r="AT280">
        <f>_xlfn.RANK.AVG(Table2[[#This Row],[6M Return vs Nifty Z-Score]],Table2[6M Return vs Nifty Z-Score])</f>
        <v>168</v>
      </c>
      <c r="AU280">
        <f>_xlfn.RANK.AVG(Table2[[#This Row],[Sharpe Ratio Z-Score]],Table2[Sharpe Ratio Z-Score])</f>
        <v>382</v>
      </c>
      <c r="AV280">
        <f>(Table2[[#This Row],[Rank 1Y]]+Table2[[#This Row],[Rank 6M]]+Table2[[#This Row],[Rank Sharpe]])/3</f>
        <v>245</v>
      </c>
    </row>
    <row r="281" spans="1:48" x14ac:dyDescent="0.3">
      <c r="A281" t="s">
        <v>690</v>
      </c>
      <c r="B281" t="s">
        <v>691</v>
      </c>
      <c r="C281" t="s">
        <v>10172</v>
      </c>
      <c r="D281" t="s">
        <v>692</v>
      </c>
      <c r="E281">
        <v>24594.596207999999</v>
      </c>
      <c r="F281">
        <v>2186.85</v>
      </c>
      <c r="G281">
        <v>116.269276377556</v>
      </c>
      <c r="H281">
        <f>(Table2[[#This Row],[1Y Return vs Nifty]]-AVERAGE(Table2[1Y Return vs Nifty]))/_xlfn.STDEV.P(Table2[1Y Return vs Nifty])</f>
        <v>0.80991871053149633</v>
      </c>
      <c r="I281">
        <v>0.55867508348306105</v>
      </c>
      <c r="J281">
        <f>(Table2[[#This Row],[1M Return vs Nifty]]-AVERAGE(Table2[1M Return vs Nifty]))/_xlfn.STDEV.P(Table2[1M Return vs Nifty])</f>
        <v>-0.31849438943946506</v>
      </c>
      <c r="K281">
        <v>25.337685405260199</v>
      </c>
      <c r="L281">
        <f>(Table2[[#This Row],[6M Return vs Nifty]]-AVERAGE(Table2[6M Return vs Nifty]))/_xlfn.STDEV.P(Table2[6M Return vs Nifty])</f>
        <v>0.46194554987410724</v>
      </c>
      <c r="M281">
        <v>-7.2123580767417401</v>
      </c>
      <c r="N281">
        <f>(Table2[[#This Row],[1W Return vs Nifty]]-AVERAGE(Table2[1W Return vs Nifty]))/_xlfn.STDEV.P(Table2[1W Return vs Nifty])</f>
        <v>-1.6669632653406885</v>
      </c>
      <c r="O281">
        <v>2244.7600000000002</v>
      </c>
      <c r="P281">
        <v>2123.4656737615901</v>
      </c>
      <c r="Q281">
        <v>1649.2530310944501</v>
      </c>
      <c r="R281">
        <v>41.946428155033402</v>
      </c>
      <c r="S281" s="2">
        <f>(Table2[[#This Row],[Close Price]]-Table2[[#This Row],[20D EMA]])/Table2[[#This Row],[20D EMA]]</f>
        <v>-2.5797858122917506E-2</v>
      </c>
      <c r="T281" s="2">
        <f>(Table2[[#This Row],[Close Price]]-Table2[[#This Row],[50D EMA]])/Table2[[#This Row],[50D EMA]]</f>
        <v>2.9849470618532929E-2</v>
      </c>
      <c r="U281" s="2">
        <f>(Table2[[#This Row],[Close Price]]-Table2[[#This Row],[200D EMA]])/Table2[[#This Row],[200D EMA]]</f>
        <v>0.32596391140102898</v>
      </c>
      <c r="V281">
        <v>0.54416550810731201</v>
      </c>
      <c r="W281">
        <v>2160</v>
      </c>
      <c r="X281">
        <v>2289.4</v>
      </c>
      <c r="Y281">
        <v>2160</v>
      </c>
      <c r="Z281">
        <v>2309.9499999999998</v>
      </c>
      <c r="AA281">
        <v>2160</v>
      </c>
      <c r="AB281">
        <v>2420</v>
      </c>
      <c r="AC281" s="2">
        <f>(Table2[[#This Row],[Close Price]]/Table2[[#This Row],[Day Low]])-1</f>
        <v>1.24305555555555E-2</v>
      </c>
      <c r="AD281" s="2">
        <f>(Table2[[#This Row],[Day High]]/Table2[[#This Row],[Close Price]])-1</f>
        <v>4.6893934197590248E-2</v>
      </c>
      <c r="AE281" s="2">
        <f>(Table2[[#This Row],[Close Price]]/Table2[[#This Row],[Current Week Low]])-1</f>
        <v>1.24305555555555E-2</v>
      </c>
      <c r="AF281" s="2">
        <f>(Table2[[#This Row],[Current Week High]]/Table2[[#This Row],[Close Price]])-1</f>
        <v>5.629101218647814E-2</v>
      </c>
      <c r="AG281" s="2">
        <f>(Table2[[#This Row],[Close Price]]/Table2[[#This Row],[Current Month Low]])-1</f>
        <v>1.24305555555555E-2</v>
      </c>
      <c r="AH281" s="2">
        <f>(Table2[[#This Row],[Current Month High]]/Table2[[#This Row],[Close Price]])-1</f>
        <v>0.1066145368909619</v>
      </c>
      <c r="AI281">
        <v>10.661453689096099</v>
      </c>
      <c r="AJ281">
        <v>147.325265776973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0.05</v>
      </c>
      <c r="AM281" t="s">
        <v>10200</v>
      </c>
      <c r="AN281">
        <v>-6.12</v>
      </c>
      <c r="AO281" t="s">
        <v>10199</v>
      </c>
      <c r="AP281">
        <v>0.12774880851553699</v>
      </c>
      <c r="AQ281">
        <f>(Table2[[#This Row],[Sharpe Ratio]]-AVERAGE(Table2[Sharpe Ratio]))/_xlfn.STDEV.P(Table2[Sharpe Ratio])</f>
        <v>0.82607739923341994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0.11248400485887</v>
      </c>
      <c r="AS281">
        <f>_xlfn.RANK.AVG(Table2[[#This Row],[1Y Return vs Nifty Z-Score]],Table2[1Y Return vs Nifty Z-Score])</f>
        <v>104</v>
      </c>
      <c r="AT281">
        <f>_xlfn.RANK.AVG(Table2[[#This Row],[6M Return vs Nifty Z-Score]],Table2[6M Return vs Nifty Z-Score])</f>
        <v>179</v>
      </c>
      <c r="AU281">
        <f>_xlfn.RANK.AVG(Table2[[#This Row],[Sharpe Ratio Z-Score]],Table2[Sharpe Ratio Z-Score])</f>
        <v>151</v>
      </c>
      <c r="AV281">
        <f>(Table2[[#This Row],[Rank 1Y]]+Table2[[#This Row],[Rank 6M]]+Table2[[#This Row],[Rank Sharpe]])/3</f>
        <v>144.66666666666666</v>
      </c>
    </row>
    <row r="282" spans="1:48" x14ac:dyDescent="0.3">
      <c r="A282" t="s">
        <v>693</v>
      </c>
      <c r="B282" t="s">
        <v>694</v>
      </c>
      <c r="C282" t="s">
        <v>10160</v>
      </c>
      <c r="D282" t="s">
        <v>636</v>
      </c>
      <c r="E282">
        <v>24557.08822596</v>
      </c>
      <c r="F282">
        <v>1733.6</v>
      </c>
      <c r="G282">
        <v>222.84725676314901</v>
      </c>
      <c r="H282">
        <f>(Table2[[#This Row],[1Y Return vs Nifty]]-AVERAGE(Table2[1Y Return vs Nifty]))/_xlfn.STDEV.P(Table2[1Y Return vs Nifty])</f>
        <v>2.055066100263518</v>
      </c>
      <c r="I282">
        <v>41.952268617769498</v>
      </c>
      <c r="J282">
        <f>(Table2[[#This Row],[1M Return vs Nifty]]-AVERAGE(Table2[1M Return vs Nifty]))/_xlfn.STDEV.P(Table2[1M Return vs Nifty])</f>
        <v>3.115664269959157</v>
      </c>
      <c r="K282">
        <v>57.759404962974202</v>
      </c>
      <c r="L282">
        <f>(Table2[[#This Row],[6M Return vs Nifty]]-AVERAGE(Table2[6M Return vs Nifty]))/_xlfn.STDEV.P(Table2[6M Return vs Nifty])</f>
        <v>1.4484940557825507</v>
      </c>
      <c r="M282">
        <v>-1.04745961202879</v>
      </c>
      <c r="N282">
        <f>(Table2[[#This Row],[1W Return vs Nifty]]-AVERAGE(Table2[1W Return vs Nifty]))/_xlfn.STDEV.P(Table2[1W Return vs Nifty])</f>
        <v>-0.47106534029881381</v>
      </c>
      <c r="O282">
        <v>1670.74</v>
      </c>
      <c r="P282">
        <v>1454.1050180775201</v>
      </c>
      <c r="Q282">
        <v>1071.00705010864</v>
      </c>
      <c r="R282">
        <v>73.874217735062004</v>
      </c>
      <c r="S282" s="2">
        <f>(Table2[[#This Row],[Close Price]]-Table2[[#This Row],[20D EMA]])/Table2[[#This Row],[20D EMA]]</f>
        <v>3.7624046829548521E-2</v>
      </c>
      <c r="T282" s="2">
        <f>(Table2[[#This Row],[Close Price]]-Table2[[#This Row],[50D EMA]])/Table2[[#This Row],[50D EMA]]</f>
        <v>0.19221100157676482</v>
      </c>
      <c r="U282" s="2">
        <f>(Table2[[#This Row],[Close Price]]-Table2[[#This Row],[200D EMA]])/Table2[[#This Row],[200D EMA]]</f>
        <v>0.61866348108926861</v>
      </c>
      <c r="V282">
        <v>0.979659112373087</v>
      </c>
      <c r="W282">
        <v>1685.15</v>
      </c>
      <c r="X282">
        <v>1800.9</v>
      </c>
      <c r="Y282">
        <v>1685.15</v>
      </c>
      <c r="Z282">
        <v>1861.1</v>
      </c>
      <c r="AA282">
        <v>1685.15</v>
      </c>
      <c r="AB282">
        <v>1866</v>
      </c>
      <c r="AC282" s="2">
        <f>(Table2[[#This Row],[Close Price]]/Table2[[#This Row],[Day Low]])-1</f>
        <v>2.875114974928028E-2</v>
      </c>
      <c r="AD282" s="2">
        <f>(Table2[[#This Row],[Day High]]/Table2[[#This Row],[Close Price]])-1</f>
        <v>3.8820950622981076E-2</v>
      </c>
      <c r="AE282" s="2">
        <f>(Table2[[#This Row],[Close Price]]/Table2[[#This Row],[Current Week Low]])-1</f>
        <v>2.875114974928028E-2</v>
      </c>
      <c r="AF282" s="2">
        <f>(Table2[[#This Row],[Current Week High]]/Table2[[#This Row],[Close Price]])-1</f>
        <v>7.3546377480387726E-2</v>
      </c>
      <c r="AG282" s="2">
        <f>(Table2[[#This Row],[Close Price]]/Table2[[#This Row],[Current Month Low]])-1</f>
        <v>2.875114974928028E-2</v>
      </c>
      <c r="AH282" s="2">
        <f>(Table2[[#This Row],[Current Month High]]/Table2[[#This Row],[Close Price]])-1</f>
        <v>7.6372865712967197E-2</v>
      </c>
      <c r="AI282">
        <v>9.4225888324873193</v>
      </c>
      <c r="AJ282">
        <v>259.66804979253101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0.51</v>
      </c>
      <c r="AM282" t="s">
        <v>10200</v>
      </c>
      <c r="AN282">
        <v>7.69</v>
      </c>
      <c r="AO282" t="s">
        <v>10200</v>
      </c>
      <c r="AP282">
        <v>0.28357840316019101</v>
      </c>
      <c r="AQ282">
        <f>(Table2[[#This Row],[Sharpe Ratio]]-AVERAGE(Table2[Sharpe Ratio]))/_xlfn.STDEV.P(Table2[Sharpe Ratio])</f>
        <v>2.5829460635241177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8.7311051492305296</v>
      </c>
      <c r="AS282">
        <f>_xlfn.RANK.AVG(Table2[[#This Row],[1Y Return vs Nifty Z-Score]],Table2[1Y Return vs Nifty Z-Score])</f>
        <v>23</v>
      </c>
      <c r="AT282">
        <f>_xlfn.RANK.AVG(Table2[[#This Row],[6M Return vs Nifty Z-Score]],Table2[6M Return vs Nifty Z-Score])</f>
        <v>58</v>
      </c>
      <c r="AU282">
        <f>_xlfn.RANK.AVG(Table2[[#This Row],[Sharpe Ratio Z-Score]],Table2[Sharpe Ratio Z-Score])</f>
        <v>6</v>
      </c>
      <c r="AV282">
        <f>(Table2[[#This Row],[Rank 1Y]]+Table2[[#This Row],[Rank 6M]]+Table2[[#This Row],[Rank Sharpe]])/3</f>
        <v>29</v>
      </c>
    </row>
    <row r="283" spans="1:48" x14ac:dyDescent="0.3">
      <c r="A283" t="s">
        <v>695</v>
      </c>
      <c r="B283" t="s">
        <v>696</v>
      </c>
      <c r="C283" t="s">
        <v>10156</v>
      </c>
      <c r="D283" t="s">
        <v>621</v>
      </c>
      <c r="E283">
        <v>24321.601836500002</v>
      </c>
      <c r="F283">
        <v>1375</v>
      </c>
      <c r="G283">
        <v>69.022358337170502</v>
      </c>
      <c r="H283">
        <f>(Table2[[#This Row],[1Y Return vs Nifty]]-AVERAGE(Table2[1Y Return vs Nifty]))/_xlfn.STDEV.P(Table2[1Y Return vs Nifty])</f>
        <v>0.25793436575382778</v>
      </c>
      <c r="I283">
        <v>2.2360106271807698</v>
      </c>
      <c r="J283">
        <f>(Table2[[#This Row],[1M Return vs Nifty]]-AVERAGE(Table2[1M Return vs Nifty]))/_xlfn.STDEV.P(Table2[1M Return vs Nifty])</f>
        <v>-0.17933671091282632</v>
      </c>
      <c r="K283">
        <v>46.711106235405403</v>
      </c>
      <c r="L283">
        <f>(Table2[[#This Row],[6M Return vs Nifty]]-AVERAGE(Table2[6M Return vs Nifty]))/_xlfn.STDEV.P(Table2[6M Return vs Nifty])</f>
        <v>1.1123094625159722</v>
      </c>
      <c r="M283">
        <v>-4.8105183919885102</v>
      </c>
      <c r="N283">
        <f>(Table2[[#This Row],[1W Return vs Nifty]]-AVERAGE(Table2[1W Return vs Nifty]))/_xlfn.STDEV.P(Table2[1W Return vs Nifty])</f>
        <v>-1.2010423565502855</v>
      </c>
      <c r="O283">
        <v>1379.84</v>
      </c>
      <c r="P283">
        <v>1256.0019562692801</v>
      </c>
      <c r="Q283">
        <v>977.67636018645203</v>
      </c>
      <c r="R283">
        <v>56.498787818959897</v>
      </c>
      <c r="S283" s="2">
        <f>(Table2[[#This Row],[Close Price]]-Table2[[#This Row],[20D EMA]])/Table2[[#This Row],[20D EMA]]</f>
        <v>-3.5076530612244308E-3</v>
      </c>
      <c r="T283" s="2">
        <f>(Table2[[#This Row],[Close Price]]-Table2[[#This Row],[50D EMA]])/Table2[[#This Row],[50D EMA]]</f>
        <v>9.4743517823954237E-2</v>
      </c>
      <c r="U283" s="2">
        <f>(Table2[[#This Row],[Close Price]]-Table2[[#This Row],[200D EMA]])/Table2[[#This Row],[200D EMA]]</f>
        <v>0.40639587494758966</v>
      </c>
      <c r="V283">
        <v>0.55112175351731596</v>
      </c>
      <c r="W283">
        <v>1290.8</v>
      </c>
      <c r="X283">
        <v>1393</v>
      </c>
      <c r="Y283">
        <v>1290.8</v>
      </c>
      <c r="Z283">
        <v>1470.7</v>
      </c>
      <c r="AA283">
        <v>1290.8</v>
      </c>
      <c r="AB283">
        <v>1475</v>
      </c>
      <c r="AC283" s="2">
        <f>(Table2[[#This Row],[Close Price]]/Table2[[#This Row],[Day Low]])-1</f>
        <v>6.5230864580105408E-2</v>
      </c>
      <c r="AD283" s="2">
        <f>(Table2[[#This Row],[Day High]]/Table2[[#This Row],[Close Price]])-1</f>
        <v>1.3090909090909042E-2</v>
      </c>
      <c r="AE283" s="2">
        <f>(Table2[[#This Row],[Close Price]]/Table2[[#This Row],[Current Week Low]])-1</f>
        <v>6.5230864580105408E-2</v>
      </c>
      <c r="AF283" s="2">
        <f>(Table2[[#This Row],[Current Week High]]/Table2[[#This Row],[Close Price]])-1</f>
        <v>6.9600000000000106E-2</v>
      </c>
      <c r="AG283" s="2">
        <f>(Table2[[#This Row],[Close Price]]/Table2[[#This Row],[Current Month Low]])-1</f>
        <v>6.5230864580105408E-2</v>
      </c>
      <c r="AH283" s="2">
        <f>(Table2[[#This Row],[Current Month High]]/Table2[[#This Row],[Close Price]])-1</f>
        <v>7.2727272727272751E-2</v>
      </c>
      <c r="AI283">
        <v>8.7272727272727106</v>
      </c>
      <c r="AJ283">
        <v>111.132437619961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0.39</v>
      </c>
      <c r="AM283" t="s">
        <v>10200</v>
      </c>
      <c r="AN283">
        <v>-3.13</v>
      </c>
      <c r="AO283" t="s">
        <v>10199</v>
      </c>
      <c r="AP283">
        <v>0.17499572248662601</v>
      </c>
      <c r="AQ283">
        <f>(Table2[[#This Row],[Sharpe Ratio]]-AVERAGE(Table2[Sharpe Ratio]))/_xlfn.STDEV.P(Table2[Sharpe Ratio])</f>
        <v>1.3587529980471678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1.3486177588538562</v>
      </c>
      <c r="AS283">
        <f>_xlfn.RANK.AVG(Table2[[#This Row],[1Y Return vs Nifty Z-Score]],Table2[1Y Return vs Nifty Z-Score])</f>
        <v>197</v>
      </c>
      <c r="AT283">
        <f>_xlfn.RANK.AVG(Table2[[#This Row],[6M Return vs Nifty Z-Score]],Table2[6M Return vs Nifty Z-Score])</f>
        <v>77</v>
      </c>
      <c r="AU283">
        <f>_xlfn.RANK.AVG(Table2[[#This Row],[Sharpe Ratio Z-Score]],Table2[Sharpe Ratio Z-Score])</f>
        <v>68</v>
      </c>
      <c r="AV283">
        <f>(Table2[[#This Row],[Rank 1Y]]+Table2[[#This Row],[Rank 6M]]+Table2[[#This Row],[Rank Sharpe]])/3</f>
        <v>114</v>
      </c>
    </row>
    <row r="284" spans="1:48" x14ac:dyDescent="0.3">
      <c r="A284" t="s">
        <v>697</v>
      </c>
      <c r="B284" t="s">
        <v>698</v>
      </c>
      <c r="C284" t="s">
        <v>10169</v>
      </c>
      <c r="D284" t="s">
        <v>168</v>
      </c>
      <c r="E284">
        <v>24236.2791206</v>
      </c>
      <c r="F284">
        <v>5582.6</v>
      </c>
      <c r="G284">
        <v>85.857156938375994</v>
      </c>
      <c r="H284">
        <f>(Table2[[#This Row],[1Y Return vs Nifty]]-AVERAGE(Table2[1Y Return vs Nifty]))/_xlfn.STDEV.P(Table2[1Y Return vs Nifty])</f>
        <v>0.45461481943775667</v>
      </c>
      <c r="I284">
        <v>20.034908351589401</v>
      </c>
      <c r="J284">
        <f>(Table2[[#This Row],[1M Return vs Nifty]]-AVERAGE(Table2[1M Return vs Nifty]))/_xlfn.STDEV.P(Table2[1M Return vs Nifty])</f>
        <v>1.2973226831887983</v>
      </c>
      <c r="K284">
        <v>70.339279300005799</v>
      </c>
      <c r="L284">
        <f>(Table2[[#This Row],[6M Return vs Nifty]]-AVERAGE(Table2[6M Return vs Nifty]))/_xlfn.STDEV.P(Table2[6M Return vs Nifty])</f>
        <v>1.8312823964694858</v>
      </c>
      <c r="M284">
        <v>4.9818560579486402</v>
      </c>
      <c r="N284">
        <f>(Table2[[#This Row],[1W Return vs Nifty]]-AVERAGE(Table2[1W Return vs Nifty]))/_xlfn.STDEV.P(Table2[1W Return vs Nifty])</f>
        <v>0.69853155418697421</v>
      </c>
      <c r="O284">
        <v>5150.3</v>
      </c>
      <c r="P284">
        <v>4703.3275848349604</v>
      </c>
      <c r="Q284">
        <v>3708.5612533563599</v>
      </c>
      <c r="R284">
        <v>78.281636260933695</v>
      </c>
      <c r="S284" s="2">
        <f>(Table2[[#This Row],[Close Price]]-Table2[[#This Row],[20D EMA]])/Table2[[#This Row],[20D EMA]]</f>
        <v>8.3936858047104088E-2</v>
      </c>
      <c r="T284" s="2">
        <f>(Table2[[#This Row],[Close Price]]-Table2[[#This Row],[50D EMA]])/Table2[[#This Row],[50D EMA]]</f>
        <v>0.18694687948168801</v>
      </c>
      <c r="U284" s="2">
        <f>(Table2[[#This Row],[Close Price]]-Table2[[#This Row],[200D EMA]])/Table2[[#This Row],[200D EMA]]</f>
        <v>0.50532770490107959</v>
      </c>
      <c r="V284">
        <v>0.91948924077406802</v>
      </c>
      <c r="W284">
        <v>5400.05</v>
      </c>
      <c r="X284">
        <v>5745</v>
      </c>
      <c r="Y284">
        <v>5390.2</v>
      </c>
      <c r="Z284">
        <v>5885</v>
      </c>
      <c r="AA284">
        <v>4991.05</v>
      </c>
      <c r="AB284">
        <v>5885</v>
      </c>
      <c r="AC284" s="2">
        <f>(Table2[[#This Row],[Close Price]]/Table2[[#This Row],[Day Low]])-1</f>
        <v>3.3805242544050484E-2</v>
      </c>
      <c r="AD284" s="2">
        <f>(Table2[[#This Row],[Day High]]/Table2[[#This Row],[Close Price]])-1</f>
        <v>2.9090387991258515E-2</v>
      </c>
      <c r="AE284" s="2">
        <f>(Table2[[#This Row],[Close Price]]/Table2[[#This Row],[Current Week Low]])-1</f>
        <v>3.569440837074711E-2</v>
      </c>
      <c r="AF284" s="2">
        <f>(Table2[[#This Row],[Current Week High]]/Table2[[#This Row],[Close Price]])-1</f>
        <v>5.4168308673377963E-2</v>
      </c>
      <c r="AG284" s="2">
        <f>(Table2[[#This Row],[Close Price]]/Table2[[#This Row],[Current Month Low]])-1</f>
        <v>0.1185221546568358</v>
      </c>
      <c r="AH284" s="2">
        <f>(Table2[[#This Row],[Current Month High]]/Table2[[#This Row],[Close Price]])-1</f>
        <v>5.4168308673377963E-2</v>
      </c>
      <c r="AI284">
        <v>5.4168308673377901</v>
      </c>
      <c r="AJ284">
        <v>129.73662551440299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0.42</v>
      </c>
      <c r="AM284" t="s">
        <v>10200</v>
      </c>
      <c r="AN284">
        <v>5.78</v>
      </c>
      <c r="AO284" t="s">
        <v>10200</v>
      </c>
      <c r="AP284">
        <v>6.0880644094122999E-2</v>
      </c>
      <c r="AQ284">
        <f>(Table2[[#This Row],[Sharpe Ratio]]-AVERAGE(Table2[Sharpe Ratio]))/_xlfn.STDEV.P(Table2[Sharpe Ratio])</f>
        <v>7.2186054148985893E-2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4.3539375074320015</v>
      </c>
      <c r="AS284">
        <f>_xlfn.RANK.AVG(Table2[[#This Row],[1Y Return vs Nifty Z-Score]],Table2[1Y Return vs Nifty Z-Score])</f>
        <v>153</v>
      </c>
      <c r="AT284">
        <f>_xlfn.RANK.AVG(Table2[[#This Row],[6M Return vs Nifty Z-Score]],Table2[6M Return vs Nifty Z-Score])</f>
        <v>38</v>
      </c>
      <c r="AU284">
        <f>_xlfn.RANK.AVG(Table2[[#This Row],[Sharpe Ratio Z-Score]],Table2[Sharpe Ratio Z-Score])</f>
        <v>313</v>
      </c>
      <c r="AV284">
        <f>(Table2[[#This Row],[Rank 1Y]]+Table2[[#This Row],[Rank 6M]]+Table2[[#This Row],[Rank Sharpe]])/3</f>
        <v>168</v>
      </c>
    </row>
    <row r="285" spans="1:48" x14ac:dyDescent="0.3">
      <c r="A285" t="s">
        <v>699</v>
      </c>
      <c r="B285" t="s">
        <v>700</v>
      </c>
      <c r="C285" t="s">
        <v>10161</v>
      </c>
      <c r="D285" t="s">
        <v>287</v>
      </c>
      <c r="E285">
        <v>24185.7752992799</v>
      </c>
      <c r="F285">
        <v>2948.7</v>
      </c>
      <c r="G285">
        <v>-2.3051938353892898</v>
      </c>
      <c r="H285">
        <f>(Table2[[#This Row],[1Y Return vs Nifty]]-AVERAGE(Table2[1Y Return vs Nifty]))/_xlfn.STDEV.P(Table2[1Y Return vs Nifty])</f>
        <v>-0.57538331471183646</v>
      </c>
      <c r="I285">
        <v>-1.3700389226714</v>
      </c>
      <c r="J285">
        <f>(Table2[[#This Row],[1M Return vs Nifty]]-AVERAGE(Table2[1M Return vs Nifty]))/_xlfn.STDEV.P(Table2[1M Return vs Nifty])</f>
        <v>-0.4785073127014301</v>
      </c>
      <c r="K285">
        <v>5.3936708626410104</v>
      </c>
      <c r="L285">
        <f>(Table2[[#This Row],[6M Return vs Nifty]]-AVERAGE(Table2[6M Return vs Nifty]))/_xlfn.STDEV.P(Table2[6M Return vs Nifty])</f>
        <v>-0.14492348783416079</v>
      </c>
      <c r="M285">
        <v>4.3807203021014303</v>
      </c>
      <c r="N285">
        <f>(Table2[[#This Row],[1W Return vs Nifty]]-AVERAGE(Table2[1W Return vs Nifty]))/_xlfn.STDEV.P(Table2[1W Return vs Nifty])</f>
        <v>0.58192022519250219</v>
      </c>
      <c r="O285">
        <v>2804.41</v>
      </c>
      <c r="P285">
        <v>2671.4152789230702</v>
      </c>
      <c r="Q285">
        <v>2479.5558220718499</v>
      </c>
      <c r="R285">
        <v>72.628831870472496</v>
      </c>
      <c r="S285" s="2">
        <f>(Table2[[#This Row],[Close Price]]-Table2[[#This Row],[20D EMA]])/Table2[[#This Row],[20D EMA]]</f>
        <v>5.1451107363046047E-2</v>
      </c>
      <c r="T285" s="2">
        <f>(Table2[[#This Row],[Close Price]]-Table2[[#This Row],[50D EMA]])/Table2[[#This Row],[50D EMA]]</f>
        <v>0.10379693612769618</v>
      </c>
      <c r="U285" s="2">
        <f>(Table2[[#This Row],[Close Price]]-Table2[[#This Row],[200D EMA]])/Table2[[#This Row],[200D EMA]]</f>
        <v>0.18920492684699702</v>
      </c>
      <c r="V285">
        <v>1.01307110591572</v>
      </c>
      <c r="W285">
        <v>2867.8</v>
      </c>
      <c r="X285">
        <v>2961.05</v>
      </c>
      <c r="Y285">
        <v>2867.8</v>
      </c>
      <c r="Z285">
        <v>2998.85</v>
      </c>
      <c r="AA285">
        <v>2775</v>
      </c>
      <c r="AB285">
        <v>2998.85</v>
      </c>
      <c r="AC285" s="2">
        <f>(Table2[[#This Row],[Close Price]]/Table2[[#This Row],[Day Low]])-1</f>
        <v>2.8209777529813573E-2</v>
      </c>
      <c r="AD285" s="2">
        <f>(Table2[[#This Row],[Day High]]/Table2[[#This Row],[Close Price]])-1</f>
        <v>4.1882863634823408E-3</v>
      </c>
      <c r="AE285" s="2">
        <f>(Table2[[#This Row],[Close Price]]/Table2[[#This Row],[Current Week Low]])-1</f>
        <v>2.8209777529813573E-2</v>
      </c>
      <c r="AF285" s="2">
        <f>(Table2[[#This Row],[Current Week High]]/Table2[[#This Row],[Close Price]])-1</f>
        <v>1.7007494828229497E-2</v>
      </c>
      <c r="AG285" s="2">
        <f>(Table2[[#This Row],[Close Price]]/Table2[[#This Row],[Current Month Low]])-1</f>
        <v>6.2594594594594488E-2</v>
      </c>
      <c r="AH285" s="2">
        <f>(Table2[[#This Row],[Current Month High]]/Table2[[#This Row],[Close Price]])-1</f>
        <v>1.7007494828229497E-2</v>
      </c>
      <c r="AI285">
        <v>1.7007494828229399</v>
      </c>
      <c r="AJ285">
        <v>51.705510109584701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0.17</v>
      </c>
      <c r="AM285" t="s">
        <v>10200</v>
      </c>
      <c r="AN285">
        <v>9.6300000000000008</v>
      </c>
      <c r="AO285" t="s">
        <v>10200</v>
      </c>
      <c r="AP285">
        <v>-5.5946368499465E-2</v>
      </c>
      <c r="AQ285">
        <f>(Table2[[#This Row],[Sharpe Ratio]]-AVERAGE(Table2[Sharpe Ratio]))/_xlfn.STDEV.P(Table2[Sharpe Ratio])</f>
        <v>-1.2449560332472536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-1.861849923302179</v>
      </c>
      <c r="AS285">
        <f>_xlfn.RANK.AVG(Table2[[#This Row],[1Y Return vs Nifty Z-Score]],Table2[1Y Return vs Nifty Z-Score])</f>
        <v>532</v>
      </c>
      <c r="AT285">
        <f>_xlfn.RANK.AVG(Table2[[#This Row],[6M Return vs Nifty Z-Score]],Table2[6M Return vs Nifty Z-Score])</f>
        <v>360</v>
      </c>
      <c r="AU285">
        <f>_xlfn.RANK.AVG(Table2[[#This Row],[Sharpe Ratio Z-Score]],Table2[Sharpe Ratio Z-Score])</f>
        <v>644</v>
      </c>
      <c r="AV285">
        <f>(Table2[[#This Row],[Rank 1Y]]+Table2[[#This Row],[Rank 6M]]+Table2[[#This Row],[Rank Sharpe]])/3</f>
        <v>512</v>
      </c>
    </row>
    <row r="286" spans="1:48" x14ac:dyDescent="0.3">
      <c r="A286" t="s">
        <v>701</v>
      </c>
      <c r="B286" t="s">
        <v>702</v>
      </c>
      <c r="C286" t="s">
        <v>10155</v>
      </c>
      <c r="D286" t="s">
        <v>591</v>
      </c>
      <c r="E286">
        <v>24130.095000000001</v>
      </c>
      <c r="F286">
        <v>2297.0500000000002</v>
      </c>
      <c r="G286">
        <v>64.742789731328003</v>
      </c>
      <c r="H286">
        <f>(Table2[[#This Row],[1Y Return vs Nifty]]-AVERAGE(Table2[1Y Return vs Nifty]))/_xlfn.STDEV.P(Table2[1Y Return vs Nifty])</f>
        <v>0.20793629242324871</v>
      </c>
      <c r="I286">
        <v>5.6005744406256799</v>
      </c>
      <c r="J286">
        <f>(Table2[[#This Row],[1M Return vs Nifty]]-AVERAGE(Table2[1M Return vs Nifty]))/_xlfn.STDEV.P(Table2[1M Return vs Nifty])</f>
        <v>9.9799381619717561E-2</v>
      </c>
      <c r="K286">
        <v>10.951010624528401</v>
      </c>
      <c r="L286">
        <f>(Table2[[#This Row],[6M Return vs Nifty]]-AVERAGE(Table2[6M Return vs Nifty]))/_xlfn.STDEV.P(Table2[6M Return vs Nifty])</f>
        <v>2.4178747140021353E-2</v>
      </c>
      <c r="M286">
        <v>-4.3389225550414201</v>
      </c>
      <c r="N286">
        <f>(Table2[[#This Row],[1W Return vs Nifty]]-AVERAGE(Table2[1W Return vs Nifty]))/_xlfn.STDEV.P(Table2[1W Return vs Nifty])</f>
        <v>-1.1095598307485126</v>
      </c>
      <c r="O286">
        <v>2219.15</v>
      </c>
      <c r="P286">
        <v>2128.0497273257802</v>
      </c>
      <c r="Q286">
        <v>1848.83580782125</v>
      </c>
      <c r="R286">
        <v>63.016521588383704</v>
      </c>
      <c r="S286" s="2">
        <f>(Table2[[#This Row],[Close Price]]-Table2[[#This Row],[20D EMA]])/Table2[[#This Row],[20D EMA]]</f>
        <v>3.5103530631097529E-2</v>
      </c>
      <c r="T286" s="2">
        <f>(Table2[[#This Row],[Close Price]]-Table2[[#This Row],[50D EMA]])/Table2[[#This Row],[50D EMA]]</f>
        <v>7.9415565578251163E-2</v>
      </c>
      <c r="U286" s="2">
        <f>(Table2[[#This Row],[Close Price]]-Table2[[#This Row],[200D EMA]])/Table2[[#This Row],[200D EMA]]</f>
        <v>0.24243050155272883</v>
      </c>
      <c r="V286">
        <v>1.94402789779892</v>
      </c>
      <c r="W286">
        <v>2260</v>
      </c>
      <c r="X286">
        <v>2339.9499999999998</v>
      </c>
      <c r="Y286">
        <v>2260</v>
      </c>
      <c r="Z286">
        <v>2360</v>
      </c>
      <c r="AA286">
        <v>2260</v>
      </c>
      <c r="AB286">
        <v>2538.65</v>
      </c>
      <c r="AC286" s="2">
        <f>(Table2[[#This Row],[Close Price]]/Table2[[#This Row],[Day Low]])-1</f>
        <v>1.6393805309734555E-2</v>
      </c>
      <c r="AD286" s="2">
        <f>(Table2[[#This Row],[Day High]]/Table2[[#This Row],[Close Price]])-1</f>
        <v>1.8676128077316445E-2</v>
      </c>
      <c r="AE286" s="2">
        <f>(Table2[[#This Row],[Close Price]]/Table2[[#This Row],[Current Week Low]])-1</f>
        <v>1.6393805309734555E-2</v>
      </c>
      <c r="AF286" s="2">
        <f>(Table2[[#This Row],[Current Week High]]/Table2[[#This Row],[Close Price]])-1</f>
        <v>2.7404714742822245E-2</v>
      </c>
      <c r="AG286" s="2">
        <f>(Table2[[#This Row],[Close Price]]/Table2[[#This Row],[Current Month Low]])-1</f>
        <v>1.6393805309734555E-2</v>
      </c>
      <c r="AH286" s="2">
        <f>(Table2[[#This Row],[Current Month High]]/Table2[[#This Row],[Close Price]])-1</f>
        <v>0.10517838096689225</v>
      </c>
      <c r="AI286">
        <v>10.5178380966892</v>
      </c>
      <c r="AJ286">
        <v>107.43667313857399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0.03</v>
      </c>
      <c r="AM286" t="s">
        <v>10200</v>
      </c>
      <c r="AN286">
        <v>13.01</v>
      </c>
      <c r="AO286" t="s">
        <v>10200</v>
      </c>
      <c r="AP286">
        <v>3.1830123723474997E-2</v>
      </c>
      <c r="AQ286">
        <f>(Table2[[#This Row],[Sharpe Ratio]]-AVERAGE(Table2[Sharpe Ratio]))/_xlfn.STDEV.P(Table2[Sharpe Ratio])</f>
        <v>-0.25533805343092814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-1.0329834629964532</v>
      </c>
      <c r="AS286">
        <f>_xlfn.RANK.AVG(Table2[[#This Row],[1Y Return vs Nifty Z-Score]],Table2[1Y Return vs Nifty Z-Score])</f>
        <v>213</v>
      </c>
      <c r="AT286">
        <f>_xlfn.RANK.AVG(Table2[[#This Row],[6M Return vs Nifty Z-Score]],Table2[6M Return vs Nifty Z-Score])</f>
        <v>309</v>
      </c>
      <c r="AU286">
        <f>_xlfn.RANK.AVG(Table2[[#This Row],[Sharpe Ratio Z-Score]],Table2[Sharpe Ratio Z-Score])</f>
        <v>408</v>
      </c>
      <c r="AV286">
        <f>(Table2[[#This Row],[Rank 1Y]]+Table2[[#This Row],[Rank 6M]]+Table2[[#This Row],[Rank Sharpe]])/3</f>
        <v>310</v>
      </c>
    </row>
    <row r="287" spans="1:48" x14ac:dyDescent="0.3">
      <c r="A287" t="s">
        <v>703</v>
      </c>
      <c r="B287" t="s">
        <v>704</v>
      </c>
      <c r="C287" t="s">
        <v>10157</v>
      </c>
      <c r="D287" t="s">
        <v>182</v>
      </c>
      <c r="E287">
        <v>24080.475363000001</v>
      </c>
      <c r="F287">
        <v>7392.8</v>
      </c>
      <c r="G287">
        <v>18.825552893292802</v>
      </c>
      <c r="H287">
        <f>(Table2[[#This Row],[1Y Return vs Nifty]]-AVERAGE(Table2[1Y Return vs Nifty]))/_xlfn.STDEV.P(Table2[1Y Return vs Nifty])</f>
        <v>-0.32851342623097335</v>
      </c>
      <c r="I287">
        <v>-6.9524390606990201</v>
      </c>
      <c r="J287">
        <f>(Table2[[#This Row],[1M Return vs Nifty]]-AVERAGE(Table2[1M Return vs Nifty]))/_xlfn.STDEV.P(Table2[1M Return vs Nifty])</f>
        <v>-0.941642936777082</v>
      </c>
      <c r="K287">
        <v>-5.1196708325098799</v>
      </c>
      <c r="L287">
        <f>(Table2[[#This Row],[6M Return vs Nifty]]-AVERAGE(Table2[6M Return vs Nifty]))/_xlfn.STDEV.P(Table2[6M Return vs Nifty])</f>
        <v>-0.46483007153626715</v>
      </c>
      <c r="M287">
        <v>0.66630067505309498</v>
      </c>
      <c r="N287">
        <f>(Table2[[#This Row],[1W Return vs Nifty]]-AVERAGE(Table2[1W Return vs Nifty]))/_xlfn.STDEV.P(Table2[1W Return vs Nifty])</f>
        <v>-0.13862152422116791</v>
      </c>
      <c r="O287">
        <v>7362.16</v>
      </c>
      <c r="P287">
        <v>7198.7204443730197</v>
      </c>
      <c r="Q287">
        <v>6588.0520336835798</v>
      </c>
      <c r="R287">
        <v>53.077700793501698</v>
      </c>
      <c r="S287" s="2">
        <f>(Table2[[#This Row],[Close Price]]-Table2[[#This Row],[20D EMA]])/Table2[[#This Row],[20D EMA]]</f>
        <v>4.1618220739566012E-3</v>
      </c>
      <c r="T287" s="2">
        <f>(Table2[[#This Row],[Close Price]]-Table2[[#This Row],[50D EMA]])/Table2[[#This Row],[50D EMA]]</f>
        <v>2.6960285112708527E-2</v>
      </c>
      <c r="U287" s="2">
        <f>(Table2[[#This Row],[Close Price]]-Table2[[#This Row],[200D EMA]])/Table2[[#This Row],[200D EMA]]</f>
        <v>0.12215264272381003</v>
      </c>
      <c r="V287">
        <v>0.54728254663804199</v>
      </c>
      <c r="W287">
        <v>7293</v>
      </c>
      <c r="X287">
        <v>7464.95</v>
      </c>
      <c r="Y287">
        <v>7152.75</v>
      </c>
      <c r="Z287">
        <v>7477.5</v>
      </c>
      <c r="AA287">
        <v>7152.75</v>
      </c>
      <c r="AB287">
        <v>7477.5</v>
      </c>
      <c r="AC287" s="2">
        <f>(Table2[[#This Row],[Close Price]]/Table2[[#This Row],[Day Low]])-1</f>
        <v>1.3684354860825421E-2</v>
      </c>
      <c r="AD287" s="2">
        <f>(Table2[[#This Row],[Day High]]/Table2[[#This Row],[Close Price]])-1</f>
        <v>9.759495725570666E-3</v>
      </c>
      <c r="AE287" s="2">
        <f>(Table2[[#This Row],[Close Price]]/Table2[[#This Row],[Current Week Low]])-1</f>
        <v>3.3560518681625906E-2</v>
      </c>
      <c r="AF287" s="2">
        <f>(Table2[[#This Row],[Current Week High]]/Table2[[#This Row],[Close Price]])-1</f>
        <v>1.1457093388161477E-2</v>
      </c>
      <c r="AG287" s="2">
        <f>(Table2[[#This Row],[Close Price]]/Table2[[#This Row],[Current Month Low]])-1</f>
        <v>3.3560518681625906E-2</v>
      </c>
      <c r="AH287" s="2">
        <f>(Table2[[#This Row],[Current Month High]]/Table2[[#This Row],[Close Price]])-1</f>
        <v>1.1457093388161477E-2</v>
      </c>
      <c r="AI287">
        <v>8.1998701439237998</v>
      </c>
      <c r="AJ287">
        <v>46.245833374546201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0.03</v>
      </c>
      <c r="AM287" t="s">
        <v>10200</v>
      </c>
      <c r="AN287">
        <v>-0.87</v>
      </c>
      <c r="AO287" t="s">
        <v>10199</v>
      </c>
      <c r="AP287">
        <v>-4.214990699309E-2</v>
      </c>
      <c r="AQ287">
        <f>(Table2[[#This Row],[Sharpe Ratio]]-AVERAGE(Table2[Sharpe Ratio]))/_xlfn.STDEV.P(Table2[Sharpe Ratio])</f>
        <v>-1.0894106700322912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-2.9630186287977818</v>
      </c>
      <c r="AS287">
        <f>_xlfn.RANK.AVG(Table2[[#This Row],[1Y Return vs Nifty Z-Score]],Table2[1Y Return vs Nifty Z-Score])</f>
        <v>395</v>
      </c>
      <c r="AT287">
        <f>_xlfn.RANK.AVG(Table2[[#This Row],[6M Return vs Nifty Z-Score]],Table2[6M Return vs Nifty Z-Score])</f>
        <v>482</v>
      </c>
      <c r="AU287">
        <f>_xlfn.RANK.AVG(Table2[[#This Row],[Sharpe Ratio Z-Score]],Table2[Sharpe Ratio Z-Score])</f>
        <v>622</v>
      </c>
      <c r="AV287">
        <f>(Table2[[#This Row],[Rank 1Y]]+Table2[[#This Row],[Rank 6M]]+Table2[[#This Row],[Rank Sharpe]])/3</f>
        <v>499.66666666666669</v>
      </c>
    </row>
    <row r="288" spans="1:48" x14ac:dyDescent="0.3">
      <c r="A288" t="s">
        <v>705</v>
      </c>
      <c r="B288" t="s">
        <v>706</v>
      </c>
      <c r="C288" t="s">
        <v>10160</v>
      </c>
      <c r="D288" t="s">
        <v>239</v>
      </c>
      <c r="E288">
        <v>23458.9203182399</v>
      </c>
      <c r="F288">
        <v>714.3</v>
      </c>
      <c r="G288">
        <v>5.4077379712931801</v>
      </c>
      <c r="H288">
        <f>(Table2[[#This Row],[1Y Return vs Nifty]]-AVERAGE(Table2[1Y Return vs Nifty]))/_xlfn.STDEV.P(Table2[1Y Return vs Nifty])</f>
        <v>-0.48527336074643013</v>
      </c>
      <c r="I288">
        <v>16.203504990988201</v>
      </c>
      <c r="J288">
        <f>(Table2[[#This Row],[1M Return vs Nifty]]-AVERAGE(Table2[1M Return vs Nifty]))/_xlfn.STDEV.P(Table2[1M Return vs Nifty])</f>
        <v>0.97945593365039263</v>
      </c>
      <c r="K288">
        <v>20.0262748971913</v>
      </c>
      <c r="L288">
        <f>(Table2[[#This Row],[6M Return vs Nifty]]-AVERAGE(Table2[6M Return vs Nifty]))/_xlfn.STDEV.P(Table2[6M Return vs Nifty])</f>
        <v>0.30032660515175519</v>
      </c>
      <c r="M288">
        <v>-0.23365032899041799</v>
      </c>
      <c r="N288">
        <f>(Table2[[#This Row],[1W Return vs Nifty]]-AVERAGE(Table2[1W Return vs Nifty]))/_xlfn.STDEV.P(Table2[1W Return vs Nifty])</f>
        <v>-0.31319853380782964</v>
      </c>
      <c r="O288">
        <v>710.02</v>
      </c>
      <c r="P288">
        <v>676.18056298721899</v>
      </c>
      <c r="Q288">
        <v>605.83875083260602</v>
      </c>
      <c r="R288">
        <v>64.206607242409206</v>
      </c>
      <c r="S288" s="2">
        <f>(Table2[[#This Row],[Close Price]]-Table2[[#This Row],[20D EMA]])/Table2[[#This Row],[20D EMA]]</f>
        <v>6.0279992112897843E-3</v>
      </c>
      <c r="T288" s="2">
        <f>(Table2[[#This Row],[Close Price]]-Table2[[#This Row],[50D EMA]])/Table2[[#This Row],[50D EMA]]</f>
        <v>5.6374641773755757E-2</v>
      </c>
      <c r="U288" s="2">
        <f>(Table2[[#This Row],[Close Price]]-Table2[[#This Row],[200D EMA]])/Table2[[#This Row],[200D EMA]]</f>
        <v>0.17902659580347957</v>
      </c>
      <c r="V288">
        <v>0.38971648284844201</v>
      </c>
      <c r="W288">
        <v>702.05</v>
      </c>
      <c r="X288">
        <v>728.35</v>
      </c>
      <c r="Y288">
        <v>702.05</v>
      </c>
      <c r="Z288">
        <v>762.2</v>
      </c>
      <c r="AA288">
        <v>702.05</v>
      </c>
      <c r="AB288">
        <v>762.2</v>
      </c>
      <c r="AC288" s="2">
        <f>(Table2[[#This Row],[Close Price]]/Table2[[#This Row],[Day Low]])-1</f>
        <v>1.7448899651022032E-2</v>
      </c>
      <c r="AD288" s="2">
        <f>(Table2[[#This Row],[Day High]]/Table2[[#This Row],[Close Price]])-1</f>
        <v>1.9669606607867873E-2</v>
      </c>
      <c r="AE288" s="2">
        <f>(Table2[[#This Row],[Close Price]]/Table2[[#This Row],[Current Week Low]])-1</f>
        <v>1.7448899651022032E-2</v>
      </c>
      <c r="AF288" s="2">
        <f>(Table2[[#This Row],[Current Week High]]/Table2[[#This Row],[Close Price]])-1</f>
        <v>6.7058658826823603E-2</v>
      </c>
      <c r="AG288" s="2">
        <f>(Table2[[#This Row],[Close Price]]/Table2[[#This Row],[Current Month Low]])-1</f>
        <v>1.7448899651022032E-2</v>
      </c>
      <c r="AH288" s="2">
        <f>(Table2[[#This Row],[Current Month High]]/Table2[[#This Row],[Close Price]])-1</f>
        <v>6.7058658826823603E-2</v>
      </c>
      <c r="AI288">
        <v>11.8507629847403</v>
      </c>
      <c r="AJ288">
        <v>54.276457883369297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0.06</v>
      </c>
      <c r="AM288" t="s">
        <v>10200</v>
      </c>
      <c r="AN288">
        <v>-7.14</v>
      </c>
      <c r="AO288" t="s">
        <v>10199</v>
      </c>
      <c r="AP288">
        <v>0.110830820520816</v>
      </c>
      <c r="AQ288">
        <f>(Table2[[#This Row],[Sharpe Ratio]]-AVERAGE(Table2[Sharpe Ratio]))/_xlfn.STDEV.P(Table2[Sharpe Ratio])</f>
        <v>0.63533902865272485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1.116649672900613</v>
      </c>
      <c r="AS288">
        <f>_xlfn.RANK.AVG(Table2[[#This Row],[1Y Return vs Nifty Z-Score]],Table2[1Y Return vs Nifty Z-Score])</f>
        <v>482</v>
      </c>
      <c r="AT288">
        <f>_xlfn.RANK.AVG(Table2[[#This Row],[6M Return vs Nifty Z-Score]],Table2[6M Return vs Nifty Z-Score])</f>
        <v>217</v>
      </c>
      <c r="AU288">
        <f>_xlfn.RANK.AVG(Table2[[#This Row],[Sharpe Ratio Z-Score]],Table2[Sharpe Ratio Z-Score])</f>
        <v>188</v>
      </c>
      <c r="AV288">
        <f>(Table2[[#This Row],[Rank 1Y]]+Table2[[#This Row],[Rank 6M]]+Table2[[#This Row],[Rank Sharpe]])/3</f>
        <v>295.66666666666669</v>
      </c>
    </row>
    <row r="289" spans="1:48" x14ac:dyDescent="0.3">
      <c r="A289" t="s">
        <v>707</v>
      </c>
      <c r="B289" t="s">
        <v>708</v>
      </c>
      <c r="C289" t="s">
        <v>10159</v>
      </c>
      <c r="D289" t="s">
        <v>189</v>
      </c>
      <c r="E289">
        <v>23135.414561344998</v>
      </c>
      <c r="F289">
        <v>601.79999999999995</v>
      </c>
      <c r="G289">
        <v>-11.9438128697065</v>
      </c>
      <c r="H289">
        <f>(Table2[[#This Row],[1Y Return vs Nifty]]-AVERAGE(Table2[1Y Return vs Nifty]))/_xlfn.STDEV.P(Table2[1Y Return vs Nifty])</f>
        <v>-0.68799101555004627</v>
      </c>
      <c r="I289">
        <v>6.7327962088712603</v>
      </c>
      <c r="J289">
        <f>(Table2[[#This Row],[1M Return vs Nifty]]-AVERAGE(Table2[1M Return vs Nifty]))/_xlfn.STDEV.P(Table2[1M Return vs Nifty])</f>
        <v>0.19373249681445293</v>
      </c>
      <c r="K289">
        <v>12.265342437298299</v>
      </c>
      <c r="L289">
        <f>(Table2[[#This Row],[6M Return vs Nifty]]-AVERAGE(Table2[6M Return vs Nifty]))/_xlfn.STDEV.P(Table2[6M Return vs Nifty])</f>
        <v>6.4172063467611729E-2</v>
      </c>
      <c r="M289">
        <v>2.7435386128296502</v>
      </c>
      <c r="N289">
        <f>(Table2[[#This Row],[1W Return vs Nifty]]-AVERAGE(Table2[1W Return vs Nifty]))/_xlfn.STDEV.P(Table2[1W Return vs Nifty])</f>
        <v>0.26433150960806201</v>
      </c>
      <c r="O289">
        <v>585.19000000000005</v>
      </c>
      <c r="P289">
        <v>552.758247238889</v>
      </c>
      <c r="Q289">
        <v>497.556899181186</v>
      </c>
      <c r="R289">
        <v>72.769481088168604</v>
      </c>
      <c r="S289" s="2">
        <f>(Table2[[#This Row],[Close Price]]-Table2[[#This Row],[20D EMA]])/Table2[[#This Row],[20D EMA]]</f>
        <v>2.8383943676412615E-2</v>
      </c>
      <c r="T289" s="2">
        <f>(Table2[[#This Row],[Close Price]]-Table2[[#This Row],[50D EMA]])/Table2[[#This Row],[50D EMA]]</f>
        <v>8.8721883402159848E-2</v>
      </c>
      <c r="U289" s="2">
        <f>(Table2[[#This Row],[Close Price]]-Table2[[#This Row],[200D EMA]])/Table2[[#This Row],[200D EMA]]</f>
        <v>0.20950990929954666</v>
      </c>
      <c r="V289">
        <v>0.73721602661669305</v>
      </c>
      <c r="W289">
        <v>595.29999999999995</v>
      </c>
      <c r="X289">
        <v>622</v>
      </c>
      <c r="Y289">
        <v>595.29999999999995</v>
      </c>
      <c r="Z289">
        <v>622.4</v>
      </c>
      <c r="AA289">
        <v>572.45000000000005</v>
      </c>
      <c r="AB289">
        <v>622.4</v>
      </c>
      <c r="AC289" s="2">
        <f>(Table2[[#This Row],[Close Price]]/Table2[[#This Row],[Day Low]])-1</f>
        <v>1.0918864438098419E-2</v>
      </c>
      <c r="AD289" s="2">
        <f>(Table2[[#This Row],[Day High]]/Table2[[#This Row],[Close Price]])-1</f>
        <v>3.3565968760385534E-2</v>
      </c>
      <c r="AE289" s="2">
        <f>(Table2[[#This Row],[Close Price]]/Table2[[#This Row],[Current Week Low]])-1</f>
        <v>1.0918864438098419E-2</v>
      </c>
      <c r="AF289" s="2">
        <f>(Table2[[#This Row],[Current Week High]]/Table2[[#This Row],[Close Price]])-1</f>
        <v>3.4230641409106033E-2</v>
      </c>
      <c r="AG289" s="2">
        <f>(Table2[[#This Row],[Close Price]]/Table2[[#This Row],[Current Month Low]])-1</f>
        <v>5.1270853349637324E-2</v>
      </c>
      <c r="AH289" s="2">
        <f>(Table2[[#This Row],[Current Month High]]/Table2[[#This Row],[Close Price]])-1</f>
        <v>3.4230641409106033E-2</v>
      </c>
      <c r="AI289">
        <v>3.4230641409106002</v>
      </c>
      <c r="AJ289">
        <v>47.935103244837698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0.09</v>
      </c>
      <c r="AM289" t="s">
        <v>10200</v>
      </c>
      <c r="AN289">
        <v>5.61</v>
      </c>
      <c r="AO289" t="s">
        <v>10200</v>
      </c>
      <c r="AP289">
        <v>8.5486614246001999E-2</v>
      </c>
      <c r="AQ289">
        <f>(Table2[[#This Row],[Sharpe Ratio]]-AVERAGE(Table2[Sharpe Ratio]))/_xlfn.STDEV.P(Table2[Sharpe Ratio])</f>
        <v>0.34960099585429366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0.18384605019437406</v>
      </c>
      <c r="AS289">
        <f>_xlfn.RANK.AVG(Table2[[#This Row],[1Y Return vs Nifty Z-Score]],Table2[1Y Return vs Nifty Z-Score])</f>
        <v>579</v>
      </c>
      <c r="AT289">
        <f>_xlfn.RANK.AVG(Table2[[#This Row],[6M Return vs Nifty Z-Score]],Table2[6M Return vs Nifty Z-Score])</f>
        <v>296</v>
      </c>
      <c r="AU289">
        <f>_xlfn.RANK.AVG(Table2[[#This Row],[Sharpe Ratio Z-Score]],Table2[Sharpe Ratio Z-Score])</f>
        <v>237</v>
      </c>
      <c r="AV289">
        <f>(Table2[[#This Row],[Rank 1Y]]+Table2[[#This Row],[Rank 6M]]+Table2[[#This Row],[Rank Sharpe]])/3</f>
        <v>370.66666666666669</v>
      </c>
    </row>
    <row r="290" spans="1:48" x14ac:dyDescent="0.3">
      <c r="A290" t="s">
        <v>709</v>
      </c>
      <c r="B290" t="s">
        <v>710</v>
      </c>
      <c r="C290" t="s">
        <v>10158</v>
      </c>
      <c r="D290" t="s">
        <v>46</v>
      </c>
      <c r="E290">
        <v>23116.10078855</v>
      </c>
      <c r="F290">
        <v>872.85</v>
      </c>
      <c r="G290">
        <v>24.371385485419999</v>
      </c>
      <c r="H290">
        <f>(Table2[[#This Row],[1Y Return vs Nifty]]-AVERAGE(Table2[1Y Return vs Nifty]))/_xlfn.STDEV.P(Table2[1Y Return vs Nifty])</f>
        <v>-0.26372162823485173</v>
      </c>
      <c r="I290">
        <v>6.2084328202282704</v>
      </c>
      <c r="J290">
        <f>(Table2[[#This Row],[1M Return vs Nifty]]-AVERAGE(Table2[1M Return vs Nifty]))/_xlfn.STDEV.P(Table2[1M Return vs Nifty])</f>
        <v>0.15022945883133204</v>
      </c>
      <c r="K290">
        <v>30.876845206653702</v>
      </c>
      <c r="L290">
        <f>(Table2[[#This Row],[6M Return vs Nifty]]-AVERAGE(Table2[6M Return vs Nifty]))/_xlfn.STDEV.P(Table2[6M Return vs Nifty])</f>
        <v>0.6304945935583951</v>
      </c>
      <c r="M290">
        <v>-4.2132880372749204</v>
      </c>
      <c r="N290">
        <f>(Table2[[#This Row],[1W Return vs Nifty]]-AVERAGE(Table2[1W Return vs Nifty]))/_xlfn.STDEV.P(Table2[1W Return vs Nifty])</f>
        <v>-1.0851886168557645</v>
      </c>
      <c r="O290">
        <v>875.77</v>
      </c>
      <c r="P290">
        <v>825.48970720148498</v>
      </c>
      <c r="Q290">
        <v>710.87075928704803</v>
      </c>
      <c r="R290">
        <v>56.885146814140803</v>
      </c>
      <c r="S290" s="2">
        <f>(Table2[[#This Row],[Close Price]]-Table2[[#This Row],[20D EMA]])/Table2[[#This Row],[20D EMA]]</f>
        <v>-3.3342087534397836E-3</v>
      </c>
      <c r="T290" s="2">
        <f>(Table2[[#This Row],[Close Price]]-Table2[[#This Row],[50D EMA]])/Table2[[#This Row],[50D EMA]]</f>
        <v>5.7372360170392017E-2</v>
      </c>
      <c r="U290" s="2">
        <f>(Table2[[#This Row],[Close Price]]-Table2[[#This Row],[200D EMA]])/Table2[[#This Row],[200D EMA]]</f>
        <v>0.22786032284603386</v>
      </c>
      <c r="V290">
        <v>1.6185285285094499</v>
      </c>
      <c r="W290">
        <v>855</v>
      </c>
      <c r="X290">
        <v>909.95</v>
      </c>
      <c r="Y290">
        <v>855</v>
      </c>
      <c r="Z290">
        <v>910.55</v>
      </c>
      <c r="AA290">
        <v>855</v>
      </c>
      <c r="AB290">
        <v>968.8</v>
      </c>
      <c r="AC290" s="2">
        <f>(Table2[[#This Row],[Close Price]]/Table2[[#This Row],[Day Low]])-1</f>
        <v>2.0877192982456272E-2</v>
      </c>
      <c r="AD290" s="2">
        <f>(Table2[[#This Row],[Day High]]/Table2[[#This Row],[Close Price]])-1</f>
        <v>4.250443947986482E-2</v>
      </c>
      <c r="AE290" s="2">
        <f>(Table2[[#This Row],[Close Price]]/Table2[[#This Row],[Current Week Low]])-1</f>
        <v>2.0877192982456272E-2</v>
      </c>
      <c r="AF290" s="2">
        <f>(Table2[[#This Row],[Current Week High]]/Table2[[#This Row],[Close Price]])-1</f>
        <v>4.3191842813770975E-2</v>
      </c>
      <c r="AG290" s="2">
        <f>(Table2[[#This Row],[Close Price]]/Table2[[#This Row],[Current Month Low]])-1</f>
        <v>2.0877192982456272E-2</v>
      </c>
      <c r="AH290" s="2">
        <f>(Table2[[#This Row],[Current Month High]]/Table2[[#This Row],[Close Price]])-1</f>
        <v>0.10992724981382818</v>
      </c>
      <c r="AI290">
        <v>10.9927249813828</v>
      </c>
      <c r="AJ290">
        <v>58.685574038723701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0.08</v>
      </c>
      <c r="AM290" t="s">
        <v>10200</v>
      </c>
      <c r="AN290">
        <v>-0.38</v>
      </c>
      <c r="AO290" t="s">
        <v>10199</v>
      </c>
      <c r="AP290">
        <v>6.9274816093664995E-2</v>
      </c>
      <c r="AQ290">
        <f>(Table2[[#This Row],[Sharpe Ratio]]-AVERAGE(Table2[Sharpe Ratio]))/_xlfn.STDEV.P(Table2[Sharpe Ratio])</f>
        <v>0.16682441717810809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-0.40136177552278096</v>
      </c>
      <c r="AS290">
        <f>_xlfn.RANK.AVG(Table2[[#This Row],[1Y Return vs Nifty Z-Score]],Table2[1Y Return vs Nifty Z-Score])</f>
        <v>364</v>
      </c>
      <c r="AT290">
        <f>_xlfn.RANK.AVG(Table2[[#This Row],[6M Return vs Nifty Z-Score]],Table2[6M Return vs Nifty Z-Score])</f>
        <v>148</v>
      </c>
      <c r="AU290">
        <f>_xlfn.RANK.AVG(Table2[[#This Row],[Sharpe Ratio Z-Score]],Table2[Sharpe Ratio Z-Score])</f>
        <v>282</v>
      </c>
      <c r="AV290">
        <f>(Table2[[#This Row],[Rank 1Y]]+Table2[[#This Row],[Rank 6M]]+Table2[[#This Row],[Rank Sharpe]])/3</f>
        <v>264.66666666666669</v>
      </c>
    </row>
    <row r="291" spans="1:48" x14ac:dyDescent="0.3">
      <c r="A291" t="s">
        <v>714</v>
      </c>
      <c r="B291" t="s">
        <v>715</v>
      </c>
      <c r="C291" t="s">
        <v>10167</v>
      </c>
      <c r="D291" t="s">
        <v>716</v>
      </c>
      <c r="E291">
        <v>22926.028576500001</v>
      </c>
      <c r="F291">
        <v>1428.45</v>
      </c>
      <c r="G291">
        <v>-11.650458936338101</v>
      </c>
      <c r="H291">
        <f>(Table2[[#This Row],[1Y Return vs Nifty]]-AVERAGE(Table2[1Y Return vs Nifty]))/_xlfn.STDEV.P(Table2[1Y Return vs Nifty])</f>
        <v>-0.68456377023089343</v>
      </c>
      <c r="I291">
        <v>9.9373330560476401</v>
      </c>
      <c r="J291">
        <f>(Table2[[#This Row],[1M Return vs Nifty]]-AVERAGE(Table2[1M Return vs Nifty]))/_xlfn.STDEV.P(Table2[1M Return vs Nifty])</f>
        <v>0.45959218725126755</v>
      </c>
      <c r="K291">
        <v>-8.6445005407137803</v>
      </c>
      <c r="L291">
        <f>(Table2[[#This Row],[6M Return vs Nifty]]-AVERAGE(Table2[6M Return vs Nifty]))/_xlfn.STDEV.P(Table2[6M Return vs Nifty])</f>
        <v>-0.57208581027091676</v>
      </c>
      <c r="M291">
        <v>-2.9090034175751098</v>
      </c>
      <c r="N291">
        <f>(Table2[[#This Row],[1W Return vs Nifty]]-AVERAGE(Table2[1W Return vs Nifty]))/_xlfn.STDEV.P(Table2[1W Return vs Nifty])</f>
        <v>-0.83217694451581137</v>
      </c>
      <c r="O291">
        <v>1407.07</v>
      </c>
      <c r="P291">
        <v>1335.71360279633</v>
      </c>
      <c r="Q291">
        <v>1287.2697448107999</v>
      </c>
      <c r="R291">
        <v>53.0505380109988</v>
      </c>
      <c r="S291" s="2">
        <f>(Table2[[#This Row],[Close Price]]-Table2[[#This Row],[20D EMA]])/Table2[[#This Row],[20D EMA]]</f>
        <v>1.519469535986135E-2</v>
      </c>
      <c r="T291" s="2">
        <f>(Table2[[#This Row],[Close Price]]-Table2[[#This Row],[50D EMA]])/Table2[[#This Row],[50D EMA]]</f>
        <v>6.942835425912075E-2</v>
      </c>
      <c r="U291" s="2">
        <f>(Table2[[#This Row],[Close Price]]-Table2[[#This Row],[200D EMA]])/Table2[[#This Row],[200D EMA]]</f>
        <v>0.10967418115614182</v>
      </c>
      <c r="V291">
        <v>0.810838184545422</v>
      </c>
      <c r="W291">
        <v>1410.15</v>
      </c>
      <c r="X291">
        <v>1455</v>
      </c>
      <c r="Y291">
        <v>1410.15</v>
      </c>
      <c r="Z291">
        <v>1495.75</v>
      </c>
      <c r="AA291">
        <v>1409.5</v>
      </c>
      <c r="AB291">
        <v>1520</v>
      </c>
      <c r="AC291" s="2">
        <f>(Table2[[#This Row],[Close Price]]/Table2[[#This Row],[Day Low]])-1</f>
        <v>1.2977342835868599E-2</v>
      </c>
      <c r="AD291" s="2">
        <f>(Table2[[#This Row],[Day High]]/Table2[[#This Row],[Close Price]])-1</f>
        <v>1.8586579859287911E-2</v>
      </c>
      <c r="AE291" s="2">
        <f>(Table2[[#This Row],[Close Price]]/Table2[[#This Row],[Current Week Low]])-1</f>
        <v>1.2977342835868599E-2</v>
      </c>
      <c r="AF291" s="2">
        <f>(Table2[[#This Row],[Current Week High]]/Table2[[#This Row],[Close Price]])-1</f>
        <v>4.7114004690398614E-2</v>
      </c>
      <c r="AG291" s="2">
        <f>(Table2[[#This Row],[Close Price]]/Table2[[#This Row],[Current Month Low]])-1</f>
        <v>1.3444483859524681E-2</v>
      </c>
      <c r="AH291" s="2">
        <f>(Table2[[#This Row],[Current Month High]]/Table2[[#This Row],[Close Price]])-1</f>
        <v>6.4090447688053498E-2</v>
      </c>
      <c r="AI291">
        <v>6.6750673807273602</v>
      </c>
      <c r="AJ291">
        <v>28.648624307650699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0.09</v>
      </c>
      <c r="AM291" t="s">
        <v>10200</v>
      </c>
      <c r="AN291">
        <v>2.0499999999999998</v>
      </c>
      <c r="AO291" t="s">
        <v>10200</v>
      </c>
      <c r="AP291">
        <v>1.4926248604801001E-2</v>
      </c>
      <c r="AQ291">
        <f>(Table2[[#This Row],[Sharpe Ratio]]-AVERAGE(Table2[Sharpe Ratio]))/_xlfn.STDEV.P(Table2[Sharpe Ratio])</f>
        <v>-0.44591731129785084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-2.075151649064205</v>
      </c>
      <c r="AS291">
        <f>_xlfn.RANK.AVG(Table2[[#This Row],[1Y Return vs Nifty Z-Score]],Table2[1Y Return vs Nifty Z-Score])</f>
        <v>577</v>
      </c>
      <c r="AT291">
        <f>_xlfn.RANK.AVG(Table2[[#This Row],[6M Return vs Nifty Z-Score]],Table2[6M Return vs Nifty Z-Score])</f>
        <v>513</v>
      </c>
      <c r="AU291">
        <f>_xlfn.RANK.AVG(Table2[[#This Row],[Sharpe Ratio Z-Score]],Table2[Sharpe Ratio Z-Score])</f>
        <v>454</v>
      </c>
      <c r="AV291">
        <f>(Table2[[#This Row],[Rank 1Y]]+Table2[[#This Row],[Rank 6M]]+Table2[[#This Row],[Rank Sharpe]])/3</f>
        <v>514.66666666666663</v>
      </c>
    </row>
    <row r="292" spans="1:48" x14ac:dyDescent="0.3">
      <c r="A292" t="s">
        <v>717</v>
      </c>
      <c r="B292" t="s">
        <v>718</v>
      </c>
      <c r="C292" t="s">
        <v>10155</v>
      </c>
      <c r="D292" t="s">
        <v>49</v>
      </c>
      <c r="E292">
        <v>22908.470130000002</v>
      </c>
      <c r="F292">
        <v>828.4</v>
      </c>
      <c r="G292">
        <v>-1.9302572810463801</v>
      </c>
      <c r="H292">
        <f>(Table2[[#This Row],[1Y Return vs Nifty]]-AVERAGE(Table2[1Y Return vs Nifty]))/_xlfn.STDEV.P(Table2[1Y Return vs Nifty])</f>
        <v>-0.57100294204699376</v>
      </c>
      <c r="I292">
        <v>-6.1084889613989599</v>
      </c>
      <c r="J292">
        <f>(Table2[[#This Row],[1M Return vs Nifty]]-AVERAGE(Table2[1M Return vs Nifty]))/_xlfn.STDEV.P(Table2[1M Return vs Nifty])</f>
        <v>-0.87162585697919026</v>
      </c>
      <c r="K292">
        <v>1.7154069408035</v>
      </c>
      <c r="L292">
        <f>(Table2[[#This Row],[6M Return vs Nifty]]-AVERAGE(Table2[6M Return vs Nifty]))/_xlfn.STDEV.P(Table2[6M Return vs Nifty])</f>
        <v>-0.25684801947308616</v>
      </c>
      <c r="M292">
        <v>-4.7078323476125803</v>
      </c>
      <c r="N292">
        <f>(Table2[[#This Row],[1W Return vs Nifty]]-AVERAGE(Table2[1W Return vs Nifty]))/_xlfn.STDEV.P(Table2[1W Return vs Nifty])</f>
        <v>-1.1811228026269185</v>
      </c>
      <c r="O292">
        <v>799.43</v>
      </c>
      <c r="P292">
        <v>775.39837995680205</v>
      </c>
      <c r="Q292">
        <v>728.71200540267796</v>
      </c>
      <c r="R292">
        <v>37.494343699451598</v>
      </c>
      <c r="S292" s="2">
        <f>(Table2[[#This Row],[Close Price]]-Table2[[#This Row],[20D EMA]])/Table2[[#This Row],[20D EMA]]</f>
        <v>3.6238319802859575E-2</v>
      </c>
      <c r="T292" s="2">
        <f>(Table2[[#This Row],[Close Price]]-Table2[[#This Row],[50D EMA]])/Table2[[#This Row],[50D EMA]]</f>
        <v>6.8354050528388624E-2</v>
      </c>
      <c r="U292" s="2">
        <f>(Table2[[#This Row],[Close Price]]-Table2[[#This Row],[200D EMA]])/Table2[[#This Row],[200D EMA]]</f>
        <v>0.13680026383294669</v>
      </c>
      <c r="V292">
        <v>0.81078563927173997</v>
      </c>
      <c r="W292">
        <v>798</v>
      </c>
      <c r="X292">
        <v>832.55</v>
      </c>
      <c r="Y292">
        <v>768.4</v>
      </c>
      <c r="Z292">
        <v>832.55</v>
      </c>
      <c r="AA292">
        <v>768.4</v>
      </c>
      <c r="AB292">
        <v>839.95</v>
      </c>
      <c r="AC292" s="2">
        <f>(Table2[[#This Row],[Close Price]]/Table2[[#This Row],[Day Low]])-1</f>
        <v>3.809523809523796E-2</v>
      </c>
      <c r="AD292" s="2">
        <f>(Table2[[#This Row],[Day High]]/Table2[[#This Row],[Close Price]])-1</f>
        <v>5.0096571704489889E-3</v>
      </c>
      <c r="AE292" s="2">
        <f>(Table2[[#This Row],[Close Price]]/Table2[[#This Row],[Current Week Low]])-1</f>
        <v>7.8084331077563851E-2</v>
      </c>
      <c r="AF292" s="2">
        <f>(Table2[[#This Row],[Current Week High]]/Table2[[#This Row],[Close Price]])-1</f>
        <v>5.0096571704489889E-3</v>
      </c>
      <c r="AG292" s="2">
        <f>(Table2[[#This Row],[Close Price]]/Table2[[#This Row],[Current Month Low]])-1</f>
        <v>7.8084331077563851E-2</v>
      </c>
      <c r="AH292" s="2">
        <f>(Table2[[#This Row],[Current Month High]]/Table2[[#This Row],[Close Price]])-1</f>
        <v>1.394253983582816E-2</v>
      </c>
      <c r="AI292">
        <v>5.8124094640270298</v>
      </c>
      <c r="AJ292">
        <v>38.055162069827503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0.08</v>
      </c>
      <c r="AM292" t="s">
        <v>10200</v>
      </c>
      <c r="AN292">
        <v>3.63</v>
      </c>
      <c r="AO292" t="s">
        <v>10200</v>
      </c>
      <c r="AQ292">
        <f>(Table2[[#This Row],[Sharpe Ratio]]-AVERAGE(Table2[Sharpe Ratio]))/_xlfn.STDEV.P(Table2[Sharpe Ratio])</f>
        <v>-0.61420022642052874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-3.4947998475467172</v>
      </c>
      <c r="AS292">
        <f>_xlfn.RANK.AVG(Table2[[#This Row],[1Y Return vs Nifty Z-Score]],Table2[1Y Return vs Nifty Z-Score])</f>
        <v>528</v>
      </c>
      <c r="AT292">
        <f>_xlfn.RANK.AVG(Table2[[#This Row],[6M Return vs Nifty Z-Score]],Table2[6M Return vs Nifty Z-Score])</f>
        <v>405</v>
      </c>
      <c r="AU292">
        <f>_xlfn.RANK.AVG(Table2[[#This Row],[Sharpe Ratio Z-Score]],Table2[Sharpe Ratio Z-Score])</f>
        <v>520.5</v>
      </c>
      <c r="AV292">
        <f>(Table2[[#This Row],[Rank 1Y]]+Table2[[#This Row],[Rank 6M]]+Table2[[#This Row],[Rank Sharpe]])/3</f>
        <v>484.5</v>
      </c>
    </row>
    <row r="293" spans="1:48" x14ac:dyDescent="0.3">
      <c r="A293" t="s">
        <v>719</v>
      </c>
      <c r="B293" t="s">
        <v>720</v>
      </c>
      <c r="C293" t="s">
        <v>10162</v>
      </c>
      <c r="D293" t="s">
        <v>72</v>
      </c>
      <c r="E293">
        <v>22809.090389010002</v>
      </c>
      <c r="F293">
        <v>186.06</v>
      </c>
      <c r="G293">
        <v>123.281709682548</v>
      </c>
      <c r="H293">
        <f>(Table2[[#This Row],[1Y Return vs Nifty]]-AVERAGE(Table2[1Y Return vs Nifty]))/_xlfn.STDEV.P(Table2[1Y Return vs Nifty])</f>
        <v>0.89184476123906808</v>
      </c>
      <c r="I293">
        <v>18.8712481791462</v>
      </c>
      <c r="J293">
        <f>(Table2[[#This Row],[1M Return vs Nifty]]-AVERAGE(Table2[1M Return vs Nifty]))/_xlfn.STDEV.P(Table2[1M Return vs Nifty])</f>
        <v>1.2007813269887608</v>
      </c>
      <c r="K293">
        <v>23.399756684016701</v>
      </c>
      <c r="L293">
        <f>(Table2[[#This Row],[6M Return vs Nifty]]-AVERAGE(Table2[6M Return vs Nifty]))/_xlfn.STDEV.P(Table2[6M Return vs Nifty])</f>
        <v>0.40297703399707224</v>
      </c>
      <c r="M293">
        <v>13.538356985303301</v>
      </c>
      <c r="N293">
        <f>(Table2[[#This Row],[1W Return vs Nifty]]-AVERAGE(Table2[1W Return vs Nifty]))/_xlfn.STDEV.P(Table2[1W Return vs Nifty])</f>
        <v>2.3583645203279291</v>
      </c>
      <c r="O293">
        <v>162.35</v>
      </c>
      <c r="P293">
        <v>152.52964233781699</v>
      </c>
      <c r="Q293">
        <v>128.397788232853</v>
      </c>
      <c r="R293">
        <v>77.129541055469602</v>
      </c>
      <c r="S293" s="2">
        <f>(Table2[[#This Row],[Close Price]]-Table2[[#This Row],[20D EMA]])/Table2[[#This Row],[20D EMA]]</f>
        <v>0.14604250076994155</v>
      </c>
      <c r="T293" s="2">
        <f>(Table2[[#This Row],[Close Price]]-Table2[[#This Row],[50D EMA]])/Table2[[#This Row],[50D EMA]]</f>
        <v>0.21982846840957782</v>
      </c>
      <c r="U293" s="2">
        <f>(Table2[[#This Row],[Close Price]]-Table2[[#This Row],[200D EMA]])/Table2[[#This Row],[200D EMA]]</f>
        <v>0.44909038201323964</v>
      </c>
      <c r="V293">
        <v>2.1895721141059701</v>
      </c>
      <c r="W293">
        <v>179.05</v>
      </c>
      <c r="X293">
        <v>188.5</v>
      </c>
      <c r="Y293">
        <v>169</v>
      </c>
      <c r="Z293">
        <v>189.04</v>
      </c>
      <c r="AA293">
        <v>156.87</v>
      </c>
      <c r="AB293">
        <v>189.04</v>
      </c>
      <c r="AC293" s="2">
        <f>(Table2[[#This Row],[Close Price]]/Table2[[#This Row],[Day Low]])-1</f>
        <v>3.9151075118681877E-2</v>
      </c>
      <c r="AD293" s="2">
        <f>(Table2[[#This Row],[Day High]]/Table2[[#This Row],[Close Price]])-1</f>
        <v>1.311404923143078E-2</v>
      </c>
      <c r="AE293" s="2">
        <f>(Table2[[#This Row],[Close Price]]/Table2[[#This Row],[Current Week Low]])-1</f>
        <v>0.10094674556213024</v>
      </c>
      <c r="AF293" s="2">
        <f>(Table2[[#This Row],[Current Week High]]/Table2[[#This Row],[Close Price]])-1</f>
        <v>1.6016338815435738E-2</v>
      </c>
      <c r="AG293" s="2">
        <f>(Table2[[#This Row],[Close Price]]/Table2[[#This Row],[Current Month Low]])-1</f>
        <v>0.18607764390896908</v>
      </c>
      <c r="AH293" s="2">
        <f>(Table2[[#This Row],[Current Month High]]/Table2[[#This Row],[Close Price]])-1</f>
        <v>1.6016338815435738E-2</v>
      </c>
      <c r="AI293">
        <v>1.60163388154357</v>
      </c>
      <c r="AJ293">
        <v>150.41722745625799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0.2</v>
      </c>
      <c r="AM293" t="s">
        <v>10200</v>
      </c>
      <c r="AN293">
        <v>22.35</v>
      </c>
      <c r="AO293" t="s">
        <v>10200</v>
      </c>
      <c r="AP293">
        <v>6.5554640894382996E-2</v>
      </c>
      <c r="AQ293">
        <f>(Table2[[#This Row],[Sharpe Ratio]]-AVERAGE(Table2[Sharpe Ratio]))/_xlfn.STDEV.P(Table2[Sharpe Ratio])</f>
        <v>0.12488206824115555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4.9788497107939858</v>
      </c>
      <c r="AS293">
        <f>_xlfn.RANK.AVG(Table2[[#This Row],[1Y Return vs Nifty Z-Score]],Table2[1Y Return vs Nifty Z-Score])</f>
        <v>95</v>
      </c>
      <c r="AT293">
        <f>_xlfn.RANK.AVG(Table2[[#This Row],[6M Return vs Nifty Z-Score]],Table2[6M Return vs Nifty Z-Score])</f>
        <v>190</v>
      </c>
      <c r="AU293">
        <f>_xlfn.RANK.AVG(Table2[[#This Row],[Sharpe Ratio Z-Score]],Table2[Sharpe Ratio Z-Score])</f>
        <v>296</v>
      </c>
      <c r="AV293">
        <f>(Table2[[#This Row],[Rank 1Y]]+Table2[[#This Row],[Rank 6M]]+Table2[[#This Row],[Rank Sharpe]])/3</f>
        <v>193.66666666666666</v>
      </c>
    </row>
    <row r="294" spans="1:48" x14ac:dyDescent="0.3">
      <c r="A294" t="s">
        <v>721</v>
      </c>
      <c r="B294" t="s">
        <v>722</v>
      </c>
      <c r="C294" t="s">
        <v>10157</v>
      </c>
      <c r="D294" t="s">
        <v>280</v>
      </c>
      <c r="E294">
        <v>21915.9417675</v>
      </c>
      <c r="F294">
        <v>1666.15</v>
      </c>
      <c r="G294">
        <v>-1.7107477203249</v>
      </c>
      <c r="H294">
        <f>(Table2[[#This Row],[1Y Return vs Nifty]]-AVERAGE(Table2[1Y Return vs Nifty]))/_xlfn.STDEV.P(Table2[1Y Return vs Nifty])</f>
        <v>-0.56843841834740116</v>
      </c>
      <c r="I294">
        <v>-7.5728283084555699</v>
      </c>
      <c r="J294">
        <f>(Table2[[#This Row],[1M Return vs Nifty]]-AVERAGE(Table2[1M Return vs Nifty]))/_xlfn.STDEV.P(Table2[1M Return vs Nifty])</f>
        <v>-0.99311261905089177</v>
      </c>
      <c r="K294">
        <v>-13.581674602063099</v>
      </c>
      <c r="L294">
        <f>(Table2[[#This Row],[6M Return vs Nifty]]-AVERAGE(Table2[6M Return vs Nifty]))/_xlfn.STDEV.P(Table2[6M Return vs Nifty])</f>
        <v>-0.72231725265211544</v>
      </c>
      <c r="M294">
        <v>-4.7687536245540301</v>
      </c>
      <c r="N294">
        <f>(Table2[[#This Row],[1W Return vs Nifty]]-AVERAGE(Table2[1W Return vs Nifty]))/_xlfn.STDEV.P(Table2[1W Return vs Nifty])</f>
        <v>-1.1929406174866761</v>
      </c>
      <c r="O294">
        <v>1723.01</v>
      </c>
      <c r="P294">
        <v>1710.5932645862899</v>
      </c>
      <c r="Q294">
        <v>1585.8955025822299</v>
      </c>
      <c r="R294">
        <v>21.221725744480601</v>
      </c>
      <c r="S294" s="2">
        <f>(Table2[[#This Row],[Close Price]]-Table2[[#This Row],[20D EMA]])/Table2[[#This Row],[20D EMA]]</f>
        <v>-3.3000388854388482E-2</v>
      </c>
      <c r="T294" s="2">
        <f>(Table2[[#This Row],[Close Price]]-Table2[[#This Row],[50D EMA]])/Table2[[#This Row],[50D EMA]]</f>
        <v>-2.5981199333810382E-2</v>
      </c>
      <c r="U294" s="2">
        <f>(Table2[[#This Row],[Close Price]]-Table2[[#This Row],[200D EMA]])/Table2[[#This Row],[200D EMA]]</f>
        <v>5.0605161113765687E-2</v>
      </c>
      <c r="V294">
        <v>0.87390104665771695</v>
      </c>
      <c r="W294">
        <v>1650</v>
      </c>
      <c r="X294">
        <v>1685</v>
      </c>
      <c r="Y294">
        <v>1636</v>
      </c>
      <c r="Z294">
        <v>1718</v>
      </c>
      <c r="AA294">
        <v>1636</v>
      </c>
      <c r="AB294">
        <v>1807.9</v>
      </c>
      <c r="AC294" s="2">
        <f>(Table2[[#This Row],[Close Price]]/Table2[[#This Row],[Day Low]])-1</f>
        <v>9.7878787878789009E-3</v>
      </c>
      <c r="AD294" s="2">
        <f>(Table2[[#This Row],[Day High]]/Table2[[#This Row],[Close Price]])-1</f>
        <v>1.13135071872279E-2</v>
      </c>
      <c r="AE294" s="2">
        <f>(Table2[[#This Row],[Close Price]]/Table2[[#This Row],[Current Week Low]])-1</f>
        <v>1.8429095354523195E-2</v>
      </c>
      <c r="AF294" s="2">
        <f>(Table2[[#This Row],[Current Week High]]/Table2[[#This Row],[Close Price]])-1</f>
        <v>3.1119647090598113E-2</v>
      </c>
      <c r="AG294" s="2">
        <f>(Table2[[#This Row],[Close Price]]/Table2[[#This Row],[Current Month Low]])-1</f>
        <v>1.8429095354523195E-2</v>
      </c>
      <c r="AH294" s="2">
        <f>(Table2[[#This Row],[Current Month High]]/Table2[[#This Row],[Close Price]])-1</f>
        <v>8.5076373675839534E-2</v>
      </c>
      <c r="AI294">
        <v>13.1410737328571</v>
      </c>
      <c r="AJ294">
        <v>45.9934282584885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-0.14000000000000001</v>
      </c>
      <c r="AM294" t="s">
        <v>10199</v>
      </c>
      <c r="AN294">
        <v>-9.1</v>
      </c>
      <c r="AO294" t="s">
        <v>10199</v>
      </c>
      <c r="AP294">
        <v>7.7398293811257998E-2</v>
      </c>
      <c r="AQ294">
        <f>(Table2[[#This Row],[Sharpe Ratio]]-AVERAGE(Table2[Sharpe Ratio]))/_xlfn.STDEV.P(Table2[Sharpe Ratio])</f>
        <v>0.25841089328778255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-3.2183980142493018</v>
      </c>
      <c r="AS294">
        <f>_xlfn.RANK.AVG(Table2[[#This Row],[1Y Return vs Nifty Z-Score]],Table2[1Y Return vs Nifty Z-Score])</f>
        <v>524</v>
      </c>
      <c r="AT294">
        <f>_xlfn.RANK.AVG(Table2[[#This Row],[6M Return vs Nifty Z-Score]],Table2[6M Return vs Nifty Z-Score])</f>
        <v>566</v>
      </c>
      <c r="AU294">
        <f>_xlfn.RANK.AVG(Table2[[#This Row],[Sharpe Ratio Z-Score]],Table2[Sharpe Ratio Z-Score])</f>
        <v>257</v>
      </c>
      <c r="AV294">
        <f>(Table2[[#This Row],[Rank 1Y]]+Table2[[#This Row],[Rank 6M]]+Table2[[#This Row],[Rank Sharpe]])/3</f>
        <v>449</v>
      </c>
    </row>
    <row r="295" spans="1:48" x14ac:dyDescent="0.3">
      <c r="A295" t="s">
        <v>723</v>
      </c>
      <c r="B295" t="s">
        <v>724</v>
      </c>
      <c r="C295" t="s">
        <v>10157</v>
      </c>
      <c r="D295" t="s">
        <v>43</v>
      </c>
      <c r="E295">
        <v>21880.1437468</v>
      </c>
      <c r="F295">
        <v>3997.65</v>
      </c>
      <c r="G295">
        <v>112.042465804502</v>
      </c>
      <c r="H295">
        <f>(Table2[[#This Row],[1Y Return vs Nifty]]-AVERAGE(Table2[1Y Return vs Nifty]))/_xlfn.STDEV.P(Table2[1Y Return vs Nifty])</f>
        <v>0.7605370077361473</v>
      </c>
      <c r="I295">
        <v>0.92421887909203004</v>
      </c>
      <c r="J295">
        <f>(Table2[[#This Row],[1M Return vs Nifty]]-AVERAGE(Table2[1M Return vs Nifty]))/_xlfn.STDEV.P(Table2[1M Return vs Nifty])</f>
        <v>-0.28816758560591571</v>
      </c>
      <c r="K295">
        <v>69.549150703863603</v>
      </c>
      <c r="L295">
        <f>(Table2[[#This Row],[6M Return vs Nifty]]-AVERAGE(Table2[6M Return vs Nifty]))/_xlfn.STDEV.P(Table2[6M Return vs Nifty])</f>
        <v>1.807239865825421</v>
      </c>
      <c r="M295">
        <v>-3.7037635444407102</v>
      </c>
      <c r="N295">
        <f>(Table2[[#This Row],[1W Return vs Nifty]]-AVERAGE(Table2[1W Return vs Nifty]))/_xlfn.STDEV.P(Table2[1W Return vs Nifty])</f>
        <v>-0.98634850014886</v>
      </c>
      <c r="O295">
        <v>4152.71</v>
      </c>
      <c r="P295">
        <v>3897.7469418506298</v>
      </c>
      <c r="Q295">
        <v>3027.8338654767699</v>
      </c>
      <c r="R295">
        <v>49.2575765612956</v>
      </c>
      <c r="S295" s="2">
        <f>(Table2[[#This Row],[Close Price]]-Table2[[#This Row],[20D EMA]])/Table2[[#This Row],[20D EMA]]</f>
        <v>-3.7339472296404025E-2</v>
      </c>
      <c r="T295" s="2">
        <f>(Table2[[#This Row],[Close Price]]-Table2[[#This Row],[50D EMA]])/Table2[[#This Row],[50D EMA]]</f>
        <v>2.5630975956057536E-2</v>
      </c>
      <c r="U295" s="2">
        <f>(Table2[[#This Row],[Close Price]]-Table2[[#This Row],[200D EMA]])/Table2[[#This Row],[200D EMA]]</f>
        <v>0.32030031290059591</v>
      </c>
      <c r="V295">
        <v>0.582108485991366</v>
      </c>
      <c r="W295">
        <v>3950.05</v>
      </c>
      <c r="X295">
        <v>4140</v>
      </c>
      <c r="Y295">
        <v>3950.05</v>
      </c>
      <c r="Z295">
        <v>4420</v>
      </c>
      <c r="AA295">
        <v>3950.05</v>
      </c>
      <c r="AB295">
        <v>4449</v>
      </c>
      <c r="AC295" s="2">
        <f>(Table2[[#This Row],[Close Price]]/Table2[[#This Row],[Day Low]])-1</f>
        <v>1.2050480373666073E-2</v>
      </c>
      <c r="AD295" s="2">
        <f>(Table2[[#This Row],[Day High]]/Table2[[#This Row],[Close Price]])-1</f>
        <v>3.5608419946718595E-2</v>
      </c>
      <c r="AE295" s="2">
        <f>(Table2[[#This Row],[Close Price]]/Table2[[#This Row],[Current Week Low]])-1</f>
        <v>1.2050480373666073E-2</v>
      </c>
      <c r="AF295" s="2">
        <f>(Table2[[#This Row],[Current Week High]]/Table2[[#This Row],[Close Price]])-1</f>
        <v>0.10564956912185908</v>
      </c>
      <c r="AG295" s="2">
        <f>(Table2[[#This Row],[Close Price]]/Table2[[#This Row],[Current Month Low]])-1</f>
        <v>1.2050480373666073E-2</v>
      </c>
      <c r="AH295" s="2">
        <f>(Table2[[#This Row],[Current Month High]]/Table2[[#This Row],[Close Price]])-1</f>
        <v>0.11290383100071288</v>
      </c>
      <c r="AI295">
        <v>12.315985641564399</v>
      </c>
      <c r="AJ295">
        <v>146.76851851851799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0.17</v>
      </c>
      <c r="AM295" t="s">
        <v>10200</v>
      </c>
      <c r="AN295">
        <v>-7.55</v>
      </c>
      <c r="AO295" t="s">
        <v>10199</v>
      </c>
      <c r="AP295">
        <v>0.13813030386292699</v>
      </c>
      <c r="AQ295">
        <f>(Table2[[#This Row],[Sharpe Ratio]]-AVERAGE(Table2[Sharpe Ratio]))/_xlfn.STDEV.P(Table2[Sharpe Ratio])</f>
        <v>0.94312142996391302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2.2363822177707058</v>
      </c>
      <c r="AS295">
        <f>_xlfn.RANK.AVG(Table2[[#This Row],[1Y Return vs Nifty Z-Score]],Table2[1Y Return vs Nifty Z-Score])</f>
        <v>109</v>
      </c>
      <c r="AT295">
        <f>_xlfn.RANK.AVG(Table2[[#This Row],[6M Return vs Nifty Z-Score]],Table2[6M Return vs Nifty Z-Score])</f>
        <v>40</v>
      </c>
      <c r="AU295">
        <f>_xlfn.RANK.AVG(Table2[[#This Row],[Sharpe Ratio Z-Score]],Table2[Sharpe Ratio Z-Score])</f>
        <v>134</v>
      </c>
      <c r="AV295">
        <f>(Table2[[#This Row],[Rank 1Y]]+Table2[[#This Row],[Rank 6M]]+Table2[[#This Row],[Rank Sharpe]])/3</f>
        <v>94.333333333333329</v>
      </c>
    </row>
    <row r="296" spans="1:48" x14ac:dyDescent="0.3">
      <c r="A296" t="s">
        <v>725</v>
      </c>
      <c r="B296" t="s">
        <v>726</v>
      </c>
      <c r="C296" t="s">
        <v>10167</v>
      </c>
      <c r="D296" t="s">
        <v>106</v>
      </c>
      <c r="E296">
        <v>21862.625741100001</v>
      </c>
      <c r="F296">
        <v>282.35000000000002</v>
      </c>
      <c r="G296">
        <v>-34.022940516539599</v>
      </c>
      <c r="H296">
        <f>(Table2[[#This Row],[1Y Return vs Nifty]]-AVERAGE(Table2[1Y Return vs Nifty]))/_xlfn.STDEV.P(Table2[1Y Return vs Nifty])</f>
        <v>-0.94594081022199172</v>
      </c>
      <c r="I296">
        <v>-7.8195535487421104</v>
      </c>
      <c r="J296">
        <f>(Table2[[#This Row],[1M Return vs Nifty]]-AVERAGE(Table2[1M Return vs Nifty]))/_xlfn.STDEV.P(Table2[1M Return vs Nifty])</f>
        <v>-1.0135818160468089</v>
      </c>
      <c r="K296">
        <v>-28.850333400930602</v>
      </c>
      <c r="L296">
        <f>(Table2[[#This Row],[6M Return vs Nifty]]-AVERAGE(Table2[6M Return vs Nifty]))/_xlfn.STDEV.P(Table2[6M Return vs Nifty])</f>
        <v>-1.1869216206725828</v>
      </c>
      <c r="M296">
        <v>0.57418298925771405</v>
      </c>
      <c r="N296">
        <f>(Table2[[#This Row],[1W Return vs Nifty]]-AVERAGE(Table2[1W Return vs Nifty]))/_xlfn.STDEV.P(Table2[1W Return vs Nifty])</f>
        <v>-0.15649097494009145</v>
      </c>
      <c r="O296">
        <v>273.77</v>
      </c>
      <c r="P296">
        <v>276.16895278774501</v>
      </c>
      <c r="Q296">
        <v>292.58846760869801</v>
      </c>
      <c r="R296">
        <v>46.409947663986799</v>
      </c>
      <c r="S296" s="2">
        <f>(Table2[[#This Row],[Close Price]]-Table2[[#This Row],[20D EMA]])/Table2[[#This Row],[20D EMA]]</f>
        <v>3.1340176060196664E-2</v>
      </c>
      <c r="T296" s="2">
        <f>(Table2[[#This Row],[Close Price]]-Table2[[#This Row],[50D EMA]])/Table2[[#This Row],[50D EMA]]</f>
        <v>2.2381397872068453E-2</v>
      </c>
      <c r="U296" s="2">
        <f>(Table2[[#This Row],[Close Price]]-Table2[[#This Row],[200D EMA]])/Table2[[#This Row],[200D EMA]]</f>
        <v>-3.4992724396747964E-2</v>
      </c>
      <c r="V296">
        <v>1.7423678574165</v>
      </c>
      <c r="W296">
        <v>269.2</v>
      </c>
      <c r="X296">
        <v>285.95</v>
      </c>
      <c r="Y296">
        <v>268.55</v>
      </c>
      <c r="Z296">
        <v>285.95</v>
      </c>
      <c r="AA296">
        <v>265.60000000000002</v>
      </c>
      <c r="AB296">
        <v>285.95</v>
      </c>
      <c r="AC296" s="2">
        <f>(Table2[[#This Row],[Close Price]]/Table2[[#This Row],[Day Low]])-1</f>
        <v>4.8848439821693956E-2</v>
      </c>
      <c r="AD296" s="2">
        <f>(Table2[[#This Row],[Day High]]/Table2[[#This Row],[Close Price]])-1</f>
        <v>1.2750132813883264E-2</v>
      </c>
      <c r="AE296" s="2">
        <f>(Table2[[#This Row],[Close Price]]/Table2[[#This Row],[Current Week Low]])-1</f>
        <v>5.1387078756283788E-2</v>
      </c>
      <c r="AF296" s="2">
        <f>(Table2[[#This Row],[Current Week High]]/Table2[[#This Row],[Close Price]])-1</f>
        <v>1.2750132813883264E-2</v>
      </c>
      <c r="AG296" s="2">
        <f>(Table2[[#This Row],[Close Price]]/Table2[[#This Row],[Current Month Low]])-1</f>
        <v>6.3064759036144613E-2</v>
      </c>
      <c r="AH296" s="2">
        <f>(Table2[[#This Row],[Current Month High]]/Table2[[#This Row],[Close Price]])-1</f>
        <v>1.2750132813883264E-2</v>
      </c>
      <c r="AI296">
        <v>26.5450681777935</v>
      </c>
      <c r="AJ296">
        <v>12.1103831645821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-0.05</v>
      </c>
      <c r="AM296" t="s">
        <v>10199</v>
      </c>
      <c r="AN296">
        <v>1.84</v>
      </c>
      <c r="AO296" t="s">
        <v>10200</v>
      </c>
      <c r="AP296">
        <v>-0.13719926577399799</v>
      </c>
      <c r="AQ296">
        <f>(Table2[[#This Row],[Sharpe Ratio]]-AVERAGE(Table2[Sharpe Ratio]))/_xlfn.STDEV.P(Table2[Sharpe Ratio])</f>
        <v>-2.1610250856629998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679</v>
      </c>
      <c r="AT296">
        <f>_xlfn.RANK.AVG(Table2[[#This Row],[6M Return vs Nifty Z-Score]],Table2[6M Return vs Nifty Z-Score])</f>
        <v>677</v>
      </c>
      <c r="AU296">
        <f>_xlfn.RANK.AVG(Table2[[#This Row],[Sharpe Ratio Z-Score]],Table2[Sharpe Ratio Z-Score])</f>
        <v>721</v>
      </c>
      <c r="AV296">
        <f>(Table2[[#This Row],[Rank 1Y]]+Table2[[#This Row],[Rank 6M]]+Table2[[#This Row],[Rank Sharpe]])/3</f>
        <v>692.33333333333337</v>
      </c>
    </row>
    <row r="297" spans="1:48" x14ac:dyDescent="0.3">
      <c r="A297" t="s">
        <v>729</v>
      </c>
      <c r="B297" t="s">
        <v>730</v>
      </c>
      <c r="C297" t="s">
        <v>10170</v>
      </c>
      <c r="D297" t="s">
        <v>629</v>
      </c>
      <c r="E297">
        <v>21710.023924360001</v>
      </c>
      <c r="F297">
        <v>721.75</v>
      </c>
      <c r="G297">
        <v>148.72691516200001</v>
      </c>
      <c r="H297">
        <f>(Table2[[#This Row],[1Y Return vs Nifty]]-AVERAGE(Table2[1Y Return vs Nifty]))/_xlfn.STDEV.P(Table2[1Y Return vs Nifty])</f>
        <v>1.1891203435808166</v>
      </c>
      <c r="I297">
        <v>19.408840066921101</v>
      </c>
      <c r="J297">
        <f>(Table2[[#This Row],[1M Return vs Nifty]]-AVERAGE(Table2[1M Return vs Nifty]))/_xlfn.STDEV.P(Table2[1M Return vs Nifty])</f>
        <v>1.2453818479629895</v>
      </c>
      <c r="K297">
        <v>21.956566183780499</v>
      </c>
      <c r="L297">
        <f>(Table2[[#This Row],[6M Return vs Nifty]]-AVERAGE(Table2[6M Return vs Nifty]))/_xlfn.STDEV.P(Table2[6M Return vs Nifty])</f>
        <v>0.35906272435612879</v>
      </c>
      <c r="M297">
        <v>16.5429940447981</v>
      </c>
      <c r="N297">
        <f>(Table2[[#This Row],[1W Return vs Nifty]]-AVERAGE(Table2[1W Return vs Nifty]))/_xlfn.STDEV.P(Table2[1W Return vs Nifty])</f>
        <v>2.9412190872799995</v>
      </c>
      <c r="O297">
        <v>645.13</v>
      </c>
      <c r="P297">
        <v>626.27409235593302</v>
      </c>
      <c r="Q297">
        <v>546.54232472522904</v>
      </c>
      <c r="R297">
        <v>76.226647812873296</v>
      </c>
      <c r="S297" s="2">
        <f>(Table2[[#This Row],[Close Price]]-Table2[[#This Row],[20D EMA]])/Table2[[#This Row],[20D EMA]]</f>
        <v>0.11876676018786912</v>
      </c>
      <c r="T297" s="2">
        <f>(Table2[[#This Row],[Close Price]]-Table2[[#This Row],[50D EMA]])/Table2[[#This Row],[50D EMA]]</f>
        <v>0.1524506742485601</v>
      </c>
      <c r="U297" s="2">
        <f>(Table2[[#This Row],[Close Price]]-Table2[[#This Row],[200D EMA]])/Table2[[#This Row],[200D EMA]]</f>
        <v>0.32057476127371398</v>
      </c>
      <c r="V297">
        <v>1.1277240252714</v>
      </c>
      <c r="W297">
        <v>696.75</v>
      </c>
      <c r="X297">
        <v>747.7</v>
      </c>
      <c r="Y297">
        <v>692.6</v>
      </c>
      <c r="Z297">
        <v>747.7</v>
      </c>
      <c r="AA297">
        <v>587.5</v>
      </c>
      <c r="AB297">
        <v>747.7</v>
      </c>
      <c r="AC297" s="2">
        <f>(Table2[[#This Row],[Close Price]]/Table2[[#This Row],[Day Low]])-1</f>
        <v>3.5880875493361941E-2</v>
      </c>
      <c r="AD297" s="2">
        <f>(Table2[[#This Row],[Day High]]/Table2[[#This Row],[Close Price]])-1</f>
        <v>3.5954277797021206E-2</v>
      </c>
      <c r="AE297" s="2">
        <f>(Table2[[#This Row],[Close Price]]/Table2[[#This Row],[Current Week Low]])-1</f>
        <v>4.2087785157377988E-2</v>
      </c>
      <c r="AF297" s="2">
        <f>(Table2[[#This Row],[Current Week High]]/Table2[[#This Row],[Close Price]])-1</f>
        <v>3.5954277797021206E-2</v>
      </c>
      <c r="AG297" s="2">
        <f>(Table2[[#This Row],[Close Price]]/Table2[[#This Row],[Current Month Low]])-1</f>
        <v>0.22851063829787233</v>
      </c>
      <c r="AH297" s="2">
        <f>(Table2[[#This Row],[Current Month High]]/Table2[[#This Row],[Close Price]])-1</f>
        <v>3.5954277797021206E-2</v>
      </c>
      <c r="AI297">
        <v>8.38240387945965</v>
      </c>
      <c r="AJ297">
        <v>236.87281213535499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0.05</v>
      </c>
      <c r="AM297" t="s">
        <v>10200</v>
      </c>
      <c r="AN297">
        <v>15.53</v>
      </c>
      <c r="AO297" t="s">
        <v>10200</v>
      </c>
      <c r="AP297">
        <v>0.13183973834687801</v>
      </c>
      <c r="AQ297">
        <f>(Table2[[#This Row],[Sharpe Ratio]]-AVERAGE(Table2[Sharpe Ratio]))/_xlfn.STDEV.P(Table2[Sharpe Ratio])</f>
        <v>0.87219974489493857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6.6069837480748728</v>
      </c>
      <c r="AS297">
        <f>_xlfn.RANK.AVG(Table2[[#This Row],[1Y Return vs Nifty Z-Score]],Table2[1Y Return vs Nifty Z-Score])</f>
        <v>71</v>
      </c>
      <c r="AT297">
        <f>_xlfn.RANK.AVG(Table2[[#This Row],[6M Return vs Nifty Z-Score]],Table2[6M Return vs Nifty Z-Score])</f>
        <v>201</v>
      </c>
      <c r="AU297">
        <f>_xlfn.RANK.AVG(Table2[[#This Row],[Sharpe Ratio Z-Score]],Table2[Sharpe Ratio Z-Score])</f>
        <v>144</v>
      </c>
      <c r="AV297">
        <f>(Table2[[#This Row],[Rank 1Y]]+Table2[[#This Row],[Rank 6M]]+Table2[[#This Row],[Rank Sharpe]])/3</f>
        <v>138.66666666666666</v>
      </c>
    </row>
    <row r="298" spans="1:48" x14ac:dyDescent="0.3">
      <c r="A298" t="s">
        <v>731</v>
      </c>
      <c r="B298" t="s">
        <v>732</v>
      </c>
      <c r="C298" t="s">
        <v>10155</v>
      </c>
      <c r="D298" t="s">
        <v>539</v>
      </c>
      <c r="E298">
        <v>21701.610076360001</v>
      </c>
      <c r="F298">
        <v>483.2</v>
      </c>
      <c r="G298">
        <v>-33.581533388321702</v>
      </c>
      <c r="H298">
        <f>(Table2[[#This Row],[1Y Return vs Nifty]]-AVERAGE(Table2[1Y Return vs Nifty]))/_xlfn.STDEV.P(Table2[1Y Return vs Nifty])</f>
        <v>-0.94078386381034895</v>
      </c>
      <c r="I298">
        <v>-0.415951175826557</v>
      </c>
      <c r="J298">
        <f>(Table2[[#This Row],[1M Return vs Nifty]]-AVERAGE(Table2[1M Return vs Nifty]))/_xlfn.STDEV.P(Table2[1M Return vs Nifty])</f>
        <v>-0.39935282482302414</v>
      </c>
      <c r="K298">
        <v>-33.314562313627697</v>
      </c>
      <c r="L298">
        <f>(Table2[[#This Row],[6M Return vs Nifty]]-AVERAGE(Table2[6M Return vs Nifty]))/_xlfn.STDEV.P(Table2[6M Return vs Nifty])</f>
        <v>-1.3227619901512806</v>
      </c>
      <c r="M298">
        <v>-4.4209836237437097</v>
      </c>
      <c r="N298">
        <f>(Table2[[#This Row],[1W Return vs Nifty]]-AVERAGE(Table2[1W Return vs Nifty]))/_xlfn.STDEV.P(Table2[1W Return vs Nifty])</f>
        <v>-1.1254784484434364</v>
      </c>
      <c r="O298">
        <v>488.68</v>
      </c>
      <c r="P298">
        <v>461.06608419258902</v>
      </c>
      <c r="Q298">
        <v>484.21829953220799</v>
      </c>
      <c r="R298">
        <v>59.499875201594897</v>
      </c>
      <c r="S298" s="2">
        <f>(Table2[[#This Row],[Close Price]]-Table2[[#This Row],[20D EMA]])/Table2[[#This Row],[20D EMA]]</f>
        <v>-1.1213882295162516E-2</v>
      </c>
      <c r="T298" s="2">
        <f>(Table2[[#This Row],[Close Price]]-Table2[[#This Row],[50D EMA]])/Table2[[#This Row],[50D EMA]]</f>
        <v>4.8005950917364704E-2</v>
      </c>
      <c r="U298" s="2">
        <f>(Table2[[#This Row],[Close Price]]-Table2[[#This Row],[200D EMA]])/Table2[[#This Row],[200D EMA]]</f>
        <v>-2.1029761435942427E-3</v>
      </c>
      <c r="V298">
        <v>1.69118315282701</v>
      </c>
      <c r="W298">
        <v>475</v>
      </c>
      <c r="X298">
        <v>504</v>
      </c>
      <c r="Y298">
        <v>475</v>
      </c>
      <c r="Z298">
        <v>526</v>
      </c>
      <c r="AA298">
        <v>475</v>
      </c>
      <c r="AB298">
        <v>535.6</v>
      </c>
      <c r="AC298" s="2">
        <f>(Table2[[#This Row],[Close Price]]/Table2[[#This Row],[Day Low]])-1</f>
        <v>1.7263157894736869E-2</v>
      </c>
      <c r="AD298" s="2">
        <f>(Table2[[#This Row],[Day High]]/Table2[[#This Row],[Close Price]])-1</f>
        <v>4.3046357615894149E-2</v>
      </c>
      <c r="AE298" s="2">
        <f>(Table2[[#This Row],[Close Price]]/Table2[[#This Row],[Current Week Low]])-1</f>
        <v>1.7263157894736869E-2</v>
      </c>
      <c r="AF298" s="2">
        <f>(Table2[[#This Row],[Current Week High]]/Table2[[#This Row],[Close Price]])-1</f>
        <v>8.8576158940397276E-2</v>
      </c>
      <c r="AG298" s="2">
        <f>(Table2[[#This Row],[Close Price]]/Table2[[#This Row],[Current Month Low]])-1</f>
        <v>1.7263157894736869E-2</v>
      </c>
      <c r="AH298" s="2">
        <f>(Table2[[#This Row],[Current Month High]]/Table2[[#This Row],[Close Price]])-1</f>
        <v>0.10844370860927155</v>
      </c>
      <c r="AI298">
        <v>41.767916141425999</v>
      </c>
      <c r="AJ298">
        <v>58.801104246089103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7.0000000000000007E-2</v>
      </c>
      <c r="AM298" t="s">
        <v>10200</v>
      </c>
      <c r="AN298">
        <v>2.67</v>
      </c>
      <c r="AO298" t="s">
        <v>10200</v>
      </c>
      <c r="AP298">
        <v>6.1609359821230003E-2</v>
      </c>
      <c r="AQ298">
        <f>(Table2[[#This Row],[Sharpe Ratio]]-AVERAGE(Table2[Sharpe Ratio]))/_xlfn.STDEV.P(Table2[Sharpe Ratio])</f>
        <v>8.0401809500525778E-2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676</v>
      </c>
      <c r="AT298">
        <f>_xlfn.RANK.AVG(Table2[[#This Row],[6M Return vs Nifty Z-Score]],Table2[6M Return vs Nifty Z-Score])</f>
        <v>697</v>
      </c>
      <c r="AU298">
        <f>_xlfn.RANK.AVG(Table2[[#This Row],[Sharpe Ratio Z-Score]],Table2[Sharpe Ratio Z-Score])</f>
        <v>311</v>
      </c>
      <c r="AV298">
        <f>(Table2[[#This Row],[Rank 1Y]]+Table2[[#This Row],[Rank 6M]]+Table2[[#This Row],[Rank Sharpe]])/3</f>
        <v>561.33333333333337</v>
      </c>
    </row>
    <row r="299" spans="1:48" x14ac:dyDescent="0.3">
      <c r="A299" t="s">
        <v>733</v>
      </c>
      <c r="B299" t="s">
        <v>734</v>
      </c>
      <c r="C299" t="s">
        <v>10160</v>
      </c>
      <c r="D299" t="s">
        <v>636</v>
      </c>
      <c r="E299">
        <v>21664.718235</v>
      </c>
      <c r="F299">
        <v>4870.2</v>
      </c>
      <c r="G299">
        <v>186.16935710650799</v>
      </c>
      <c r="H299">
        <f>(Table2[[#This Row],[1Y Return vs Nifty]]-AVERAGE(Table2[1Y Return vs Nifty]))/_xlfn.STDEV.P(Table2[1Y Return vs Nifty])</f>
        <v>1.6265592843800649</v>
      </c>
      <c r="I299">
        <v>19.2141962102306</v>
      </c>
      <c r="J299">
        <f>(Table2[[#This Row],[1M Return vs Nifty]]-AVERAGE(Table2[1M Return vs Nifty]))/_xlfn.STDEV.P(Table2[1M Return vs Nifty])</f>
        <v>1.2292335064231625</v>
      </c>
      <c r="K299">
        <v>42.218223543433503</v>
      </c>
      <c r="L299">
        <f>(Table2[[#This Row],[6M Return vs Nifty]]-AVERAGE(Table2[6M Return vs Nifty]))/_xlfn.STDEV.P(Table2[6M Return vs Nifty])</f>
        <v>0.97559719779180887</v>
      </c>
      <c r="M299">
        <v>10.1795487118767</v>
      </c>
      <c r="N299">
        <f>(Table2[[#This Row],[1W Return vs Nifty]]-AVERAGE(Table2[1W Return vs Nifty]))/_xlfn.STDEV.P(Table2[1W Return vs Nifty])</f>
        <v>1.7068060449051901</v>
      </c>
      <c r="O299">
        <v>4610.09</v>
      </c>
      <c r="P299">
        <v>4252.8430477914999</v>
      </c>
      <c r="Q299">
        <v>3314.33401306719</v>
      </c>
      <c r="R299">
        <v>81.847269753974601</v>
      </c>
      <c r="S299" s="2">
        <f>(Table2[[#This Row],[Close Price]]-Table2[[#This Row],[20D EMA]])/Table2[[#This Row],[20D EMA]]</f>
        <v>5.6421891980416798E-2</v>
      </c>
      <c r="T299" s="2">
        <f>(Table2[[#This Row],[Close Price]]-Table2[[#This Row],[50D EMA]])/Table2[[#This Row],[50D EMA]]</f>
        <v>0.14516335196736058</v>
      </c>
      <c r="U299" s="2">
        <f>(Table2[[#This Row],[Close Price]]-Table2[[#This Row],[200D EMA]])/Table2[[#This Row],[200D EMA]]</f>
        <v>0.46943548260332457</v>
      </c>
      <c r="V299">
        <v>1.44885430490357</v>
      </c>
      <c r="W299">
        <v>4770.1000000000004</v>
      </c>
      <c r="X299">
        <v>5075</v>
      </c>
      <c r="Y299">
        <v>4770.1000000000004</v>
      </c>
      <c r="Z299">
        <v>5394.8</v>
      </c>
      <c r="AA299">
        <v>4430</v>
      </c>
      <c r="AB299">
        <v>5488</v>
      </c>
      <c r="AC299" s="2">
        <f>(Table2[[#This Row],[Close Price]]/Table2[[#This Row],[Day Low]])-1</f>
        <v>2.098488501289264E-2</v>
      </c>
      <c r="AD299" s="2">
        <f>(Table2[[#This Row],[Day High]]/Table2[[#This Row],[Close Price]])-1</f>
        <v>4.2051661122746609E-2</v>
      </c>
      <c r="AE299" s="2">
        <f>(Table2[[#This Row],[Close Price]]/Table2[[#This Row],[Current Week Low]])-1</f>
        <v>2.098488501289264E-2</v>
      </c>
      <c r="AF299" s="2">
        <f>(Table2[[#This Row],[Current Week High]]/Table2[[#This Row],[Close Price]])-1</f>
        <v>0.1077163155517229</v>
      </c>
      <c r="AG299" s="2">
        <f>(Table2[[#This Row],[Close Price]]/Table2[[#This Row],[Current Month Low]])-1</f>
        <v>9.9367945823927828E-2</v>
      </c>
      <c r="AH299" s="2">
        <f>(Table2[[#This Row],[Current Month High]]/Table2[[#This Row],[Close Price]])-1</f>
        <v>0.12685310664859761</v>
      </c>
      <c r="AI299">
        <v>12.685310664859699</v>
      </c>
      <c r="AJ299">
        <v>215.223300970873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0.28000000000000003</v>
      </c>
      <c r="AM299" t="s">
        <v>10200</v>
      </c>
      <c r="AN299">
        <v>8.23</v>
      </c>
      <c r="AO299" t="s">
        <v>10200</v>
      </c>
      <c r="AP299">
        <v>0.15344798720112801</v>
      </c>
      <c r="AQ299">
        <f>(Table2[[#This Row],[Sharpe Ratio]]-AVERAGE(Table2[Sharpe Ratio]))/_xlfn.STDEV.P(Table2[Sharpe Ratio])</f>
        <v>1.1158174953536739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6.6540135288539011</v>
      </c>
      <c r="AS299">
        <f>_xlfn.RANK.AVG(Table2[[#This Row],[1Y Return vs Nifty Z-Score]],Table2[1Y Return vs Nifty Z-Score])</f>
        <v>44</v>
      </c>
      <c r="AT299">
        <f>_xlfn.RANK.AVG(Table2[[#This Row],[6M Return vs Nifty Z-Score]],Table2[6M Return vs Nifty Z-Score])</f>
        <v>96</v>
      </c>
      <c r="AU299">
        <f>_xlfn.RANK.AVG(Table2[[#This Row],[Sharpe Ratio Z-Score]],Table2[Sharpe Ratio Z-Score])</f>
        <v>93</v>
      </c>
      <c r="AV299">
        <f>(Table2[[#This Row],[Rank 1Y]]+Table2[[#This Row],[Rank 6M]]+Table2[[#This Row],[Rank Sharpe]])/3</f>
        <v>77.666666666666671</v>
      </c>
    </row>
    <row r="300" spans="1:48" x14ac:dyDescent="0.3">
      <c r="A300" t="s">
        <v>735</v>
      </c>
      <c r="B300" t="s">
        <v>736</v>
      </c>
      <c r="C300" t="s">
        <v>10168</v>
      </c>
      <c r="D300" t="s">
        <v>140</v>
      </c>
      <c r="E300">
        <v>21642.108309899999</v>
      </c>
      <c r="F300">
        <v>2028.55</v>
      </c>
      <c r="G300">
        <v>242.22806928595901</v>
      </c>
      <c r="H300">
        <f>(Table2[[#This Row],[1Y Return vs Nifty]]-AVERAGE(Table2[1Y Return vs Nifty]))/_xlfn.STDEV.P(Table2[1Y Return vs Nifty])</f>
        <v>2.2814915592218741</v>
      </c>
      <c r="I300">
        <v>-6.9202910810576101</v>
      </c>
      <c r="J300">
        <f>(Table2[[#This Row],[1M Return vs Nifty]]-AVERAGE(Table2[1M Return vs Nifty]))/_xlfn.STDEV.P(Table2[1M Return vs Nifty])</f>
        <v>-0.938975826887812</v>
      </c>
      <c r="K300">
        <v>47.059542047877798</v>
      </c>
      <c r="L300">
        <f>(Table2[[#This Row],[6M Return vs Nifty]]-AVERAGE(Table2[6M Return vs Nifty]))/_xlfn.STDEV.P(Table2[6M Return vs Nifty])</f>
        <v>1.1229118869058239</v>
      </c>
      <c r="M300">
        <v>0.338577444958573</v>
      </c>
      <c r="N300">
        <f>(Table2[[#This Row],[1W Return vs Nifty]]-AVERAGE(Table2[1W Return vs Nifty]))/_xlfn.STDEV.P(Table2[1W Return vs Nifty])</f>
        <v>-0.20219492013374898</v>
      </c>
      <c r="O300">
        <v>1992.25</v>
      </c>
      <c r="P300">
        <v>1886.9949362992099</v>
      </c>
      <c r="Q300">
        <v>1423.87864800745</v>
      </c>
      <c r="R300">
        <v>54.254013086482601</v>
      </c>
      <c r="S300" s="2">
        <f>(Table2[[#This Row],[Close Price]]-Table2[[#This Row],[20D EMA]])/Table2[[#This Row],[20D EMA]]</f>
        <v>1.8220604843769583E-2</v>
      </c>
      <c r="T300" s="2">
        <f>(Table2[[#This Row],[Close Price]]-Table2[[#This Row],[50D EMA]])/Table2[[#This Row],[50D EMA]]</f>
        <v>7.5016133312158742E-2</v>
      </c>
      <c r="U300" s="2">
        <f>(Table2[[#This Row],[Close Price]]-Table2[[#This Row],[200D EMA]])/Table2[[#This Row],[200D EMA]]</f>
        <v>0.4246649479846587</v>
      </c>
      <c r="V300">
        <v>0.70003859416710201</v>
      </c>
      <c r="W300">
        <v>1985.3</v>
      </c>
      <c r="X300">
        <v>2045</v>
      </c>
      <c r="Y300">
        <v>1985.3</v>
      </c>
      <c r="Z300">
        <v>2074.9499999999998</v>
      </c>
      <c r="AA300">
        <v>1896.05</v>
      </c>
      <c r="AB300">
        <v>2155.35</v>
      </c>
      <c r="AC300" s="2">
        <f>(Table2[[#This Row],[Close Price]]/Table2[[#This Row],[Day Low]])-1</f>
        <v>2.17851206366797E-2</v>
      </c>
      <c r="AD300" s="2">
        <f>(Table2[[#This Row],[Day High]]/Table2[[#This Row],[Close Price]])-1</f>
        <v>8.1092405905696108E-3</v>
      </c>
      <c r="AE300" s="2">
        <f>(Table2[[#This Row],[Close Price]]/Table2[[#This Row],[Current Week Low]])-1</f>
        <v>2.17851206366797E-2</v>
      </c>
      <c r="AF300" s="2">
        <f>(Table2[[#This Row],[Current Week High]]/Table2[[#This Row],[Close Price]])-1</f>
        <v>2.2873481057898326E-2</v>
      </c>
      <c r="AG300" s="2">
        <f>(Table2[[#This Row],[Close Price]]/Table2[[#This Row],[Current Month Low]])-1</f>
        <v>6.9882123361725723E-2</v>
      </c>
      <c r="AH300" s="2">
        <f>(Table2[[#This Row],[Current Month High]]/Table2[[#This Row],[Close Price]])-1</f>
        <v>6.2507702546153565E-2</v>
      </c>
      <c r="AI300">
        <v>6.51960333597874</v>
      </c>
      <c r="AJ300">
        <v>278.24381487926598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7.0000000000000007E-2</v>
      </c>
      <c r="AM300" t="s">
        <v>10200</v>
      </c>
      <c r="AN300">
        <v>1.76</v>
      </c>
      <c r="AO300" t="s">
        <v>10200</v>
      </c>
      <c r="AP300">
        <v>0.108611020072089</v>
      </c>
      <c r="AQ300">
        <f>(Table2[[#This Row],[Sharpe Ratio]]-AVERAGE(Table2[Sharpe Ratio]))/_xlfn.STDEV.P(Table2[Sharpe Ratio])</f>
        <v>0.61031234576723048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2.8735450448733673</v>
      </c>
      <c r="AS300">
        <f>_xlfn.RANK.AVG(Table2[[#This Row],[1Y Return vs Nifty Z-Score]],Table2[1Y Return vs Nifty Z-Score])</f>
        <v>17</v>
      </c>
      <c r="AT300">
        <f>_xlfn.RANK.AVG(Table2[[#This Row],[6M Return vs Nifty Z-Score]],Table2[6M Return vs Nifty Z-Score])</f>
        <v>76</v>
      </c>
      <c r="AU300">
        <f>_xlfn.RANK.AVG(Table2[[#This Row],[Sharpe Ratio Z-Score]],Table2[Sharpe Ratio Z-Score])</f>
        <v>192</v>
      </c>
      <c r="AV300">
        <f>(Table2[[#This Row],[Rank 1Y]]+Table2[[#This Row],[Rank 6M]]+Table2[[#This Row],[Rank Sharpe]])/3</f>
        <v>95</v>
      </c>
    </row>
    <row r="301" spans="1:48" x14ac:dyDescent="0.3">
      <c r="A301" t="s">
        <v>737</v>
      </c>
      <c r="B301" t="s">
        <v>738</v>
      </c>
      <c r="C301" t="s">
        <v>10161</v>
      </c>
      <c r="D301" t="s">
        <v>65</v>
      </c>
      <c r="E301">
        <v>21409.89831045</v>
      </c>
      <c r="F301">
        <v>1184.05</v>
      </c>
      <c r="G301">
        <v>47.676435621472898</v>
      </c>
      <c r="H301">
        <f>(Table2[[#This Row],[1Y Return vs Nifty]]-AVERAGE(Table2[1Y Return vs Nifty]))/_xlfn.STDEV.P(Table2[1Y Return vs Nifty])</f>
        <v>8.5505825866885616E-3</v>
      </c>
      <c r="I301">
        <v>3.2412440617510301</v>
      </c>
      <c r="J301">
        <f>(Table2[[#This Row],[1M Return vs Nifty]]-AVERAGE(Table2[1M Return vs Nifty]))/_xlfn.STDEV.P(Table2[1M Return vs Nifty])</f>
        <v>-9.5938996211224786E-2</v>
      </c>
      <c r="K301">
        <v>28.3809196980439</v>
      </c>
      <c r="L301">
        <f>(Table2[[#This Row],[6M Return vs Nifty]]-AVERAGE(Table2[6M Return vs Nifty]))/_xlfn.STDEV.P(Table2[6M Return vs Nifty])</f>
        <v>0.55454699994003287</v>
      </c>
      <c r="M301">
        <v>0.43891456950299801</v>
      </c>
      <c r="N301">
        <f>(Table2[[#This Row],[1W Return vs Nifty]]-AVERAGE(Table2[1W Return vs Nifty]))/_xlfn.STDEV.P(Table2[1W Return vs Nifty])</f>
        <v>-0.18273102146061276</v>
      </c>
      <c r="O301">
        <v>1173.27</v>
      </c>
      <c r="P301">
        <v>1109.5835838109699</v>
      </c>
      <c r="Q301">
        <v>953.51480206869599</v>
      </c>
      <c r="R301">
        <v>54.243959063156701</v>
      </c>
      <c r="S301" s="2">
        <f>(Table2[[#This Row],[Close Price]]-Table2[[#This Row],[20D EMA]])/Table2[[#This Row],[20D EMA]]</f>
        <v>9.1879959429628077E-3</v>
      </c>
      <c r="T301" s="2">
        <f>(Table2[[#This Row],[Close Price]]-Table2[[#This Row],[50D EMA]])/Table2[[#This Row],[50D EMA]]</f>
        <v>6.711203849399798E-2</v>
      </c>
      <c r="U301" s="2">
        <f>(Table2[[#This Row],[Close Price]]-Table2[[#This Row],[200D EMA]])/Table2[[#This Row],[200D EMA]]</f>
        <v>0.24177411554718062</v>
      </c>
      <c r="V301">
        <v>0.84867816213605396</v>
      </c>
      <c r="W301">
        <v>1166.0999999999999</v>
      </c>
      <c r="X301">
        <v>1216</v>
      </c>
      <c r="Y301">
        <v>1166.0999999999999</v>
      </c>
      <c r="Z301">
        <v>1236</v>
      </c>
      <c r="AA301">
        <v>1162.6500000000001</v>
      </c>
      <c r="AB301">
        <v>1240</v>
      </c>
      <c r="AC301" s="2">
        <f>(Table2[[#This Row],[Close Price]]/Table2[[#This Row],[Day Low]])-1</f>
        <v>1.5393190978475246E-2</v>
      </c>
      <c r="AD301" s="2">
        <f>(Table2[[#This Row],[Day High]]/Table2[[#This Row],[Close Price]])-1</f>
        <v>2.6983657784722004E-2</v>
      </c>
      <c r="AE301" s="2">
        <f>(Table2[[#This Row],[Close Price]]/Table2[[#This Row],[Current Week Low]])-1</f>
        <v>1.5393190978475246E-2</v>
      </c>
      <c r="AF301" s="2">
        <f>(Table2[[#This Row],[Current Week High]]/Table2[[#This Row],[Close Price]])-1</f>
        <v>4.3874836366707637E-2</v>
      </c>
      <c r="AG301" s="2">
        <f>(Table2[[#This Row],[Close Price]]/Table2[[#This Row],[Current Month Low]])-1</f>
        <v>1.8406227153485499E-2</v>
      </c>
      <c r="AH301" s="2">
        <f>(Table2[[#This Row],[Current Month High]]/Table2[[#This Row],[Close Price]])-1</f>
        <v>4.7253072083104586E-2</v>
      </c>
      <c r="AI301">
        <v>6.3679743254085599</v>
      </c>
      <c r="AJ301">
        <v>77.306079664570206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0.06</v>
      </c>
      <c r="AM301" t="s">
        <v>10200</v>
      </c>
      <c r="AN301">
        <v>-1.01</v>
      </c>
      <c r="AO301" t="s">
        <v>10199</v>
      </c>
      <c r="AP301">
        <v>-3.1415370693092998E-2</v>
      </c>
      <c r="AQ301">
        <f>(Table2[[#This Row],[Sharpe Ratio]]-AVERAGE(Table2[Sharpe Ratio]))/_xlfn.STDEV.P(Table2[Sharpe Ratio])</f>
        <v>-0.96838635180723753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-0.68395878695235357</v>
      </c>
      <c r="AS301">
        <f>_xlfn.RANK.AVG(Table2[[#This Row],[1Y Return vs Nifty Z-Score]],Table2[1Y Return vs Nifty Z-Score])</f>
        <v>276</v>
      </c>
      <c r="AT301">
        <f>_xlfn.RANK.AVG(Table2[[#This Row],[6M Return vs Nifty Z-Score]],Table2[6M Return vs Nifty Z-Score])</f>
        <v>158</v>
      </c>
      <c r="AU301">
        <f>_xlfn.RANK.AVG(Table2[[#This Row],[Sharpe Ratio Z-Score]],Table2[Sharpe Ratio Z-Score])</f>
        <v>597</v>
      </c>
      <c r="AV301">
        <f>(Table2[[#This Row],[Rank 1Y]]+Table2[[#This Row],[Rank 6M]]+Table2[[#This Row],[Rank Sharpe]])/3</f>
        <v>343.66666666666669</v>
      </c>
    </row>
    <row r="302" spans="1:48" x14ac:dyDescent="0.3">
      <c r="A302" t="s">
        <v>739</v>
      </c>
      <c r="B302" t="s">
        <v>740</v>
      </c>
      <c r="C302" t="s">
        <v>10169</v>
      </c>
      <c r="D302" t="s">
        <v>346</v>
      </c>
      <c r="E302">
        <v>21406.852228709999</v>
      </c>
      <c r="F302">
        <v>500.6</v>
      </c>
      <c r="G302">
        <v>58.0700163386661</v>
      </c>
      <c r="H302">
        <f>(Table2[[#This Row],[1Y Return vs Nifty]]-AVERAGE(Table2[1Y Return vs Nifty]))/_xlfn.STDEV.P(Table2[1Y Return vs Nifty])</f>
        <v>0.12997847841620647</v>
      </c>
      <c r="I302">
        <v>20.6733644929283</v>
      </c>
      <c r="J302">
        <f>(Table2[[#This Row],[1M Return vs Nifty]]-AVERAGE(Table2[1M Return vs Nifty]))/_xlfn.STDEV.P(Table2[1M Return vs Nifty])</f>
        <v>1.3502912587392422</v>
      </c>
      <c r="K302">
        <v>21.229364972595398</v>
      </c>
      <c r="L302">
        <f>(Table2[[#This Row],[6M Return vs Nifty]]-AVERAGE(Table2[6M Return vs Nifty]))/_xlfn.STDEV.P(Table2[6M Return vs Nifty])</f>
        <v>0.33693498782098324</v>
      </c>
      <c r="M302">
        <v>0.28304298920290499</v>
      </c>
      <c r="N302">
        <f>(Table2[[#This Row],[1W Return vs Nifty]]-AVERAGE(Table2[1W Return vs Nifty]))/_xlfn.STDEV.P(Table2[1W Return vs Nifty])</f>
        <v>-0.21296777240158041</v>
      </c>
      <c r="O302">
        <v>493.73</v>
      </c>
      <c r="P302">
        <v>452.89576130240602</v>
      </c>
      <c r="Q302">
        <v>380.52877336801902</v>
      </c>
      <c r="R302">
        <v>67.220274120899703</v>
      </c>
      <c r="S302" s="2">
        <f>(Table2[[#This Row],[Close Price]]-Table2[[#This Row],[20D EMA]])/Table2[[#This Row],[20D EMA]]</f>
        <v>1.3914487675450154E-2</v>
      </c>
      <c r="T302" s="2">
        <f>(Table2[[#This Row],[Close Price]]-Table2[[#This Row],[50D EMA]])/Table2[[#This Row],[50D EMA]]</f>
        <v>0.1053316077863248</v>
      </c>
      <c r="U302" s="2">
        <f>(Table2[[#This Row],[Close Price]]-Table2[[#This Row],[200D EMA]])/Table2[[#This Row],[200D EMA]]</f>
        <v>0.31553783849048672</v>
      </c>
      <c r="V302">
        <v>1.15103075564373</v>
      </c>
      <c r="W302">
        <v>485.05</v>
      </c>
      <c r="X302">
        <v>513.45000000000005</v>
      </c>
      <c r="Y302">
        <v>485.05</v>
      </c>
      <c r="Z302">
        <v>542.70000000000005</v>
      </c>
      <c r="AA302">
        <v>485.05</v>
      </c>
      <c r="AB302">
        <v>542.70000000000005</v>
      </c>
      <c r="AC302" s="2">
        <f>(Table2[[#This Row],[Close Price]]/Table2[[#This Row],[Day Low]])-1</f>
        <v>3.2058550664879837E-2</v>
      </c>
      <c r="AD302" s="2">
        <f>(Table2[[#This Row],[Day High]]/Table2[[#This Row],[Close Price]])-1</f>
        <v>2.5669196963643781E-2</v>
      </c>
      <c r="AE302" s="2">
        <f>(Table2[[#This Row],[Close Price]]/Table2[[#This Row],[Current Week Low]])-1</f>
        <v>3.2058550664879837E-2</v>
      </c>
      <c r="AF302" s="2">
        <f>(Table2[[#This Row],[Current Week High]]/Table2[[#This Row],[Close Price]])-1</f>
        <v>8.409908110267672E-2</v>
      </c>
      <c r="AG302" s="2">
        <f>(Table2[[#This Row],[Close Price]]/Table2[[#This Row],[Current Month Low]])-1</f>
        <v>3.2058550664879837E-2</v>
      </c>
      <c r="AH302" s="2">
        <f>(Table2[[#This Row],[Current Month High]]/Table2[[#This Row],[Close Price]])-1</f>
        <v>8.409908110267672E-2</v>
      </c>
      <c r="AI302">
        <v>14.7323212145425</v>
      </c>
      <c r="AJ302">
        <v>100.199960007998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0.23</v>
      </c>
      <c r="AM302" t="s">
        <v>10200</v>
      </c>
      <c r="AN302">
        <v>-4.0599999999999996</v>
      </c>
      <c r="AO302" t="s">
        <v>10199</v>
      </c>
      <c r="AP302">
        <v>4.1819823454985E-2</v>
      </c>
      <c r="AQ302">
        <f>(Table2[[#This Row],[Sharpe Ratio]]-AVERAGE(Table2[Sharpe Ratio]))/_xlfn.STDEV.P(Table2[Sharpe Ratio])</f>
        <v>-0.14271124166269758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1.461525710912154</v>
      </c>
      <c r="AS302">
        <f>_xlfn.RANK.AVG(Table2[[#This Row],[1Y Return vs Nifty Z-Score]],Table2[1Y Return vs Nifty Z-Score])</f>
        <v>233</v>
      </c>
      <c r="AT302">
        <f>_xlfn.RANK.AVG(Table2[[#This Row],[6M Return vs Nifty Z-Score]],Table2[6M Return vs Nifty Z-Score])</f>
        <v>206</v>
      </c>
      <c r="AU302">
        <f>_xlfn.RANK.AVG(Table2[[#This Row],[Sharpe Ratio Z-Score]],Table2[Sharpe Ratio Z-Score])</f>
        <v>381</v>
      </c>
      <c r="AV302">
        <f>(Table2[[#This Row],[Rank 1Y]]+Table2[[#This Row],[Rank 6M]]+Table2[[#This Row],[Rank Sharpe]])/3</f>
        <v>273.33333333333331</v>
      </c>
    </row>
    <row r="303" spans="1:48" x14ac:dyDescent="0.3">
      <c r="A303" t="s">
        <v>743</v>
      </c>
      <c r="B303" t="s">
        <v>744</v>
      </c>
      <c r="C303" t="s">
        <v>629</v>
      </c>
      <c r="D303" t="s">
        <v>484</v>
      </c>
      <c r="E303">
        <v>21354.024907815001</v>
      </c>
      <c r="F303">
        <v>3156.1</v>
      </c>
      <c r="G303">
        <v>50.235283697556603</v>
      </c>
      <c r="H303">
        <f>(Table2[[#This Row],[1Y Return vs Nifty]]-AVERAGE(Table2[1Y Return vs Nifty]))/_xlfn.STDEV.P(Table2[1Y Return vs Nifty])</f>
        <v>3.8445528907956328E-2</v>
      </c>
      <c r="I303">
        <v>15.024364230665199</v>
      </c>
      <c r="J303">
        <f>(Table2[[#This Row],[1M Return vs Nifty]]-AVERAGE(Table2[1M Return vs Nifty]))/_xlfn.STDEV.P(Table2[1M Return vs Nifty])</f>
        <v>0.88163025322573918</v>
      </c>
      <c r="K303">
        <v>67.883372595726101</v>
      </c>
      <c r="L303">
        <f>(Table2[[#This Row],[6M Return vs Nifty]]-AVERAGE(Table2[6M Return vs Nifty]))/_xlfn.STDEV.P(Table2[6M Return vs Nifty])</f>
        <v>1.7565525202380692</v>
      </c>
      <c r="M303">
        <v>3.0462886653617498</v>
      </c>
      <c r="N303">
        <f>(Table2[[#This Row],[1W Return vs Nifty]]-AVERAGE(Table2[1W Return vs Nifty]))/_xlfn.STDEV.P(Table2[1W Return vs Nifty])</f>
        <v>0.32306048328083681</v>
      </c>
      <c r="O303">
        <v>2856.99</v>
      </c>
      <c r="P303">
        <v>2540.9950161775701</v>
      </c>
      <c r="Q303">
        <v>2052.9441232916301</v>
      </c>
      <c r="R303">
        <v>77.647689557730601</v>
      </c>
      <c r="S303" s="2">
        <f>(Table2[[#This Row],[Close Price]]-Table2[[#This Row],[20D EMA]])/Table2[[#This Row],[20D EMA]]</f>
        <v>0.10469410113441074</v>
      </c>
      <c r="T303" s="2">
        <f>(Table2[[#This Row],[Close Price]]-Table2[[#This Row],[50D EMA]])/Table2[[#This Row],[50D EMA]]</f>
        <v>0.24207248731551428</v>
      </c>
      <c r="U303" s="2">
        <f>(Table2[[#This Row],[Close Price]]-Table2[[#This Row],[200D EMA]])/Table2[[#This Row],[200D EMA]]</f>
        <v>0.53735309412104315</v>
      </c>
      <c r="V303">
        <v>2.4616436641192201</v>
      </c>
      <c r="W303">
        <v>3078</v>
      </c>
      <c r="X303">
        <v>3249.9</v>
      </c>
      <c r="Y303">
        <v>3061</v>
      </c>
      <c r="Z303">
        <v>3496</v>
      </c>
      <c r="AA303">
        <v>2908.15</v>
      </c>
      <c r="AB303">
        <v>3496</v>
      </c>
      <c r="AC303" s="2">
        <f>(Table2[[#This Row],[Close Price]]/Table2[[#This Row],[Day Low]])-1</f>
        <v>2.5373619233268307E-2</v>
      </c>
      <c r="AD303" s="2">
        <f>(Table2[[#This Row],[Day High]]/Table2[[#This Row],[Close Price]])-1</f>
        <v>2.9720224327492772E-2</v>
      </c>
      <c r="AE303" s="2">
        <f>(Table2[[#This Row],[Close Price]]/Table2[[#This Row],[Current Week Low]])-1</f>
        <v>3.1068278340411704E-2</v>
      </c>
      <c r="AF303" s="2">
        <f>(Table2[[#This Row],[Current Week High]]/Table2[[#This Row],[Close Price]])-1</f>
        <v>0.10769620734450758</v>
      </c>
      <c r="AG303" s="2">
        <f>(Table2[[#This Row],[Close Price]]/Table2[[#This Row],[Current Month Low]])-1</f>
        <v>8.5260388907037132E-2</v>
      </c>
      <c r="AH303" s="2">
        <f>(Table2[[#This Row],[Current Month High]]/Table2[[#This Row],[Close Price]])-1</f>
        <v>0.10769620734450758</v>
      </c>
      <c r="AI303">
        <v>10.769620734450699</v>
      </c>
      <c r="AJ303">
        <v>112.160527023393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0.39</v>
      </c>
      <c r="AM303" t="s">
        <v>10200</v>
      </c>
      <c r="AN303">
        <v>20.89</v>
      </c>
      <c r="AO303" t="s">
        <v>10200</v>
      </c>
      <c r="AP303">
        <v>0.20323993174657901</v>
      </c>
      <c r="AQ303">
        <f>(Table2[[#This Row],[Sharpe Ratio]]-AVERAGE(Table2[Sharpe Ratio]))/_xlfn.STDEV.P(Table2[Sharpe Ratio])</f>
        <v>1.6771865171077458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4.6768753027603465</v>
      </c>
      <c r="AS303">
        <f>_xlfn.RANK.AVG(Table2[[#This Row],[1Y Return vs Nifty Z-Score]],Table2[1Y Return vs Nifty Z-Score])</f>
        <v>267</v>
      </c>
      <c r="AT303">
        <f>_xlfn.RANK.AVG(Table2[[#This Row],[6M Return vs Nifty Z-Score]],Table2[6M Return vs Nifty Z-Score])</f>
        <v>44</v>
      </c>
      <c r="AU303">
        <f>_xlfn.RANK.AVG(Table2[[#This Row],[Sharpe Ratio Z-Score]],Table2[Sharpe Ratio Z-Score])</f>
        <v>34</v>
      </c>
      <c r="AV303">
        <f>(Table2[[#This Row],[Rank 1Y]]+Table2[[#This Row],[Rank 6M]]+Table2[[#This Row],[Rank Sharpe]])/3</f>
        <v>115</v>
      </c>
    </row>
    <row r="304" spans="1:48" x14ac:dyDescent="0.3">
      <c r="A304" t="s">
        <v>745</v>
      </c>
      <c r="B304" t="s">
        <v>746</v>
      </c>
      <c r="C304" t="s">
        <v>10158</v>
      </c>
      <c r="D304" t="s">
        <v>46</v>
      </c>
      <c r="E304">
        <v>21123.898453260001</v>
      </c>
      <c r="F304">
        <v>329.8</v>
      </c>
      <c r="G304">
        <v>137.29988989612201</v>
      </c>
      <c r="H304">
        <f>(Table2[[#This Row],[1Y Return vs Nifty]]-AVERAGE(Table2[1Y Return vs Nifty]))/_xlfn.STDEV.P(Table2[1Y Return vs Nifty])</f>
        <v>1.0556187456828965</v>
      </c>
      <c r="I304">
        <v>-1.9937495634986599</v>
      </c>
      <c r="J304">
        <f>(Table2[[#This Row],[1M Return vs Nifty]]-AVERAGE(Table2[1M Return vs Nifty]))/_xlfn.STDEV.P(Table2[1M Return vs Nifty])</f>
        <v>-0.53025254947054123</v>
      </c>
      <c r="K304">
        <v>58.199720977271099</v>
      </c>
      <c r="L304">
        <f>(Table2[[#This Row],[6M Return vs Nifty]]-AVERAGE(Table2[6M Return vs Nifty]))/_xlfn.STDEV.P(Table2[6M Return vs Nifty])</f>
        <v>1.4618922688310259</v>
      </c>
      <c r="M304">
        <v>0.16484666424504299</v>
      </c>
      <c r="N304">
        <f>(Table2[[#This Row],[1W Return vs Nifty]]-AVERAGE(Table2[1W Return vs Nifty]))/_xlfn.STDEV.P(Table2[1W Return vs Nifty])</f>
        <v>-0.23589608834607728</v>
      </c>
      <c r="O304">
        <v>324.95</v>
      </c>
      <c r="P304">
        <v>302.43283677249798</v>
      </c>
      <c r="Q304">
        <v>234.394880714142</v>
      </c>
      <c r="R304">
        <v>62.080739288136598</v>
      </c>
      <c r="S304" s="2">
        <f>(Table2[[#This Row],[Close Price]]-Table2[[#This Row],[20D EMA]])/Table2[[#This Row],[20D EMA]]</f>
        <v>1.4925373134328429E-2</v>
      </c>
      <c r="T304" s="2">
        <f>(Table2[[#This Row],[Close Price]]-Table2[[#This Row],[50D EMA]])/Table2[[#This Row],[50D EMA]]</f>
        <v>9.049005233545028E-2</v>
      </c>
      <c r="U304" s="2">
        <f>(Table2[[#This Row],[Close Price]]-Table2[[#This Row],[200D EMA]])/Table2[[#This Row],[200D EMA]]</f>
        <v>0.40702731644642881</v>
      </c>
      <c r="V304">
        <v>0.89889031270745001</v>
      </c>
      <c r="W304">
        <v>319.39999999999998</v>
      </c>
      <c r="X304">
        <v>339.95</v>
      </c>
      <c r="Y304">
        <v>319.39999999999998</v>
      </c>
      <c r="Z304">
        <v>348.45</v>
      </c>
      <c r="AA304">
        <v>315.55</v>
      </c>
      <c r="AB304">
        <v>348.45</v>
      </c>
      <c r="AC304" s="2">
        <f>(Table2[[#This Row],[Close Price]]/Table2[[#This Row],[Day Low]])-1</f>
        <v>3.2561051972448407E-2</v>
      </c>
      <c r="AD304" s="2">
        <f>(Table2[[#This Row],[Day High]]/Table2[[#This Row],[Close Price]])-1</f>
        <v>3.0776228016979879E-2</v>
      </c>
      <c r="AE304" s="2">
        <f>(Table2[[#This Row],[Close Price]]/Table2[[#This Row],[Current Week Low]])-1</f>
        <v>3.2561051972448407E-2</v>
      </c>
      <c r="AF304" s="2">
        <f>(Table2[[#This Row],[Current Week High]]/Table2[[#This Row],[Close Price]])-1</f>
        <v>5.6549423893268669E-2</v>
      </c>
      <c r="AG304" s="2">
        <f>(Table2[[#This Row],[Close Price]]/Table2[[#This Row],[Current Month Low]])-1</f>
        <v>4.5159245761368982E-2</v>
      </c>
      <c r="AH304" s="2">
        <f>(Table2[[#This Row],[Current Month High]]/Table2[[#This Row],[Close Price]])-1</f>
        <v>5.6549423893268669E-2</v>
      </c>
      <c r="AI304">
        <v>5.6549423893268598</v>
      </c>
      <c r="AJ304">
        <v>163.629096722621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0.23</v>
      </c>
      <c r="AM304" t="s">
        <v>10200</v>
      </c>
      <c r="AN304">
        <v>2.41</v>
      </c>
      <c r="AO304" t="s">
        <v>10200</v>
      </c>
      <c r="AP304">
        <v>0.138706827352782</v>
      </c>
      <c r="AQ304">
        <f>(Table2[[#This Row],[Sharpe Ratio]]-AVERAGE(Table2[Sharpe Ratio]))/_xlfn.STDEV.P(Table2[Sharpe Ratio])</f>
        <v>0.94962132528779875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2.7009837019851024</v>
      </c>
      <c r="AS304">
        <f>_xlfn.RANK.AVG(Table2[[#This Row],[1Y Return vs Nifty Z-Score]],Table2[1Y Return vs Nifty Z-Score])</f>
        <v>81</v>
      </c>
      <c r="AT304">
        <f>_xlfn.RANK.AVG(Table2[[#This Row],[6M Return vs Nifty Z-Score]],Table2[6M Return vs Nifty Z-Score])</f>
        <v>57</v>
      </c>
      <c r="AU304">
        <f>_xlfn.RANK.AVG(Table2[[#This Row],[Sharpe Ratio Z-Score]],Table2[Sharpe Ratio Z-Score])</f>
        <v>131</v>
      </c>
      <c r="AV304">
        <f>(Table2[[#This Row],[Rank 1Y]]+Table2[[#This Row],[Rank 6M]]+Table2[[#This Row],[Rank Sharpe]])/3</f>
        <v>89.666666666666671</v>
      </c>
    </row>
    <row r="305" spans="1:48" x14ac:dyDescent="0.3">
      <c r="A305" t="s">
        <v>747</v>
      </c>
      <c r="B305" t="s">
        <v>748</v>
      </c>
      <c r="C305" t="s">
        <v>10160</v>
      </c>
      <c r="D305" t="s">
        <v>150</v>
      </c>
      <c r="E305">
        <v>21041.15508</v>
      </c>
      <c r="F305">
        <v>858.45</v>
      </c>
      <c r="G305">
        <v>184.68133467498799</v>
      </c>
      <c r="H305">
        <f>(Table2[[#This Row],[1Y Return vs Nifty]]-AVERAGE(Table2[1Y Return vs Nifty]))/_xlfn.STDEV.P(Table2[1Y Return vs Nifty])</f>
        <v>1.6091747623637305</v>
      </c>
      <c r="I305">
        <v>11.5983815049018</v>
      </c>
      <c r="J305">
        <f>(Table2[[#This Row],[1M Return vs Nifty]]-AVERAGE(Table2[1M Return vs Nifty]))/_xlfn.STDEV.P(Table2[1M Return vs Nifty])</f>
        <v>0.59739863088821032</v>
      </c>
      <c r="K305">
        <v>84.026564044547797</v>
      </c>
      <c r="L305">
        <f>(Table2[[#This Row],[6M Return vs Nifty]]-AVERAGE(Table2[6M Return vs Nifty]))/_xlfn.STDEV.P(Table2[6M Return vs Nifty])</f>
        <v>2.2477677186200986</v>
      </c>
      <c r="M305">
        <v>-3.2424221704682998</v>
      </c>
      <c r="N305">
        <f>(Table2[[#This Row],[1W Return vs Nifty]]-AVERAGE(Table2[1W Return vs Nifty]))/_xlfn.STDEV.P(Table2[1W Return vs Nifty])</f>
        <v>-0.89685518650751972</v>
      </c>
      <c r="O305">
        <v>874.48</v>
      </c>
      <c r="P305">
        <v>828.50186198541996</v>
      </c>
      <c r="Q305">
        <v>620.19871036129496</v>
      </c>
      <c r="R305">
        <v>46.777463642739598</v>
      </c>
      <c r="S305" s="2">
        <f>(Table2[[#This Row],[Close Price]]-Table2[[#This Row],[20D EMA]])/Table2[[#This Row],[20D EMA]]</f>
        <v>-1.8330893788308447E-2</v>
      </c>
      <c r="T305" s="2">
        <f>(Table2[[#This Row],[Close Price]]-Table2[[#This Row],[50D EMA]])/Table2[[#This Row],[50D EMA]]</f>
        <v>3.6147339419144373E-2</v>
      </c>
      <c r="U305" s="2">
        <f>(Table2[[#This Row],[Close Price]]-Table2[[#This Row],[200D EMA]])/Table2[[#This Row],[200D EMA]]</f>
        <v>0.38415315230164293</v>
      </c>
      <c r="V305">
        <v>1.2404436423042799</v>
      </c>
      <c r="W305">
        <v>840</v>
      </c>
      <c r="X305">
        <v>893</v>
      </c>
      <c r="Y305">
        <v>840</v>
      </c>
      <c r="Z305">
        <v>930</v>
      </c>
      <c r="AA305">
        <v>840</v>
      </c>
      <c r="AB305">
        <v>980</v>
      </c>
      <c r="AC305" s="2">
        <f>(Table2[[#This Row],[Close Price]]/Table2[[#This Row],[Day Low]])-1</f>
        <v>2.1964285714285658E-2</v>
      </c>
      <c r="AD305" s="2">
        <f>(Table2[[#This Row],[Day High]]/Table2[[#This Row],[Close Price]])-1</f>
        <v>4.0246956724328653E-2</v>
      </c>
      <c r="AE305" s="2">
        <f>(Table2[[#This Row],[Close Price]]/Table2[[#This Row],[Current Week Low]])-1</f>
        <v>2.1964285714285658E-2</v>
      </c>
      <c r="AF305" s="2">
        <f>(Table2[[#This Row],[Current Week High]]/Table2[[#This Row],[Close Price]])-1</f>
        <v>8.3347894460946925E-2</v>
      </c>
      <c r="AG305" s="2">
        <f>(Table2[[#This Row],[Close Price]]/Table2[[#This Row],[Current Month Low]])-1</f>
        <v>2.1964285714285658E-2</v>
      </c>
      <c r="AH305" s="2">
        <f>(Table2[[#This Row],[Current Month High]]/Table2[[#This Row],[Close Price]])-1</f>
        <v>0.14159240491583658</v>
      </c>
      <c r="AI305">
        <v>14.159240491583599</v>
      </c>
      <c r="AJ305">
        <v>216.88815060907999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0.06</v>
      </c>
      <c r="AM305" t="s">
        <v>10200</v>
      </c>
      <c r="AN305">
        <v>-3.2</v>
      </c>
      <c r="AO305" t="s">
        <v>10199</v>
      </c>
      <c r="AP305">
        <v>0.18104786519674501</v>
      </c>
      <c r="AQ305">
        <f>(Table2[[#This Row],[Sharpe Ratio]]-AVERAGE(Table2[Sharpe Ratio]))/_xlfn.STDEV.P(Table2[Sharpe Ratio])</f>
        <v>1.4269866343052227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4.9844725596697419</v>
      </c>
      <c r="AS305">
        <f>_xlfn.RANK.AVG(Table2[[#This Row],[1Y Return vs Nifty Z-Score]],Table2[1Y Return vs Nifty Z-Score])</f>
        <v>45</v>
      </c>
      <c r="AT305">
        <f>_xlfn.RANK.AVG(Table2[[#This Row],[6M Return vs Nifty Z-Score]],Table2[6M Return vs Nifty Z-Score])</f>
        <v>24</v>
      </c>
      <c r="AU305">
        <f>_xlfn.RANK.AVG(Table2[[#This Row],[Sharpe Ratio Z-Score]],Table2[Sharpe Ratio Z-Score])</f>
        <v>61</v>
      </c>
      <c r="AV305">
        <f>(Table2[[#This Row],[Rank 1Y]]+Table2[[#This Row],[Rank 6M]]+Table2[[#This Row],[Rank Sharpe]])/3</f>
        <v>43.333333333333336</v>
      </c>
    </row>
    <row r="306" spans="1:48" x14ac:dyDescent="0.3">
      <c r="A306" t="s">
        <v>753</v>
      </c>
      <c r="B306" t="s">
        <v>754</v>
      </c>
      <c r="C306" t="s">
        <v>10155</v>
      </c>
      <c r="D306" t="s">
        <v>539</v>
      </c>
      <c r="E306">
        <v>20984.659926749999</v>
      </c>
      <c r="F306">
        <v>2220.4499999999998</v>
      </c>
      <c r="G306">
        <v>4.3419406252288999</v>
      </c>
      <c r="H306">
        <f>(Table2[[#This Row],[1Y Return vs Nifty]]-AVERAGE(Table2[1Y Return vs Nifty]))/_xlfn.STDEV.P(Table2[1Y Return vs Nifty])</f>
        <v>-0.49772503958885117</v>
      </c>
      <c r="I306">
        <v>-18.660346356839199</v>
      </c>
      <c r="J306">
        <f>(Table2[[#This Row],[1M Return vs Nifty]]-AVERAGE(Table2[1M Return vs Nifty]))/_xlfn.STDEV.P(Table2[1M Return vs Nifty])</f>
        <v>-1.9129722607501911</v>
      </c>
      <c r="K306">
        <v>-53.407095444342097</v>
      </c>
      <c r="L306">
        <f>(Table2[[#This Row],[6M Return vs Nifty]]-AVERAGE(Table2[6M Return vs Nifty]))/_xlfn.STDEV.P(Table2[6M Return vs Nifty])</f>
        <v>-1.9341502450134735</v>
      </c>
      <c r="M306">
        <v>-6.2871486449083598</v>
      </c>
      <c r="N306">
        <f>(Table2[[#This Row],[1W Return vs Nifty]]-AVERAGE(Table2[1W Return vs Nifty]))/_xlfn.STDEV.P(Table2[1W Return vs Nifty])</f>
        <v>-1.4874864992443908</v>
      </c>
      <c r="O306">
        <v>2445.4699999999998</v>
      </c>
      <c r="P306">
        <v>2559.0438392881401</v>
      </c>
      <c r="Q306">
        <v>2585.7097781965799</v>
      </c>
      <c r="R306">
        <v>24.875413971171302</v>
      </c>
      <c r="S306" s="2">
        <f>(Table2[[#This Row],[Close Price]]-Table2[[#This Row],[20D EMA]])/Table2[[#This Row],[20D EMA]]</f>
        <v>-9.2015031875263248E-2</v>
      </c>
      <c r="T306" s="2">
        <f>(Table2[[#This Row],[Close Price]]-Table2[[#This Row],[50D EMA]])/Table2[[#This Row],[50D EMA]]</f>
        <v>-0.13231263727874562</v>
      </c>
      <c r="U306" s="2">
        <f>(Table2[[#This Row],[Close Price]]-Table2[[#This Row],[200D EMA]])/Table2[[#This Row],[200D EMA]]</f>
        <v>-0.1412609339518888</v>
      </c>
      <c r="V306">
        <v>1.96414112638857</v>
      </c>
      <c r="W306">
        <v>2201.1</v>
      </c>
      <c r="X306">
        <v>2273.1</v>
      </c>
      <c r="Y306">
        <v>2201.1</v>
      </c>
      <c r="Z306">
        <v>2389.9</v>
      </c>
      <c r="AA306">
        <v>2201.1</v>
      </c>
      <c r="AB306">
        <v>2599</v>
      </c>
      <c r="AC306" s="2">
        <f>(Table2[[#This Row],[Close Price]]/Table2[[#This Row],[Day Low]])-1</f>
        <v>8.7910590159465674E-3</v>
      </c>
      <c r="AD306" s="2">
        <f>(Table2[[#This Row],[Day High]]/Table2[[#This Row],[Close Price]])-1</f>
        <v>2.3711409849354936E-2</v>
      </c>
      <c r="AE306" s="2">
        <f>(Table2[[#This Row],[Close Price]]/Table2[[#This Row],[Current Week Low]])-1</f>
        <v>8.7910590159465674E-3</v>
      </c>
      <c r="AF306" s="2">
        <f>(Table2[[#This Row],[Current Week High]]/Table2[[#This Row],[Close Price]])-1</f>
        <v>7.6313359904524036E-2</v>
      </c>
      <c r="AG306" s="2">
        <f>(Table2[[#This Row],[Close Price]]/Table2[[#This Row],[Current Month Low]])-1</f>
        <v>8.7910590159465674E-3</v>
      </c>
      <c r="AH306" s="2">
        <f>(Table2[[#This Row],[Current Month High]]/Table2[[#This Row],[Close Price]])-1</f>
        <v>0.17048346055979646</v>
      </c>
      <c r="AI306">
        <v>75.459929293611594</v>
      </c>
      <c r="AJ306">
        <v>52.923553719008197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-0.28999999999999998</v>
      </c>
      <c r="AM306" t="s">
        <v>10199</v>
      </c>
      <c r="AN306">
        <v>-13.86</v>
      </c>
      <c r="AO306" t="s">
        <v>10199</v>
      </c>
      <c r="AP306">
        <v>5.7344784913655002E-2</v>
      </c>
      <c r="AQ306">
        <f>(Table2[[#This Row],[Sharpe Ratio]]-AVERAGE(Table2[Sharpe Ratio]))/_xlfn.STDEV.P(Table2[Sharpe Ratio])</f>
        <v>3.232173819748492E-2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489</v>
      </c>
      <c r="AT306">
        <f>_xlfn.RANK.AVG(Table2[[#This Row],[6M Return vs Nifty Z-Score]],Table2[6M Return vs Nifty Z-Score])</f>
        <v>723</v>
      </c>
      <c r="AU306">
        <f>_xlfn.RANK.AVG(Table2[[#This Row],[Sharpe Ratio Z-Score]],Table2[Sharpe Ratio Z-Score])</f>
        <v>327</v>
      </c>
      <c r="AV306">
        <f>(Table2[[#This Row],[Rank 1Y]]+Table2[[#This Row],[Rank 6M]]+Table2[[#This Row],[Rank Sharpe]])/3</f>
        <v>513</v>
      </c>
    </row>
    <row r="307" spans="1:48" x14ac:dyDescent="0.3">
      <c r="A307" t="s">
        <v>755</v>
      </c>
      <c r="B307" t="s">
        <v>756</v>
      </c>
      <c r="C307" t="s">
        <v>10155</v>
      </c>
      <c r="D307" t="s">
        <v>49</v>
      </c>
      <c r="E307">
        <v>20888.529013014999</v>
      </c>
      <c r="F307">
        <v>1254.0999999999999</v>
      </c>
      <c r="G307">
        <v>-27.123822893557001</v>
      </c>
      <c r="H307">
        <f>(Table2[[#This Row],[1Y Return vs Nifty]]-AVERAGE(Table2[1Y Return vs Nifty]))/_xlfn.STDEV.P(Table2[1Y Return vs Nifty])</f>
        <v>-0.86533862327276145</v>
      </c>
      <c r="I307">
        <v>-19.367131574783102</v>
      </c>
      <c r="J307">
        <f>(Table2[[#This Row],[1M Return vs Nifty]]-AVERAGE(Table2[1M Return vs Nifty]))/_xlfn.STDEV.P(Table2[1M Return vs Nifty])</f>
        <v>-1.9716096577311157</v>
      </c>
      <c r="K307">
        <v>-40.919829392488502</v>
      </c>
      <c r="L307">
        <f>(Table2[[#This Row],[6M Return vs Nifty]]-AVERAGE(Table2[6M Return vs Nifty]))/_xlfn.STDEV.P(Table2[6M Return vs Nifty])</f>
        <v>-1.5541798475640791</v>
      </c>
      <c r="M307">
        <v>-5.2347581988253804</v>
      </c>
      <c r="N307">
        <f>(Table2[[#This Row],[1W Return vs Nifty]]-AVERAGE(Table2[1W Return vs Nifty]))/_xlfn.STDEV.P(Table2[1W Return vs Nifty])</f>
        <v>-1.2833385221108975</v>
      </c>
      <c r="O307">
        <v>1355.47</v>
      </c>
      <c r="P307">
        <v>1394.8153980177401</v>
      </c>
      <c r="Q307">
        <v>1428.2365690281599</v>
      </c>
      <c r="R307">
        <v>30.2878299207451</v>
      </c>
      <c r="S307" s="2">
        <f>(Table2[[#This Row],[Close Price]]-Table2[[#This Row],[20D EMA]])/Table2[[#This Row],[20D EMA]]</f>
        <v>-7.4785867632629358E-2</v>
      </c>
      <c r="T307" s="2">
        <f>(Table2[[#This Row],[Close Price]]-Table2[[#This Row],[50D EMA]])/Table2[[#This Row],[50D EMA]]</f>
        <v>-0.10088460323690124</v>
      </c>
      <c r="U307" s="2">
        <f>(Table2[[#This Row],[Close Price]]-Table2[[#This Row],[200D EMA]])/Table2[[#This Row],[200D EMA]]</f>
        <v>-0.12192417755179789</v>
      </c>
      <c r="V307">
        <v>1.4107412611689301</v>
      </c>
      <c r="W307">
        <v>1249</v>
      </c>
      <c r="X307">
        <v>1310</v>
      </c>
      <c r="Y307">
        <v>1249</v>
      </c>
      <c r="Z307">
        <v>1336.8</v>
      </c>
      <c r="AA307">
        <v>1249</v>
      </c>
      <c r="AB307">
        <v>1407.95</v>
      </c>
      <c r="AC307" s="2">
        <f>(Table2[[#This Row],[Close Price]]/Table2[[#This Row],[Day Low]])-1</f>
        <v>4.0832666132906148E-3</v>
      </c>
      <c r="AD307" s="2">
        <f>(Table2[[#This Row],[Day High]]/Table2[[#This Row],[Close Price]])-1</f>
        <v>4.457379794274785E-2</v>
      </c>
      <c r="AE307" s="2">
        <f>(Table2[[#This Row],[Close Price]]/Table2[[#This Row],[Current Week Low]])-1</f>
        <v>4.0832666132906148E-3</v>
      </c>
      <c r="AF307" s="2">
        <f>(Table2[[#This Row],[Current Week High]]/Table2[[#This Row],[Close Price]])-1</f>
        <v>6.5943704648752099E-2</v>
      </c>
      <c r="AG307" s="2">
        <f>(Table2[[#This Row],[Close Price]]/Table2[[#This Row],[Current Month Low]])-1</f>
        <v>4.0832666132906148E-3</v>
      </c>
      <c r="AH307" s="2">
        <f>(Table2[[#This Row],[Current Month High]]/Table2[[#This Row],[Close Price]])-1</f>
        <v>0.12267761741487937</v>
      </c>
      <c r="AI307">
        <v>43.210270313372099</v>
      </c>
      <c r="AJ307">
        <v>5.3776993529955401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-0.24</v>
      </c>
      <c r="AM307" t="s">
        <v>10199</v>
      </c>
      <c r="AN307">
        <v>-10.91</v>
      </c>
      <c r="AO307" t="s">
        <v>10199</v>
      </c>
      <c r="AP307">
        <v>4.3847976890100997E-2</v>
      </c>
      <c r="AQ307">
        <f>(Table2[[#This Row],[Sharpe Ratio]]-AVERAGE(Table2[Sharpe Ratio]))/_xlfn.STDEV.P(Table2[Sharpe Ratio])</f>
        <v>-0.11984524355332578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650</v>
      </c>
      <c r="AT307">
        <f>_xlfn.RANK.AVG(Table2[[#This Row],[6M Return vs Nifty Z-Score]],Table2[6M Return vs Nifty Z-Score])</f>
        <v>715</v>
      </c>
      <c r="AU307">
        <f>_xlfn.RANK.AVG(Table2[[#This Row],[Sharpe Ratio Z-Score]],Table2[Sharpe Ratio Z-Score])</f>
        <v>370</v>
      </c>
      <c r="AV307">
        <f>(Table2[[#This Row],[Rank 1Y]]+Table2[[#This Row],[Rank 6M]]+Table2[[#This Row],[Rank Sharpe]])/3</f>
        <v>578.33333333333337</v>
      </c>
    </row>
    <row r="308" spans="1:48" x14ac:dyDescent="0.3">
      <c r="A308" t="s">
        <v>757</v>
      </c>
      <c r="B308" t="s">
        <v>758</v>
      </c>
      <c r="C308" t="s">
        <v>10155</v>
      </c>
      <c r="D308" t="s">
        <v>403</v>
      </c>
      <c r="E308">
        <v>20868.657606420002</v>
      </c>
      <c r="F308">
        <v>908.7</v>
      </c>
      <c r="G308">
        <v>-29.047387639370399</v>
      </c>
      <c r="H308">
        <f>(Table2[[#This Row],[1Y Return vs Nifty]]-AVERAGE(Table2[1Y Return vs Nifty]))/_xlfn.STDEV.P(Table2[1Y Return vs Nifty])</f>
        <v>-0.88781157325327975</v>
      </c>
      <c r="I308">
        <v>8.10167820925966</v>
      </c>
      <c r="J308">
        <f>(Table2[[#This Row],[1M Return vs Nifty]]-AVERAGE(Table2[1M Return vs Nifty]))/_xlfn.STDEV.P(Table2[1M Return vs Nifty])</f>
        <v>0.30729978039506095</v>
      </c>
      <c r="K308">
        <v>-13.865134863352599</v>
      </c>
      <c r="L308">
        <f>(Table2[[#This Row],[6M Return vs Nifty]]-AVERAGE(Table2[6M Return vs Nifty]))/_xlfn.STDEV.P(Table2[6M Return vs Nifty])</f>
        <v>-0.73094256004094071</v>
      </c>
      <c r="M308">
        <v>0.82489413442506199</v>
      </c>
      <c r="N308">
        <f>(Table2[[#This Row],[1W Return vs Nifty]]-AVERAGE(Table2[1W Return vs Nifty]))/_xlfn.STDEV.P(Table2[1W Return vs Nifty])</f>
        <v>-0.10785676952589666</v>
      </c>
      <c r="O308">
        <v>903.02</v>
      </c>
      <c r="P308">
        <v>880.43963451737795</v>
      </c>
      <c r="Q308">
        <v>902.50762490992702</v>
      </c>
      <c r="R308">
        <v>60.615717340140399</v>
      </c>
      <c r="S308" s="2">
        <f>(Table2[[#This Row],[Close Price]]-Table2[[#This Row],[20D EMA]])/Table2[[#This Row],[20D EMA]]</f>
        <v>6.2900046510598476E-3</v>
      </c>
      <c r="T308" s="2">
        <f>(Table2[[#This Row],[Close Price]]-Table2[[#This Row],[50D EMA]])/Table2[[#This Row],[50D EMA]]</f>
        <v>3.2098016007779229E-2</v>
      </c>
      <c r="U308" s="2">
        <f>(Table2[[#This Row],[Close Price]]-Table2[[#This Row],[200D EMA]])/Table2[[#This Row],[200D EMA]]</f>
        <v>6.8612994717812455E-3</v>
      </c>
      <c r="V308">
        <v>1.17093022628874</v>
      </c>
      <c r="W308">
        <v>905</v>
      </c>
      <c r="X308">
        <v>928.8</v>
      </c>
      <c r="Y308">
        <v>905</v>
      </c>
      <c r="Z308">
        <v>945</v>
      </c>
      <c r="AA308">
        <v>902.55</v>
      </c>
      <c r="AB308">
        <v>950.8</v>
      </c>
      <c r="AC308" s="2">
        <f>(Table2[[#This Row],[Close Price]]/Table2[[#This Row],[Day Low]])-1</f>
        <v>4.0883977900552093E-3</v>
      </c>
      <c r="AD308" s="2">
        <f>(Table2[[#This Row],[Day High]]/Table2[[#This Row],[Close Price]])-1</f>
        <v>2.2119511389897539E-2</v>
      </c>
      <c r="AE308" s="2">
        <f>(Table2[[#This Row],[Close Price]]/Table2[[#This Row],[Current Week Low]])-1</f>
        <v>4.0883977900552093E-3</v>
      </c>
      <c r="AF308" s="2">
        <f>(Table2[[#This Row],[Current Week High]]/Table2[[#This Row],[Close Price]])-1</f>
        <v>3.9947177286232982E-2</v>
      </c>
      <c r="AG308" s="2">
        <f>(Table2[[#This Row],[Close Price]]/Table2[[#This Row],[Current Month Low]])-1</f>
        <v>6.8140269237162432E-3</v>
      </c>
      <c r="AH308" s="2">
        <f>(Table2[[#This Row],[Current Month High]]/Table2[[#This Row],[Close Price]])-1</f>
        <v>4.632992186640239E-2</v>
      </c>
      <c r="AI308">
        <v>25.448442830417001</v>
      </c>
      <c r="AJ308">
        <v>23.364105348900299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-0.02</v>
      </c>
      <c r="AM308" t="s">
        <v>10199</v>
      </c>
      <c r="AN308">
        <v>4.5199999999999996</v>
      </c>
      <c r="AO308" t="s">
        <v>10200</v>
      </c>
      <c r="AP308">
        <v>-8.4186287258848996E-2</v>
      </c>
      <c r="AQ308">
        <f>(Table2[[#This Row],[Sharpe Ratio]]-AVERAGE(Table2[Sharpe Ratio]))/_xlfn.STDEV.P(Table2[Sharpe Ratio])</f>
        <v>-1.5633411799429995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660</v>
      </c>
      <c r="AT308">
        <f>_xlfn.RANK.AVG(Table2[[#This Row],[6M Return vs Nifty Z-Score]],Table2[6M Return vs Nifty Z-Score])</f>
        <v>570</v>
      </c>
      <c r="AU308">
        <f>_xlfn.RANK.AVG(Table2[[#This Row],[Sharpe Ratio Z-Score]],Table2[Sharpe Ratio Z-Score])</f>
        <v>689</v>
      </c>
      <c r="AV308">
        <f>(Table2[[#This Row],[Rank 1Y]]+Table2[[#This Row],[Rank 6M]]+Table2[[#This Row],[Rank Sharpe]])/3</f>
        <v>639.66666666666663</v>
      </c>
    </row>
    <row r="309" spans="1:48" x14ac:dyDescent="0.3">
      <c r="A309" t="s">
        <v>761</v>
      </c>
      <c r="B309" t="s">
        <v>762</v>
      </c>
      <c r="C309" t="s">
        <v>10158</v>
      </c>
      <c r="D309" t="s">
        <v>236</v>
      </c>
      <c r="E309">
        <v>20673.709534279998</v>
      </c>
      <c r="F309">
        <v>1345.5</v>
      </c>
      <c r="G309">
        <v>122.530409315686</v>
      </c>
      <c r="H309">
        <f>(Table2[[#This Row],[1Y Return vs Nifty]]-AVERAGE(Table2[1Y Return vs Nifty]))/_xlfn.STDEV.P(Table2[1Y Return vs Nifty])</f>
        <v>0.88306734129436271</v>
      </c>
      <c r="I309">
        <v>-3.46600287149522</v>
      </c>
      <c r="J309">
        <f>(Table2[[#This Row],[1M Return vs Nifty]]-AVERAGE(Table2[1M Return vs Nifty]))/_xlfn.STDEV.P(Table2[1M Return vs Nifty])</f>
        <v>-0.65239588168200513</v>
      </c>
      <c r="K309">
        <v>69.438020620093397</v>
      </c>
      <c r="L309">
        <f>(Table2[[#This Row],[6M Return vs Nifty]]-AVERAGE(Table2[6M Return vs Nifty]))/_xlfn.STDEV.P(Table2[6M Return vs Nifty])</f>
        <v>1.8038583296329986</v>
      </c>
      <c r="M309">
        <v>6.7766756742490601</v>
      </c>
      <c r="N309">
        <f>(Table2[[#This Row],[1W Return vs Nifty]]-AVERAGE(Table2[1W Return vs Nifty]))/_xlfn.STDEV.P(Table2[1W Return vs Nifty])</f>
        <v>1.0466996655101293</v>
      </c>
      <c r="O309">
        <v>1228.6400000000001</v>
      </c>
      <c r="P309">
        <v>1193.3092586538801</v>
      </c>
      <c r="Q309">
        <v>972.667764623322</v>
      </c>
      <c r="R309">
        <v>71.615787283889503</v>
      </c>
      <c r="S309" s="2">
        <f>(Table2[[#This Row],[Close Price]]-Table2[[#This Row],[20D EMA]])/Table2[[#This Row],[20D EMA]]</f>
        <v>9.5113296002083514E-2</v>
      </c>
      <c r="T309" s="2">
        <f>(Table2[[#This Row],[Close Price]]-Table2[[#This Row],[50D EMA]])/Table2[[#This Row],[50D EMA]]</f>
        <v>0.12753671375834261</v>
      </c>
      <c r="U309" s="2">
        <f>(Table2[[#This Row],[Close Price]]-Table2[[#This Row],[200D EMA]])/Table2[[#This Row],[200D EMA]]</f>
        <v>0.38330892514060239</v>
      </c>
      <c r="V309">
        <v>1.56435395656058</v>
      </c>
      <c r="W309">
        <v>1290.8499999999999</v>
      </c>
      <c r="X309">
        <v>1384.95</v>
      </c>
      <c r="Y309">
        <v>1229.95</v>
      </c>
      <c r="Z309">
        <v>1384.95</v>
      </c>
      <c r="AA309">
        <v>1145</v>
      </c>
      <c r="AB309">
        <v>1384.95</v>
      </c>
      <c r="AC309" s="2">
        <f>(Table2[[#This Row],[Close Price]]/Table2[[#This Row],[Day Low]])-1</f>
        <v>4.2336444978115173E-2</v>
      </c>
      <c r="AD309" s="2">
        <f>(Table2[[#This Row],[Day High]]/Table2[[#This Row],[Close Price]])-1</f>
        <v>2.9319955406911902E-2</v>
      </c>
      <c r="AE309" s="2">
        <f>(Table2[[#This Row],[Close Price]]/Table2[[#This Row],[Current Week Low]])-1</f>
        <v>9.3946908410911023E-2</v>
      </c>
      <c r="AF309" s="2">
        <f>(Table2[[#This Row],[Current Week High]]/Table2[[#This Row],[Close Price]])-1</f>
        <v>2.9319955406911902E-2</v>
      </c>
      <c r="AG309" s="2">
        <f>(Table2[[#This Row],[Close Price]]/Table2[[#This Row],[Current Month Low]])-1</f>
        <v>0.17510917030567685</v>
      </c>
      <c r="AH309" s="2">
        <f>(Table2[[#This Row],[Current Month High]]/Table2[[#This Row],[Close Price]])-1</f>
        <v>2.9319955406911902E-2</v>
      </c>
      <c r="AI309">
        <v>2.9319955406911902</v>
      </c>
      <c r="AJ309">
        <v>149.95355749582001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0.02</v>
      </c>
      <c r="AM309" t="s">
        <v>10200</v>
      </c>
      <c r="AN309">
        <v>14.67</v>
      </c>
      <c r="AO309" t="s">
        <v>10200</v>
      </c>
      <c r="AP309">
        <v>0.10883298313623301</v>
      </c>
      <c r="AQ309">
        <f>(Table2[[#This Row],[Sharpe Ratio]]-AVERAGE(Table2[Sharpe Ratio]))/_xlfn.STDEV.P(Table2[Sharpe Ratio])</f>
        <v>0.61281482261005227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3.6940442773655375</v>
      </c>
      <c r="AS309">
        <f>_xlfn.RANK.AVG(Table2[[#This Row],[1Y Return vs Nifty Z-Score]],Table2[1Y Return vs Nifty Z-Score])</f>
        <v>98</v>
      </c>
      <c r="AT309">
        <f>_xlfn.RANK.AVG(Table2[[#This Row],[6M Return vs Nifty Z-Score]],Table2[6M Return vs Nifty Z-Score])</f>
        <v>42</v>
      </c>
      <c r="AU309">
        <f>_xlfn.RANK.AVG(Table2[[#This Row],[Sharpe Ratio Z-Score]],Table2[Sharpe Ratio Z-Score])</f>
        <v>191</v>
      </c>
      <c r="AV309">
        <f>(Table2[[#This Row],[Rank 1Y]]+Table2[[#This Row],[Rank 6M]]+Table2[[#This Row],[Rank Sharpe]])/3</f>
        <v>110.33333333333333</v>
      </c>
    </row>
    <row r="310" spans="1:48" x14ac:dyDescent="0.3">
      <c r="A310" t="s">
        <v>763</v>
      </c>
      <c r="B310" t="s">
        <v>764</v>
      </c>
      <c r="C310" t="s">
        <v>10160</v>
      </c>
      <c r="D310" t="s">
        <v>505</v>
      </c>
      <c r="E310">
        <v>20630.038636460002</v>
      </c>
      <c r="F310">
        <v>1824.95</v>
      </c>
      <c r="G310">
        <v>26.3063469403148</v>
      </c>
      <c r="H310">
        <f>(Table2[[#This Row],[1Y Return vs Nifty]]-AVERAGE(Table2[1Y Return vs Nifty]))/_xlfn.STDEV.P(Table2[1Y Return vs Nifty])</f>
        <v>-0.24111553083952125</v>
      </c>
      <c r="I310">
        <v>1.8817830123933901</v>
      </c>
      <c r="J310">
        <f>(Table2[[#This Row],[1M Return vs Nifty]]-AVERAGE(Table2[1M Return vs Nifty]))/_xlfn.STDEV.P(Table2[1M Return vs Nifty])</f>
        <v>-0.20872468443371889</v>
      </c>
      <c r="K310">
        <v>4.1650816481230599</v>
      </c>
      <c r="L310">
        <f>(Table2[[#This Row],[6M Return vs Nifty]]-AVERAGE(Table2[6M Return vs Nifty]))/_xlfn.STDEV.P(Table2[6M Return vs Nifty])</f>
        <v>-0.18230777437085466</v>
      </c>
      <c r="M310">
        <v>3.8405513383744299</v>
      </c>
      <c r="N310">
        <f>(Table2[[#This Row],[1W Return vs Nifty]]-AVERAGE(Table2[1W Return vs Nifty]))/_xlfn.STDEV.P(Table2[1W Return vs Nifty])</f>
        <v>0.47713554032045086</v>
      </c>
      <c r="O310">
        <v>1776.65</v>
      </c>
      <c r="P310">
        <v>1725.48175189118</v>
      </c>
      <c r="Q310">
        <v>1564.6728507462601</v>
      </c>
      <c r="R310">
        <v>70.520152714465098</v>
      </c>
      <c r="S310" s="2">
        <f>(Table2[[#This Row],[Close Price]]-Table2[[#This Row],[20D EMA]])/Table2[[#This Row],[20D EMA]]</f>
        <v>2.7185996116286242E-2</v>
      </c>
      <c r="T310" s="2">
        <f>(Table2[[#This Row],[Close Price]]-Table2[[#This Row],[50D EMA]])/Table2[[#This Row],[50D EMA]]</f>
        <v>5.7646653173700525E-2</v>
      </c>
      <c r="U310" s="2">
        <f>(Table2[[#This Row],[Close Price]]-Table2[[#This Row],[200D EMA]])/Table2[[#This Row],[200D EMA]]</f>
        <v>0.16634605063263067</v>
      </c>
      <c r="V310">
        <v>0.78574239699610404</v>
      </c>
      <c r="W310">
        <v>1778.05</v>
      </c>
      <c r="X310">
        <v>1850</v>
      </c>
      <c r="Y310">
        <v>1778.05</v>
      </c>
      <c r="Z310">
        <v>1850</v>
      </c>
      <c r="AA310">
        <v>1736.2</v>
      </c>
      <c r="AB310">
        <v>1850</v>
      </c>
      <c r="AC310" s="2">
        <f>(Table2[[#This Row],[Close Price]]/Table2[[#This Row],[Day Low]])-1</f>
        <v>2.6377210989567246E-2</v>
      </c>
      <c r="AD310" s="2">
        <f>(Table2[[#This Row],[Day High]]/Table2[[#This Row],[Close Price]])-1</f>
        <v>1.3726403463108605E-2</v>
      </c>
      <c r="AE310" s="2">
        <f>(Table2[[#This Row],[Close Price]]/Table2[[#This Row],[Current Week Low]])-1</f>
        <v>2.6377210989567246E-2</v>
      </c>
      <c r="AF310" s="2">
        <f>(Table2[[#This Row],[Current Week High]]/Table2[[#This Row],[Close Price]])-1</f>
        <v>1.3726403463108605E-2</v>
      </c>
      <c r="AG310" s="2">
        <f>(Table2[[#This Row],[Close Price]]/Table2[[#This Row],[Current Month Low]])-1</f>
        <v>5.1117382790001109E-2</v>
      </c>
      <c r="AH310" s="2">
        <f>(Table2[[#This Row],[Current Month High]]/Table2[[#This Row],[Close Price]])-1</f>
        <v>1.3726403463108605E-2</v>
      </c>
      <c r="AI310">
        <v>4.2192936792788904</v>
      </c>
      <c r="AJ310">
        <v>60.533954961294803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0.01</v>
      </c>
      <c r="AM310" t="s">
        <v>10200</v>
      </c>
      <c r="AN310">
        <v>4.12</v>
      </c>
      <c r="AO310" t="s">
        <v>10200</v>
      </c>
      <c r="AQ310">
        <f>(Table2[[#This Row],[Sharpe Ratio]]-AVERAGE(Table2[Sharpe Ratio]))/_xlfn.STDEV.P(Table2[Sharpe Ratio])</f>
        <v>-0.61420022642052874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-0.76921267574417285</v>
      </c>
      <c r="AS310">
        <f>_xlfn.RANK.AVG(Table2[[#This Row],[1Y Return vs Nifty Z-Score]],Table2[1Y Return vs Nifty Z-Score])</f>
        <v>357</v>
      </c>
      <c r="AT310">
        <f>_xlfn.RANK.AVG(Table2[[#This Row],[6M Return vs Nifty Z-Score]],Table2[6M Return vs Nifty Z-Score])</f>
        <v>377</v>
      </c>
      <c r="AU310">
        <f>_xlfn.RANK.AVG(Table2[[#This Row],[Sharpe Ratio Z-Score]],Table2[Sharpe Ratio Z-Score])</f>
        <v>520.5</v>
      </c>
      <c r="AV310">
        <f>(Table2[[#This Row],[Rank 1Y]]+Table2[[#This Row],[Rank 6M]]+Table2[[#This Row],[Rank Sharpe]])/3</f>
        <v>418.16666666666669</v>
      </c>
    </row>
    <row r="311" spans="1:48" x14ac:dyDescent="0.3">
      <c r="A311" t="s">
        <v>765</v>
      </c>
      <c r="B311" t="s">
        <v>766</v>
      </c>
      <c r="C311" t="s">
        <v>10160</v>
      </c>
      <c r="D311" t="s">
        <v>150</v>
      </c>
      <c r="E311">
        <v>20619.50185696</v>
      </c>
      <c r="F311">
        <v>159.53</v>
      </c>
      <c r="G311">
        <v>199.10109070740901</v>
      </c>
      <c r="H311">
        <f>(Table2[[#This Row],[1Y Return vs Nifty]]-AVERAGE(Table2[1Y Return vs Nifty]))/_xlfn.STDEV.P(Table2[1Y Return vs Nifty])</f>
        <v>1.7776403452109795</v>
      </c>
      <c r="I311">
        <v>-0.57961407717121805</v>
      </c>
      <c r="J311">
        <f>(Table2[[#This Row],[1M Return vs Nifty]]-AVERAGE(Table2[1M Return vs Nifty]))/_xlfn.STDEV.P(Table2[1M Return vs Nifty])</f>
        <v>-0.41293087692931274</v>
      </c>
      <c r="K311">
        <v>27.555313134122699</v>
      </c>
      <c r="L311">
        <f>(Table2[[#This Row],[6M Return vs Nifty]]-AVERAGE(Table2[6M Return vs Nifty]))/_xlfn.STDEV.P(Table2[6M Return vs Nifty])</f>
        <v>0.52942492334397917</v>
      </c>
      <c r="M311">
        <v>9.8993184354821899</v>
      </c>
      <c r="N311">
        <f>(Table2[[#This Row],[1W Return vs Nifty]]-AVERAGE(Table2[1W Return vs Nifty]))/_xlfn.STDEV.P(Table2[1W Return vs Nifty])</f>
        <v>1.6524455703584759</v>
      </c>
      <c r="O311">
        <v>149.63999999999999</v>
      </c>
      <c r="P311">
        <v>146.36732923197999</v>
      </c>
      <c r="Q311">
        <v>117.86293787848101</v>
      </c>
      <c r="R311">
        <v>74.840803176615097</v>
      </c>
      <c r="S311" s="2">
        <f>(Table2[[#This Row],[Close Price]]-Table2[[#This Row],[20D EMA]])/Table2[[#This Row],[20D EMA]]</f>
        <v>6.6091954022988605E-2</v>
      </c>
      <c r="T311" s="2">
        <f>(Table2[[#This Row],[Close Price]]-Table2[[#This Row],[50D EMA]])/Table2[[#This Row],[50D EMA]]</f>
        <v>8.9929021982482663E-2</v>
      </c>
      <c r="U311" s="2">
        <f>(Table2[[#This Row],[Close Price]]-Table2[[#This Row],[200D EMA]])/Table2[[#This Row],[200D EMA]]</f>
        <v>0.35352132630936584</v>
      </c>
      <c r="V311">
        <v>1.98693961620996</v>
      </c>
      <c r="W311">
        <v>153</v>
      </c>
      <c r="X311">
        <v>162.47999999999999</v>
      </c>
      <c r="Y311">
        <v>153</v>
      </c>
      <c r="Z311">
        <v>168.9</v>
      </c>
      <c r="AA311">
        <v>140.30000000000001</v>
      </c>
      <c r="AB311">
        <v>168.9</v>
      </c>
      <c r="AC311" s="2">
        <f>(Table2[[#This Row],[Close Price]]/Table2[[#This Row],[Day Low]])-1</f>
        <v>4.2679738562091618E-2</v>
      </c>
      <c r="AD311" s="2">
        <f>(Table2[[#This Row],[Day High]]/Table2[[#This Row],[Close Price]])-1</f>
        <v>1.8491819720428682E-2</v>
      </c>
      <c r="AE311" s="2">
        <f>(Table2[[#This Row],[Close Price]]/Table2[[#This Row],[Current Week Low]])-1</f>
        <v>4.2679738562091618E-2</v>
      </c>
      <c r="AF311" s="2">
        <f>(Table2[[#This Row],[Current Week High]]/Table2[[#This Row],[Close Price]])-1</f>
        <v>5.8735034162853417E-2</v>
      </c>
      <c r="AG311" s="2">
        <f>(Table2[[#This Row],[Close Price]]/Table2[[#This Row],[Current Month Low]])-1</f>
        <v>0.13706343549536704</v>
      </c>
      <c r="AH311" s="2">
        <f>(Table2[[#This Row],[Current Month High]]/Table2[[#This Row],[Close Price]])-1</f>
        <v>5.8735034162853417E-2</v>
      </c>
      <c r="AI311">
        <v>10.9509183225725</v>
      </c>
      <c r="AJ311">
        <v>271.64822364589401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-0.02</v>
      </c>
      <c r="AM311" t="s">
        <v>10199</v>
      </c>
      <c r="AN311">
        <v>14.57</v>
      </c>
      <c r="AO311" t="s">
        <v>10200</v>
      </c>
      <c r="AP311">
        <v>0.15316635182326499</v>
      </c>
      <c r="AQ311">
        <f>(Table2[[#This Row],[Sharpe Ratio]]-AVERAGE(Table2[Sharpe Ratio]))/_xlfn.STDEV.P(Table2[Sharpe Ratio])</f>
        <v>1.1126422553021835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4.6592222172863051</v>
      </c>
      <c r="AS311">
        <f>_xlfn.RANK.AVG(Table2[[#This Row],[1Y Return vs Nifty Z-Score]],Table2[1Y Return vs Nifty Z-Score])</f>
        <v>37</v>
      </c>
      <c r="AT311">
        <f>_xlfn.RANK.AVG(Table2[[#This Row],[6M Return vs Nifty Z-Score]],Table2[6M Return vs Nifty Z-Score])</f>
        <v>165</v>
      </c>
      <c r="AU311">
        <f>_xlfn.RANK.AVG(Table2[[#This Row],[Sharpe Ratio Z-Score]],Table2[Sharpe Ratio Z-Score])</f>
        <v>94</v>
      </c>
      <c r="AV311">
        <f>(Table2[[#This Row],[Rank 1Y]]+Table2[[#This Row],[Rank 6M]]+Table2[[#This Row],[Rank Sharpe]])/3</f>
        <v>98.666666666666671</v>
      </c>
    </row>
    <row r="312" spans="1:48" x14ac:dyDescent="0.3">
      <c r="A312" t="s">
        <v>767</v>
      </c>
      <c r="B312" t="s">
        <v>768</v>
      </c>
      <c r="C312" t="s">
        <v>10155</v>
      </c>
      <c r="D312" t="s">
        <v>494</v>
      </c>
      <c r="E312">
        <v>20599.04996611</v>
      </c>
      <c r="F312">
        <v>807.15</v>
      </c>
      <c r="G312">
        <v>8.4194430898328605</v>
      </c>
      <c r="H312">
        <f>(Table2[[#This Row],[1Y Return vs Nifty]]-AVERAGE(Table2[1Y Return vs Nifty]))/_xlfn.STDEV.P(Table2[1Y Return vs Nifty])</f>
        <v>-0.45008769900443701</v>
      </c>
      <c r="I312">
        <v>0.53083188317285801</v>
      </c>
      <c r="J312">
        <f>(Table2[[#This Row],[1M Return vs Nifty]]-AVERAGE(Table2[1M Return vs Nifty]))/_xlfn.STDEV.P(Table2[1M Return vs Nifty])</f>
        <v>-0.3208043596374246</v>
      </c>
      <c r="K312">
        <v>-9.3691719061224497</v>
      </c>
      <c r="L312">
        <f>(Table2[[#This Row],[6M Return vs Nifty]]-AVERAGE(Table2[6M Return vs Nifty]))/_xlfn.STDEV.P(Table2[6M Return vs Nifty])</f>
        <v>-0.5941365670651676</v>
      </c>
      <c r="M312">
        <v>-0.283927901962235</v>
      </c>
      <c r="N312">
        <f>(Table2[[#This Row],[1W Return vs Nifty]]-AVERAGE(Table2[1W Return vs Nifty]))/_xlfn.STDEV.P(Table2[1W Return vs Nifty])</f>
        <v>-0.32295162958666451</v>
      </c>
      <c r="O312">
        <v>792.66</v>
      </c>
      <c r="P312">
        <v>777.46694969588805</v>
      </c>
      <c r="Q312">
        <v>730.40045051052505</v>
      </c>
      <c r="R312">
        <v>49.291151265843901</v>
      </c>
      <c r="S312" s="2">
        <f>(Table2[[#This Row],[Close Price]]-Table2[[#This Row],[20D EMA]])/Table2[[#This Row],[20D EMA]]</f>
        <v>1.8280221027931282E-2</v>
      </c>
      <c r="T312" s="2">
        <f>(Table2[[#This Row],[Close Price]]-Table2[[#This Row],[50D EMA]])/Table2[[#This Row],[50D EMA]]</f>
        <v>3.8179179598210156E-2</v>
      </c>
      <c r="U312" s="2">
        <f>(Table2[[#This Row],[Close Price]]-Table2[[#This Row],[200D EMA]])/Table2[[#This Row],[200D EMA]]</f>
        <v>0.10507872693100012</v>
      </c>
      <c r="V312">
        <v>0.89872689634098302</v>
      </c>
      <c r="W312">
        <v>770.45</v>
      </c>
      <c r="X312">
        <v>810.5</v>
      </c>
      <c r="Y312">
        <v>770.45</v>
      </c>
      <c r="Z312">
        <v>810.5</v>
      </c>
      <c r="AA312">
        <v>770.45</v>
      </c>
      <c r="AB312">
        <v>812.75</v>
      </c>
      <c r="AC312" s="2">
        <f>(Table2[[#This Row],[Close Price]]/Table2[[#This Row],[Day Low]])-1</f>
        <v>4.7634499318579993E-2</v>
      </c>
      <c r="AD312" s="2">
        <f>(Table2[[#This Row],[Day High]]/Table2[[#This Row],[Close Price]])-1</f>
        <v>4.1504057486216883E-3</v>
      </c>
      <c r="AE312" s="2">
        <f>(Table2[[#This Row],[Close Price]]/Table2[[#This Row],[Current Week Low]])-1</f>
        <v>4.7634499318579993E-2</v>
      </c>
      <c r="AF312" s="2">
        <f>(Table2[[#This Row],[Current Week High]]/Table2[[#This Row],[Close Price]])-1</f>
        <v>4.1504057486216883E-3</v>
      </c>
      <c r="AG312" s="2">
        <f>(Table2[[#This Row],[Close Price]]/Table2[[#This Row],[Current Month Low]])-1</f>
        <v>4.7634499318579993E-2</v>
      </c>
      <c r="AH312" s="2">
        <f>(Table2[[#This Row],[Current Month High]]/Table2[[#This Row],[Close Price]])-1</f>
        <v>6.9379916991885171E-3</v>
      </c>
      <c r="AI312">
        <v>13.200768134795201</v>
      </c>
      <c r="AJ312">
        <v>39.6815782642554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-0.05</v>
      </c>
      <c r="AM312" t="s">
        <v>10199</v>
      </c>
      <c r="AN312">
        <v>5.04</v>
      </c>
      <c r="AO312" t="s">
        <v>10200</v>
      </c>
      <c r="AP312">
        <v>1.3241624081637E-2</v>
      </c>
      <c r="AQ312">
        <f>(Table2[[#This Row],[Sharpe Ratio]]-AVERAGE(Table2[Sharpe Ratio]))/_xlfn.STDEV.P(Table2[Sharpe Ratio])</f>
        <v>-0.46491026345556868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-2.1528905187492624</v>
      </c>
      <c r="AS312">
        <f>_xlfn.RANK.AVG(Table2[[#This Row],[1Y Return vs Nifty Z-Score]],Table2[1Y Return vs Nifty Z-Score])</f>
        <v>460</v>
      </c>
      <c r="AT312">
        <f>_xlfn.RANK.AVG(Table2[[#This Row],[6M Return vs Nifty Z-Score]],Table2[6M Return vs Nifty Z-Score])</f>
        <v>519</v>
      </c>
      <c r="AU312">
        <f>_xlfn.RANK.AVG(Table2[[#This Row],[Sharpe Ratio Z-Score]],Table2[Sharpe Ratio Z-Score])</f>
        <v>461</v>
      </c>
      <c r="AV312">
        <f>(Table2[[#This Row],[Rank 1Y]]+Table2[[#This Row],[Rank 6M]]+Table2[[#This Row],[Rank Sharpe]])/3</f>
        <v>480</v>
      </c>
    </row>
    <row r="313" spans="1:48" x14ac:dyDescent="0.3">
      <c r="A313" t="s">
        <v>769</v>
      </c>
      <c r="B313" t="s">
        <v>770</v>
      </c>
      <c r="C313" t="s">
        <v>10160</v>
      </c>
      <c r="D313" t="s">
        <v>239</v>
      </c>
      <c r="E313">
        <v>20519.6635230299</v>
      </c>
      <c r="F313">
        <v>2342.3000000000002</v>
      </c>
      <c r="G313">
        <v>221.74295753695199</v>
      </c>
      <c r="H313">
        <f>(Table2[[#This Row],[1Y Return vs Nifty]]-AVERAGE(Table2[1Y Return vs Nifty]))/_xlfn.STDEV.P(Table2[1Y Return vs Nifty])</f>
        <v>2.0421646050953082</v>
      </c>
      <c r="I313">
        <v>31.8981107452076</v>
      </c>
      <c r="J313">
        <f>(Table2[[#This Row],[1M Return vs Nifty]]-AVERAGE(Table2[1M Return vs Nifty]))/_xlfn.STDEV.P(Table2[1M Return vs Nifty])</f>
        <v>2.2815358367169463</v>
      </c>
      <c r="K313">
        <v>139.56276425158299</v>
      </c>
      <c r="L313">
        <f>(Table2[[#This Row],[6M Return vs Nifty]]-AVERAGE(Table2[6M Return vs Nifty]))/_xlfn.STDEV.P(Table2[6M Return vs Nifty])</f>
        <v>3.9376582020829636</v>
      </c>
      <c r="M313">
        <v>7.6518906652238501</v>
      </c>
      <c r="N313">
        <f>(Table2[[#This Row],[1W Return vs Nifty]]-AVERAGE(Table2[1W Return vs Nifty]))/_xlfn.STDEV.P(Table2[1W Return vs Nifty])</f>
        <v>1.2164782592150021</v>
      </c>
      <c r="O313">
        <v>2231.2399999999998</v>
      </c>
      <c r="P313">
        <v>1918.5831304052101</v>
      </c>
      <c r="Q313">
        <v>1303.2633362853101</v>
      </c>
      <c r="R313">
        <v>78.883380032891907</v>
      </c>
      <c r="S313" s="2">
        <f>(Table2[[#This Row],[Close Price]]-Table2[[#This Row],[20D EMA]])/Table2[[#This Row],[20D EMA]]</f>
        <v>4.9775012997257312E-2</v>
      </c>
      <c r="T313" s="2">
        <f>(Table2[[#This Row],[Close Price]]-Table2[[#This Row],[50D EMA]])/Table2[[#This Row],[50D EMA]]</f>
        <v>0.22084884562979551</v>
      </c>
      <c r="U313" s="2">
        <f>(Table2[[#This Row],[Close Price]]-Table2[[#This Row],[200D EMA]])/Table2[[#This Row],[200D EMA]]</f>
        <v>0.79725764915343589</v>
      </c>
      <c r="V313">
        <v>0.85829525699558895</v>
      </c>
      <c r="W313">
        <v>2295.1</v>
      </c>
      <c r="X313">
        <v>2489.9</v>
      </c>
      <c r="Y313">
        <v>2295.1</v>
      </c>
      <c r="Z313">
        <v>2684</v>
      </c>
      <c r="AA313">
        <v>2120.0500000000002</v>
      </c>
      <c r="AB313">
        <v>2684</v>
      </c>
      <c r="AC313" s="2">
        <f>(Table2[[#This Row],[Close Price]]/Table2[[#This Row],[Day Low]])-1</f>
        <v>2.0565552699228995E-2</v>
      </c>
      <c r="AD313" s="2">
        <f>(Table2[[#This Row],[Day High]]/Table2[[#This Row],[Close Price]])-1</f>
        <v>6.3014985270887447E-2</v>
      </c>
      <c r="AE313" s="2">
        <f>(Table2[[#This Row],[Close Price]]/Table2[[#This Row],[Current Week Low]])-1</f>
        <v>2.0565552699228995E-2</v>
      </c>
      <c r="AF313" s="2">
        <f>(Table2[[#This Row],[Current Week High]]/Table2[[#This Row],[Close Price]])-1</f>
        <v>0.1458822524868717</v>
      </c>
      <c r="AG313" s="2">
        <f>(Table2[[#This Row],[Close Price]]/Table2[[#This Row],[Current Month Low]])-1</f>
        <v>0.10483243319733027</v>
      </c>
      <c r="AH313" s="2">
        <f>(Table2[[#This Row],[Current Month High]]/Table2[[#This Row],[Close Price]])-1</f>
        <v>0.1458822524868717</v>
      </c>
      <c r="AI313">
        <v>14.588225248687101</v>
      </c>
      <c r="AJ313">
        <v>271.85267502778203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0.7</v>
      </c>
      <c r="AM313" t="s">
        <v>10200</v>
      </c>
      <c r="AN313">
        <v>8.16</v>
      </c>
      <c r="AO313" t="s">
        <v>10200</v>
      </c>
      <c r="AP313">
        <v>0.15271216500208701</v>
      </c>
      <c r="AQ313">
        <f>(Table2[[#This Row],[Sharpe Ratio]]-AVERAGE(Table2[Sharpe Ratio]))/_xlfn.STDEV.P(Table2[Sharpe Ratio])</f>
        <v>1.1075216195482307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10.585358522658449</v>
      </c>
      <c r="AS313">
        <f>_xlfn.RANK.AVG(Table2[[#This Row],[1Y Return vs Nifty Z-Score]],Table2[1Y Return vs Nifty Z-Score])</f>
        <v>25</v>
      </c>
      <c r="AT313">
        <f>_xlfn.RANK.AVG(Table2[[#This Row],[6M Return vs Nifty Z-Score]],Table2[6M Return vs Nifty Z-Score])</f>
        <v>5</v>
      </c>
      <c r="AU313">
        <f>_xlfn.RANK.AVG(Table2[[#This Row],[Sharpe Ratio Z-Score]],Table2[Sharpe Ratio Z-Score])</f>
        <v>95</v>
      </c>
      <c r="AV313">
        <f>(Table2[[#This Row],[Rank 1Y]]+Table2[[#This Row],[Rank 6M]]+Table2[[#This Row],[Rank Sharpe]])/3</f>
        <v>41.666666666666664</v>
      </c>
    </row>
    <row r="314" spans="1:48" x14ac:dyDescent="0.3">
      <c r="A314" t="s">
        <v>773</v>
      </c>
      <c r="B314" t="s">
        <v>774</v>
      </c>
      <c r="C314" t="s">
        <v>10161</v>
      </c>
      <c r="D314" t="s">
        <v>65</v>
      </c>
      <c r="E314">
        <v>20343.213022248001</v>
      </c>
      <c r="F314">
        <v>152.5</v>
      </c>
      <c r="G314">
        <v>45.433636381939202</v>
      </c>
      <c r="H314">
        <f>(Table2[[#This Row],[1Y Return vs Nifty]]-AVERAGE(Table2[1Y Return vs Nifty]))/_xlfn.STDEV.P(Table2[1Y Return vs Nifty])</f>
        <v>-1.7651974533410934E-2</v>
      </c>
      <c r="I314">
        <v>-1.25973687931381</v>
      </c>
      <c r="J314">
        <f>(Table2[[#This Row],[1M Return vs Nifty]]-AVERAGE(Table2[1M Return vs Nifty]))/_xlfn.STDEV.P(Table2[1M Return vs Nifty])</f>
        <v>-0.46935626576388717</v>
      </c>
      <c r="K314">
        <v>-6.1141605291493102</v>
      </c>
      <c r="L314">
        <f>(Table2[[#This Row],[6M Return vs Nifty]]-AVERAGE(Table2[6M Return vs Nifty]))/_xlfn.STDEV.P(Table2[6M Return vs Nifty])</f>
        <v>-0.49509103047814224</v>
      </c>
      <c r="M314">
        <v>-3.92272919783681</v>
      </c>
      <c r="N314">
        <f>(Table2[[#This Row],[1W Return vs Nifty]]-AVERAGE(Table2[1W Return vs Nifty]))/_xlfn.STDEV.P(Table2[1W Return vs Nifty])</f>
        <v>-1.0288245558455902</v>
      </c>
      <c r="O314">
        <v>155.56</v>
      </c>
      <c r="P314">
        <v>151.408780828863</v>
      </c>
      <c r="Q314">
        <v>134.690511215562</v>
      </c>
      <c r="R314">
        <v>39.0949090518058</v>
      </c>
      <c r="S314" s="2">
        <f>(Table2[[#This Row],[Close Price]]-Table2[[#This Row],[20D EMA]])/Table2[[#This Row],[20D EMA]]</f>
        <v>-1.9670866546670111E-2</v>
      </c>
      <c r="T314" s="2">
        <f>(Table2[[#This Row],[Close Price]]-Table2[[#This Row],[50D EMA]])/Table2[[#This Row],[50D EMA]]</f>
        <v>7.207106253437184E-3</v>
      </c>
      <c r="U314" s="2">
        <f>(Table2[[#This Row],[Close Price]]-Table2[[#This Row],[200D EMA]])/Table2[[#This Row],[200D EMA]]</f>
        <v>0.13222526682622252</v>
      </c>
      <c r="V314">
        <v>0.59063336494563001</v>
      </c>
      <c r="W314">
        <v>149.82</v>
      </c>
      <c r="X314">
        <v>156.93</v>
      </c>
      <c r="Y314">
        <v>149.82</v>
      </c>
      <c r="Z314">
        <v>159.5</v>
      </c>
      <c r="AA314">
        <v>149.82</v>
      </c>
      <c r="AB314">
        <v>162.4</v>
      </c>
      <c r="AC314" s="2">
        <f>(Table2[[#This Row],[Close Price]]/Table2[[#This Row],[Day Low]])-1</f>
        <v>1.7888132425577297E-2</v>
      </c>
      <c r="AD314" s="2">
        <f>(Table2[[#This Row],[Day High]]/Table2[[#This Row],[Close Price]])-1</f>
        <v>2.9049180327868962E-2</v>
      </c>
      <c r="AE314" s="2">
        <f>(Table2[[#This Row],[Close Price]]/Table2[[#This Row],[Current Week Low]])-1</f>
        <v>1.7888132425577297E-2</v>
      </c>
      <c r="AF314" s="2">
        <f>(Table2[[#This Row],[Current Week High]]/Table2[[#This Row],[Close Price]])-1</f>
        <v>4.590163934426239E-2</v>
      </c>
      <c r="AG314" s="2">
        <f>(Table2[[#This Row],[Close Price]]/Table2[[#This Row],[Current Month Low]])-1</f>
        <v>1.7888132425577297E-2</v>
      </c>
      <c r="AH314" s="2">
        <f>(Table2[[#This Row],[Current Month High]]/Table2[[#This Row],[Close Price]])-1</f>
        <v>6.4918032786885238E-2</v>
      </c>
      <c r="AI314">
        <v>9.3114754098360493</v>
      </c>
      <c r="AJ314">
        <v>74.285714285714207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-0.03</v>
      </c>
      <c r="AM314" t="s">
        <v>10199</v>
      </c>
      <c r="AN314">
        <v>-2.86</v>
      </c>
      <c r="AO314" t="s">
        <v>10199</v>
      </c>
      <c r="AQ314">
        <f>(Table2[[#This Row],[Sharpe Ratio]]-AVERAGE(Table2[Sharpe Ratio]))/_xlfn.STDEV.P(Table2[Sharpe Ratio])</f>
        <v>-0.61420022642052874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-2.6251240530415592</v>
      </c>
      <c r="AS314">
        <f>_xlfn.RANK.AVG(Table2[[#This Row],[1Y Return vs Nifty Z-Score]],Table2[1Y Return vs Nifty Z-Score])</f>
        <v>280</v>
      </c>
      <c r="AT314">
        <f>_xlfn.RANK.AVG(Table2[[#This Row],[6M Return vs Nifty Z-Score]],Table2[6M Return vs Nifty Z-Score])</f>
        <v>488</v>
      </c>
      <c r="AU314">
        <f>_xlfn.RANK.AVG(Table2[[#This Row],[Sharpe Ratio Z-Score]],Table2[Sharpe Ratio Z-Score])</f>
        <v>520.5</v>
      </c>
      <c r="AV314">
        <f>(Table2[[#This Row],[Rank 1Y]]+Table2[[#This Row],[Rank 6M]]+Table2[[#This Row],[Rank Sharpe]])/3</f>
        <v>429.5</v>
      </c>
    </row>
    <row r="315" spans="1:48" x14ac:dyDescent="0.3">
      <c r="A315" t="s">
        <v>775</v>
      </c>
      <c r="B315" t="s">
        <v>776</v>
      </c>
      <c r="C315" t="s">
        <v>10161</v>
      </c>
      <c r="D315" t="s">
        <v>777</v>
      </c>
      <c r="E315">
        <v>20315.709407645001</v>
      </c>
      <c r="F315">
        <v>2137.6999999999998</v>
      </c>
      <c r="G315">
        <v>61.322181677850097</v>
      </c>
      <c r="H315">
        <f>(Table2[[#This Row],[1Y Return vs Nifty]]-AVERAGE(Table2[1Y Return vs Nifty]))/_xlfn.STDEV.P(Table2[1Y Return vs Nifty])</f>
        <v>0.16797342979745164</v>
      </c>
      <c r="I315">
        <v>12.3091771556839</v>
      </c>
      <c r="J315">
        <f>(Table2[[#This Row],[1M Return vs Nifty]]-AVERAGE(Table2[1M Return vs Nifty]))/_xlfn.STDEV.P(Table2[1M Return vs Nifty])</f>
        <v>0.65636874753619723</v>
      </c>
      <c r="K315">
        <v>33.308791204144804</v>
      </c>
      <c r="L315">
        <f>(Table2[[#This Row],[6M Return vs Nifty]]-AVERAGE(Table2[6M Return vs Nifty]))/_xlfn.STDEV.P(Table2[6M Return vs Nifty])</f>
        <v>0.70449537831023368</v>
      </c>
      <c r="M315">
        <v>8.4301312214855493</v>
      </c>
      <c r="N315">
        <f>(Table2[[#This Row],[1W Return vs Nifty]]-AVERAGE(Table2[1W Return vs Nifty]))/_xlfn.STDEV.P(Table2[1W Return vs Nifty])</f>
        <v>1.3674452656862328</v>
      </c>
      <c r="O315">
        <v>1998.62</v>
      </c>
      <c r="P315">
        <v>1869.2120393780499</v>
      </c>
      <c r="Q315">
        <v>1595.74487289889</v>
      </c>
      <c r="R315">
        <v>74.026058446730801</v>
      </c>
      <c r="S315" s="2">
        <f>(Table2[[#This Row],[Close Price]]-Table2[[#This Row],[20D EMA]])/Table2[[#This Row],[20D EMA]]</f>
        <v>6.9588015730854255E-2</v>
      </c>
      <c r="T315" s="2">
        <f>(Table2[[#This Row],[Close Price]]-Table2[[#This Row],[50D EMA]])/Table2[[#This Row],[50D EMA]]</f>
        <v>0.14363697374391241</v>
      </c>
      <c r="U315" s="2">
        <f>(Table2[[#This Row],[Close Price]]-Table2[[#This Row],[200D EMA]])/Table2[[#This Row],[200D EMA]]</f>
        <v>0.33962517210948251</v>
      </c>
      <c r="V315">
        <v>1.0516216191239101</v>
      </c>
      <c r="W315">
        <v>2125</v>
      </c>
      <c r="X315">
        <v>2236.6</v>
      </c>
      <c r="Y315">
        <v>2067.0500000000002</v>
      </c>
      <c r="Z315">
        <v>2236.6</v>
      </c>
      <c r="AA315">
        <v>1935.05</v>
      </c>
      <c r="AB315">
        <v>2236.6</v>
      </c>
      <c r="AC315" s="2">
        <f>(Table2[[#This Row],[Close Price]]/Table2[[#This Row],[Day Low]])-1</f>
        <v>5.9764705882352498E-3</v>
      </c>
      <c r="AD315" s="2">
        <f>(Table2[[#This Row],[Day High]]/Table2[[#This Row],[Close Price]])-1</f>
        <v>4.6264676989287601E-2</v>
      </c>
      <c r="AE315" s="2">
        <f>(Table2[[#This Row],[Close Price]]/Table2[[#This Row],[Current Week Low]])-1</f>
        <v>3.4179144190996658E-2</v>
      </c>
      <c r="AF315" s="2">
        <f>(Table2[[#This Row],[Current Week High]]/Table2[[#This Row],[Close Price]])-1</f>
        <v>4.6264676989287601E-2</v>
      </c>
      <c r="AG315" s="2">
        <f>(Table2[[#This Row],[Close Price]]/Table2[[#This Row],[Current Month Low]])-1</f>
        <v>0.10472597607296952</v>
      </c>
      <c r="AH315" s="2">
        <f>(Table2[[#This Row],[Current Month High]]/Table2[[#This Row],[Close Price]])-1</f>
        <v>4.6264676989287601E-2</v>
      </c>
      <c r="AI315">
        <v>4.6264676989287601</v>
      </c>
      <c r="AJ315">
        <v>98.855813953488294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0.24</v>
      </c>
      <c r="AM315" t="s">
        <v>10200</v>
      </c>
      <c r="AN315">
        <v>4.6900000000000004</v>
      </c>
      <c r="AO315" t="s">
        <v>10200</v>
      </c>
      <c r="AP315">
        <v>6.6476503362993003E-2</v>
      </c>
      <c r="AQ315">
        <f>(Table2[[#This Row],[Sharpe Ratio]]-AVERAGE(Table2[Sharpe Ratio]))/_xlfn.STDEV.P(Table2[Sharpe Ratio])</f>
        <v>0.135275416741996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3.0315582380721113</v>
      </c>
      <c r="AS315">
        <f>_xlfn.RANK.AVG(Table2[[#This Row],[1Y Return vs Nifty Z-Score]],Table2[1Y Return vs Nifty Z-Score])</f>
        <v>219</v>
      </c>
      <c r="AT315">
        <f>_xlfn.RANK.AVG(Table2[[#This Row],[6M Return vs Nifty Z-Score]],Table2[6M Return vs Nifty Z-Score])</f>
        <v>134</v>
      </c>
      <c r="AU315">
        <f>_xlfn.RANK.AVG(Table2[[#This Row],[Sharpe Ratio Z-Score]],Table2[Sharpe Ratio Z-Score])</f>
        <v>295</v>
      </c>
      <c r="AV315">
        <f>(Table2[[#This Row],[Rank 1Y]]+Table2[[#This Row],[Rank 6M]]+Table2[[#This Row],[Rank Sharpe]])/3</f>
        <v>216</v>
      </c>
    </row>
    <row r="316" spans="1:48" x14ac:dyDescent="0.3">
      <c r="A316" t="s">
        <v>778</v>
      </c>
      <c r="B316" t="s">
        <v>779</v>
      </c>
      <c r="C316" t="s">
        <v>10167</v>
      </c>
      <c r="D316" t="s">
        <v>214</v>
      </c>
      <c r="E316">
        <v>20286.9945831</v>
      </c>
      <c r="F316">
        <v>472.65</v>
      </c>
      <c r="G316">
        <v>34.068571052369698</v>
      </c>
      <c r="H316">
        <f>(Table2[[#This Row],[1Y Return vs Nifty]]-AVERAGE(Table2[1Y Return vs Nifty]))/_xlfn.STDEV.P(Table2[1Y Return vs Nifty])</f>
        <v>-0.15042969632968822</v>
      </c>
      <c r="I316">
        <v>14.914551852422999</v>
      </c>
      <c r="J316">
        <f>(Table2[[#This Row],[1M Return vs Nifty]]-AVERAGE(Table2[1M Return vs Nifty]))/_xlfn.STDEV.P(Table2[1M Return vs Nifty])</f>
        <v>0.87251983063492822</v>
      </c>
      <c r="K316">
        <v>49.545095224436899</v>
      </c>
      <c r="L316">
        <f>(Table2[[#This Row],[6M Return vs Nifty]]-AVERAGE(Table2[6M Return vs Nifty]))/_xlfn.STDEV.P(Table2[6M Return vs Nifty])</f>
        <v>1.1985438646707707</v>
      </c>
      <c r="M316">
        <v>2.9036238906143699</v>
      </c>
      <c r="N316">
        <f>(Table2[[#This Row],[1W Return vs Nifty]]-AVERAGE(Table2[1W Return vs Nifty]))/_xlfn.STDEV.P(Table2[1W Return vs Nifty])</f>
        <v>0.29538565472144995</v>
      </c>
      <c r="O316">
        <v>438.46</v>
      </c>
      <c r="P316">
        <v>402.46310667873303</v>
      </c>
      <c r="Q316">
        <v>340.953705097186</v>
      </c>
      <c r="R316">
        <v>74.178270621824097</v>
      </c>
      <c r="S316" s="2">
        <f>(Table2[[#This Row],[Close Price]]-Table2[[#This Row],[20D EMA]])/Table2[[#This Row],[20D EMA]]</f>
        <v>7.797746658760206E-2</v>
      </c>
      <c r="T316" s="2">
        <f>(Table2[[#This Row],[Close Price]]-Table2[[#This Row],[50D EMA]])/Table2[[#This Row],[50D EMA]]</f>
        <v>0.17439335968077635</v>
      </c>
      <c r="U316" s="2">
        <f>(Table2[[#This Row],[Close Price]]-Table2[[#This Row],[200D EMA]])/Table2[[#This Row],[200D EMA]]</f>
        <v>0.38625858271660385</v>
      </c>
      <c r="V316">
        <v>0.81424150888500102</v>
      </c>
      <c r="W316">
        <v>445</v>
      </c>
      <c r="X316">
        <v>476.45</v>
      </c>
      <c r="Y316">
        <v>445</v>
      </c>
      <c r="Z316">
        <v>527.54999999999995</v>
      </c>
      <c r="AA316">
        <v>431</v>
      </c>
      <c r="AB316">
        <v>527.54999999999995</v>
      </c>
      <c r="AC316" s="2">
        <f>(Table2[[#This Row],[Close Price]]/Table2[[#This Row],[Day Low]])-1</f>
        <v>6.2134831460674E-2</v>
      </c>
      <c r="AD316" s="2">
        <f>(Table2[[#This Row],[Day High]]/Table2[[#This Row],[Close Price]])-1</f>
        <v>8.0397757325716412E-3</v>
      </c>
      <c r="AE316" s="2">
        <f>(Table2[[#This Row],[Close Price]]/Table2[[#This Row],[Current Week Low]])-1</f>
        <v>6.2134831460674E-2</v>
      </c>
      <c r="AF316" s="2">
        <f>(Table2[[#This Row],[Current Week High]]/Table2[[#This Row],[Close Price]])-1</f>
        <v>0.11615360203110114</v>
      </c>
      <c r="AG316" s="2">
        <f>(Table2[[#This Row],[Close Price]]/Table2[[#This Row],[Current Month Low]])-1</f>
        <v>9.663573085846866E-2</v>
      </c>
      <c r="AH316" s="2">
        <f>(Table2[[#This Row],[Current Month High]]/Table2[[#This Row],[Close Price]])-1</f>
        <v>0.11615360203110114</v>
      </c>
      <c r="AI316">
        <v>11.6153602031101</v>
      </c>
      <c r="AJ316">
        <v>71.095022624434307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0.24</v>
      </c>
      <c r="AM316" t="s">
        <v>10200</v>
      </c>
      <c r="AN316">
        <v>12.55</v>
      </c>
      <c r="AO316" t="s">
        <v>10200</v>
      </c>
      <c r="AP316">
        <v>5.4105472432042001E-2</v>
      </c>
      <c r="AQ316">
        <f>(Table2[[#This Row],[Sharpe Ratio]]-AVERAGE(Table2[Sharpe Ratio]))/_xlfn.STDEV.P(Table2[Sharpe Ratio])</f>
        <v>-4.1992230856987695E-3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2.2118204306117617</v>
      </c>
      <c r="AS316">
        <f>_xlfn.RANK.AVG(Table2[[#This Row],[1Y Return vs Nifty Z-Score]],Table2[1Y Return vs Nifty Z-Score])</f>
        <v>328</v>
      </c>
      <c r="AT316">
        <f>_xlfn.RANK.AVG(Table2[[#This Row],[6M Return vs Nifty Z-Score]],Table2[6M Return vs Nifty Z-Score])</f>
        <v>72</v>
      </c>
      <c r="AU316">
        <f>_xlfn.RANK.AVG(Table2[[#This Row],[Sharpe Ratio Z-Score]],Table2[Sharpe Ratio Z-Score])</f>
        <v>339</v>
      </c>
      <c r="AV316">
        <f>(Table2[[#This Row],[Rank 1Y]]+Table2[[#This Row],[Rank 6M]]+Table2[[#This Row],[Rank Sharpe]])/3</f>
        <v>246.33333333333334</v>
      </c>
    </row>
    <row r="317" spans="1:48" x14ac:dyDescent="0.3">
      <c r="A317" t="s">
        <v>780</v>
      </c>
      <c r="B317" t="s">
        <v>781</v>
      </c>
      <c r="C317" t="s">
        <v>10161</v>
      </c>
      <c r="D317" t="s">
        <v>65</v>
      </c>
      <c r="E317">
        <v>20255.733548920001</v>
      </c>
      <c r="F317">
        <v>818.95</v>
      </c>
      <c r="G317">
        <v>43.238697453805997</v>
      </c>
      <c r="H317">
        <f>(Table2[[#This Row],[1Y Return vs Nifty]]-AVERAGE(Table2[1Y Return vs Nifty]))/_xlfn.STDEV.P(Table2[1Y Return vs Nifty])</f>
        <v>-4.3295381052265422E-2</v>
      </c>
      <c r="I317">
        <v>19.247005803940301</v>
      </c>
      <c r="J317">
        <f>(Table2[[#This Row],[1M Return vs Nifty]]-AVERAGE(Table2[1M Return vs Nifty]))/_xlfn.STDEV.P(Table2[1M Return vs Nifty])</f>
        <v>1.2319555061513616</v>
      </c>
      <c r="K317">
        <v>-0.97001825549472098</v>
      </c>
      <c r="L317">
        <f>(Table2[[#This Row],[6M Return vs Nifty]]-AVERAGE(Table2[6M Return vs Nifty]))/_xlfn.STDEV.P(Table2[6M Return vs Nifty])</f>
        <v>-0.33856182895875725</v>
      </c>
      <c r="M317">
        <v>-2.40654489067636</v>
      </c>
      <c r="N317">
        <f>(Table2[[#This Row],[1W Return vs Nifty]]-AVERAGE(Table2[1W Return vs Nifty]))/_xlfn.STDEV.P(Table2[1W Return vs Nifty])</f>
        <v>-0.73470751932134626</v>
      </c>
      <c r="O317">
        <v>767.92</v>
      </c>
      <c r="P317">
        <v>716.07087405524601</v>
      </c>
      <c r="Q317">
        <v>647.47494976250198</v>
      </c>
      <c r="R317">
        <v>59.955126705477198</v>
      </c>
      <c r="S317" s="2">
        <f>(Table2[[#This Row],[Close Price]]-Table2[[#This Row],[20D EMA]])/Table2[[#This Row],[20D EMA]]</f>
        <v>6.6452234607771762E-2</v>
      </c>
      <c r="T317" s="2">
        <f>(Table2[[#This Row],[Close Price]]-Table2[[#This Row],[50D EMA]])/Table2[[#This Row],[50D EMA]]</f>
        <v>0.14367170858679101</v>
      </c>
      <c r="U317" s="2">
        <f>(Table2[[#This Row],[Close Price]]-Table2[[#This Row],[200D EMA]])/Table2[[#This Row],[200D EMA]]</f>
        <v>0.26483657831147944</v>
      </c>
      <c r="V317">
        <v>2.2652275796191499</v>
      </c>
      <c r="W317">
        <v>795.65</v>
      </c>
      <c r="X317">
        <v>823.2</v>
      </c>
      <c r="Y317">
        <v>789.1</v>
      </c>
      <c r="Z317">
        <v>825.9</v>
      </c>
      <c r="AA317">
        <v>789.1</v>
      </c>
      <c r="AB317">
        <v>839.95</v>
      </c>
      <c r="AC317" s="2">
        <f>(Table2[[#This Row],[Close Price]]/Table2[[#This Row],[Day Low]])-1</f>
        <v>2.9284233017030203E-2</v>
      </c>
      <c r="AD317" s="2">
        <f>(Table2[[#This Row],[Day High]]/Table2[[#This Row],[Close Price]])-1</f>
        <v>5.1895720129433442E-3</v>
      </c>
      <c r="AE317" s="2">
        <f>(Table2[[#This Row],[Close Price]]/Table2[[#This Row],[Current Week Low]])-1</f>
        <v>3.7827905208465351E-2</v>
      </c>
      <c r="AF317" s="2">
        <f>(Table2[[#This Row],[Current Week High]]/Table2[[#This Row],[Close Price]])-1</f>
        <v>8.4864765858720936E-3</v>
      </c>
      <c r="AG317" s="2">
        <f>(Table2[[#This Row],[Close Price]]/Table2[[#This Row],[Current Month Low]])-1</f>
        <v>3.7827905208465351E-2</v>
      </c>
      <c r="AH317" s="2">
        <f>(Table2[[#This Row],[Current Month High]]/Table2[[#This Row],[Close Price]])-1</f>
        <v>2.5642591122779113E-2</v>
      </c>
      <c r="AI317">
        <v>2.5642591122779099</v>
      </c>
      <c r="AJ317">
        <v>71.453993509892101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0.16</v>
      </c>
      <c r="AM317" t="s">
        <v>10200</v>
      </c>
      <c r="AN317">
        <v>17.11</v>
      </c>
      <c r="AO317" t="s">
        <v>10200</v>
      </c>
      <c r="AP317">
        <v>4.4521915392060997E-2</v>
      </c>
      <c r="AQ317">
        <f>(Table2[[#This Row],[Sharpe Ratio]]-AVERAGE(Table2[Sharpe Ratio]))/_xlfn.STDEV.P(Table2[Sharpe Ratio])</f>
        <v>-0.11224706274272608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3.1437140762665683E-3</v>
      </c>
      <c r="AS317">
        <f>_xlfn.RANK.AVG(Table2[[#This Row],[1Y Return vs Nifty Z-Score]],Table2[1Y Return vs Nifty Z-Score])</f>
        <v>291</v>
      </c>
      <c r="AT317">
        <f>_xlfn.RANK.AVG(Table2[[#This Row],[6M Return vs Nifty Z-Score]],Table2[6M Return vs Nifty Z-Score])</f>
        <v>441</v>
      </c>
      <c r="AU317">
        <f>_xlfn.RANK.AVG(Table2[[#This Row],[Sharpe Ratio Z-Score]],Table2[Sharpe Ratio Z-Score])</f>
        <v>367</v>
      </c>
      <c r="AV317">
        <f>(Table2[[#This Row],[Rank 1Y]]+Table2[[#This Row],[Rank 6M]]+Table2[[#This Row],[Rank Sharpe]])/3</f>
        <v>366.33333333333331</v>
      </c>
    </row>
    <row r="318" spans="1:48" x14ac:dyDescent="0.3">
      <c r="A318" t="s">
        <v>786</v>
      </c>
      <c r="B318" t="s">
        <v>787</v>
      </c>
      <c r="C318" t="s">
        <v>10160</v>
      </c>
      <c r="D318" t="s">
        <v>239</v>
      </c>
      <c r="E318">
        <v>20113.11626698</v>
      </c>
      <c r="F318">
        <v>1363.15</v>
      </c>
      <c r="G318">
        <v>224.38001013519099</v>
      </c>
      <c r="H318">
        <f>(Table2[[#This Row],[1Y Return vs Nifty]]-AVERAGE(Table2[1Y Return vs Nifty]))/_xlfn.STDEV.P(Table2[1Y Return vs Nifty])</f>
        <v>2.0729732125337654</v>
      </c>
      <c r="I318">
        <v>4.0148103257290897</v>
      </c>
      <c r="J318">
        <f>(Table2[[#This Row],[1M Return vs Nifty]]-AVERAGE(Table2[1M Return vs Nifty]))/_xlfn.STDEV.P(Table2[1M Return vs Nifty])</f>
        <v>-3.1761207881287543E-2</v>
      </c>
      <c r="K318">
        <v>88.550054846363096</v>
      </c>
      <c r="L318">
        <f>(Table2[[#This Row],[6M Return vs Nifty]]-AVERAGE(Table2[6M Return vs Nifty]))/_xlfn.STDEV.P(Table2[6M Return vs Nifty])</f>
        <v>2.385411346191348</v>
      </c>
      <c r="M318">
        <v>-2.0620931136332401</v>
      </c>
      <c r="N318">
        <f>(Table2[[#This Row],[1W Return vs Nifty]]-AVERAGE(Table2[1W Return vs Nifty]))/_xlfn.STDEV.P(Table2[1W Return vs Nifty])</f>
        <v>-0.66788903596745475</v>
      </c>
      <c r="O318">
        <v>1357.06</v>
      </c>
      <c r="P318">
        <v>1253.61012709187</v>
      </c>
      <c r="Q318">
        <v>913.16953035920096</v>
      </c>
      <c r="R318">
        <v>56.217038226842803</v>
      </c>
      <c r="S318" s="2">
        <f>(Table2[[#This Row],[Close Price]]-Table2[[#This Row],[20D EMA]])/Table2[[#This Row],[20D EMA]]</f>
        <v>4.4876424034310533E-3</v>
      </c>
      <c r="T318" s="2">
        <f>(Table2[[#This Row],[Close Price]]-Table2[[#This Row],[50D EMA]])/Table2[[#This Row],[50D EMA]]</f>
        <v>8.7379537338487454E-2</v>
      </c>
      <c r="U318" s="2">
        <f>(Table2[[#This Row],[Close Price]]-Table2[[#This Row],[200D EMA]])/Table2[[#This Row],[200D EMA]]</f>
        <v>0.49276772240067679</v>
      </c>
      <c r="V318">
        <v>0.54286475424930503</v>
      </c>
      <c r="W318">
        <v>1341.1</v>
      </c>
      <c r="X318">
        <v>1391.7</v>
      </c>
      <c r="Y318">
        <v>1341.1</v>
      </c>
      <c r="Z318">
        <v>1402.7</v>
      </c>
      <c r="AA318">
        <v>1341.1</v>
      </c>
      <c r="AB318">
        <v>1450</v>
      </c>
      <c r="AC318" s="2">
        <f>(Table2[[#This Row],[Close Price]]/Table2[[#This Row],[Day Low]])-1</f>
        <v>1.6441726940571222E-2</v>
      </c>
      <c r="AD318" s="2">
        <f>(Table2[[#This Row],[Day High]]/Table2[[#This Row],[Close Price]])-1</f>
        <v>2.0944136742104602E-2</v>
      </c>
      <c r="AE318" s="2">
        <f>(Table2[[#This Row],[Close Price]]/Table2[[#This Row],[Current Week Low]])-1</f>
        <v>1.6441726940571222E-2</v>
      </c>
      <c r="AF318" s="2">
        <f>(Table2[[#This Row],[Current Week High]]/Table2[[#This Row],[Close Price]])-1</f>
        <v>2.9013681546418146E-2</v>
      </c>
      <c r="AG318" s="2">
        <f>(Table2[[#This Row],[Close Price]]/Table2[[#This Row],[Current Month Low]])-1</f>
        <v>1.6441726940571222E-2</v>
      </c>
      <c r="AH318" s="2">
        <f>(Table2[[#This Row],[Current Month High]]/Table2[[#This Row],[Close Price]])-1</f>
        <v>6.3712724204966431E-2</v>
      </c>
      <c r="AI318">
        <v>6.3712724204966404</v>
      </c>
      <c r="AJ318">
        <v>251.962303124193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0.32</v>
      </c>
      <c r="AM318" t="s">
        <v>10200</v>
      </c>
      <c r="AN318">
        <v>-2.81</v>
      </c>
      <c r="AO318" t="s">
        <v>10199</v>
      </c>
      <c r="AP318">
        <v>0.164087262810197</v>
      </c>
      <c r="AQ318">
        <f>(Table2[[#This Row],[Sharpe Ratio]]-AVERAGE(Table2[Sharpe Ratio]))/_xlfn.STDEV.P(Table2[Sharpe Ratio])</f>
        <v>1.2357678165423385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4.9945021314187095</v>
      </c>
      <c r="AS318">
        <f>_xlfn.RANK.AVG(Table2[[#This Row],[1Y Return vs Nifty Z-Score]],Table2[1Y Return vs Nifty Z-Score])</f>
        <v>22</v>
      </c>
      <c r="AT318">
        <f>_xlfn.RANK.AVG(Table2[[#This Row],[6M Return vs Nifty Z-Score]],Table2[6M Return vs Nifty Z-Score])</f>
        <v>20</v>
      </c>
      <c r="AU318">
        <f>_xlfn.RANK.AVG(Table2[[#This Row],[Sharpe Ratio Z-Score]],Table2[Sharpe Ratio Z-Score])</f>
        <v>81</v>
      </c>
      <c r="AV318">
        <f>(Table2[[#This Row],[Rank 1Y]]+Table2[[#This Row],[Rank 6M]]+Table2[[#This Row],[Rank Sharpe]])/3</f>
        <v>41</v>
      </c>
    </row>
    <row r="319" spans="1:48" x14ac:dyDescent="0.3">
      <c r="A319" t="s">
        <v>788</v>
      </c>
      <c r="B319" t="s">
        <v>789</v>
      </c>
      <c r="C319" t="s">
        <v>10169</v>
      </c>
      <c r="D319" t="s">
        <v>168</v>
      </c>
      <c r="E319">
        <v>20092.52569975</v>
      </c>
      <c r="F319">
        <v>6809.65</v>
      </c>
      <c r="G319">
        <v>-23.793340287179099</v>
      </c>
      <c r="H319">
        <f>(Table2[[#This Row],[1Y Return vs Nifty]]-AVERAGE(Table2[1Y Return vs Nifty]))/_xlfn.STDEV.P(Table2[1Y Return vs Nifty])</f>
        <v>-0.82642869357737825</v>
      </c>
      <c r="I319">
        <v>11.005450400759401</v>
      </c>
      <c r="J319">
        <f>(Table2[[#This Row],[1M Return vs Nifty]]-AVERAGE(Table2[1M Return vs Nifty]))/_xlfn.STDEV.P(Table2[1M Return vs Nifty])</f>
        <v>0.54820697314941558</v>
      </c>
      <c r="K319">
        <v>-12.3092975682735</v>
      </c>
      <c r="L319">
        <f>(Table2[[#This Row],[6M Return vs Nifty]]-AVERAGE(Table2[6M Return vs Nifty]))/_xlfn.STDEV.P(Table2[6M Return vs Nifty])</f>
        <v>-0.68360056276764303</v>
      </c>
      <c r="M319">
        <v>3.10070772745132</v>
      </c>
      <c r="N319">
        <f>(Table2[[#This Row],[1W Return vs Nifty]]-AVERAGE(Table2[1W Return vs Nifty]))/_xlfn.STDEV.P(Table2[1W Return vs Nifty])</f>
        <v>0.33361696589091527</v>
      </c>
      <c r="O319">
        <v>6502.42</v>
      </c>
      <c r="P319">
        <v>6269.9029249461701</v>
      </c>
      <c r="Q319">
        <v>6407.1832412446602</v>
      </c>
      <c r="R319">
        <v>81.678836558086005</v>
      </c>
      <c r="S319" s="2">
        <f>(Table2[[#This Row],[Close Price]]-Table2[[#This Row],[20D EMA]])/Table2[[#This Row],[20D EMA]]</f>
        <v>4.7248562842756935E-2</v>
      </c>
      <c r="T319" s="2">
        <f>(Table2[[#This Row],[Close Price]]-Table2[[#This Row],[50D EMA]])/Table2[[#This Row],[50D EMA]]</f>
        <v>8.6085395821094562E-2</v>
      </c>
      <c r="U319" s="2">
        <f>(Table2[[#This Row],[Close Price]]-Table2[[#This Row],[200D EMA]])/Table2[[#This Row],[200D EMA]]</f>
        <v>6.2814928745062115E-2</v>
      </c>
      <c r="V319">
        <v>0.96960998963029899</v>
      </c>
      <c r="W319">
        <v>6637.7</v>
      </c>
      <c r="X319">
        <v>6835</v>
      </c>
      <c r="Y319">
        <v>6637.7</v>
      </c>
      <c r="Z319">
        <v>6840</v>
      </c>
      <c r="AA319">
        <v>6500</v>
      </c>
      <c r="AB319">
        <v>6840</v>
      </c>
      <c r="AC319" s="2">
        <f>(Table2[[#This Row],[Close Price]]/Table2[[#This Row],[Day Low]])-1</f>
        <v>2.5905057474727711E-2</v>
      </c>
      <c r="AD319" s="2">
        <f>(Table2[[#This Row],[Day High]]/Table2[[#This Row],[Close Price]])-1</f>
        <v>3.7226582864025026E-3</v>
      </c>
      <c r="AE319" s="2">
        <f>(Table2[[#This Row],[Close Price]]/Table2[[#This Row],[Current Week Low]])-1</f>
        <v>2.5905057474727711E-2</v>
      </c>
      <c r="AF319" s="2">
        <f>(Table2[[#This Row],[Current Week High]]/Table2[[#This Row],[Close Price]])-1</f>
        <v>4.4569104138980631E-3</v>
      </c>
      <c r="AG319" s="2">
        <f>(Table2[[#This Row],[Close Price]]/Table2[[#This Row],[Current Month Low]])-1</f>
        <v>4.7638461538461518E-2</v>
      </c>
      <c r="AH319" s="2">
        <f>(Table2[[#This Row],[Current Month High]]/Table2[[#This Row],[Close Price]])-1</f>
        <v>4.4569104138980631E-3</v>
      </c>
      <c r="AI319">
        <v>11.458004449567801</v>
      </c>
      <c r="AJ319">
        <v>31.591253852768599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0.06</v>
      </c>
      <c r="AM319" t="s">
        <v>10200</v>
      </c>
      <c r="AN319">
        <v>5.38</v>
      </c>
      <c r="AO319" t="s">
        <v>10200</v>
      </c>
      <c r="AP319">
        <v>-0.13293173242841599</v>
      </c>
      <c r="AQ319">
        <f>(Table2[[#This Row],[Sharpe Ratio]]-AVERAGE(Table2[Sharpe Ratio]))/_xlfn.STDEV.P(Table2[Sharpe Ratio])</f>
        <v>-2.1129116600600804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641</v>
      </c>
      <c r="AT319">
        <f>_xlfn.RANK.AVG(Table2[[#This Row],[6M Return vs Nifty Z-Score]],Table2[6M Return vs Nifty Z-Score])</f>
        <v>550</v>
      </c>
      <c r="AU319">
        <f>_xlfn.RANK.AVG(Table2[[#This Row],[Sharpe Ratio Z-Score]],Table2[Sharpe Ratio Z-Score])</f>
        <v>720</v>
      </c>
      <c r="AV319">
        <f>(Table2[[#This Row],[Rank 1Y]]+Table2[[#This Row],[Rank 6M]]+Table2[[#This Row],[Rank Sharpe]])/3</f>
        <v>637</v>
      </c>
    </row>
    <row r="320" spans="1:48" x14ac:dyDescent="0.3">
      <c r="A320" t="s">
        <v>790</v>
      </c>
      <c r="B320" t="s">
        <v>791</v>
      </c>
      <c r="C320" t="s">
        <v>10155</v>
      </c>
      <c r="D320" t="s">
        <v>591</v>
      </c>
      <c r="E320">
        <v>20090.83323642</v>
      </c>
      <c r="F320">
        <v>3717.95</v>
      </c>
      <c r="G320">
        <v>110.3796274284</v>
      </c>
      <c r="H320">
        <f>(Table2[[#This Row],[1Y Return vs Nifty]]-AVERAGE(Table2[1Y Return vs Nifty]))/_xlfn.STDEV.P(Table2[1Y Return vs Nifty])</f>
        <v>0.74111011621447676</v>
      </c>
      <c r="I320">
        <v>1.82284672338792</v>
      </c>
      <c r="J320">
        <f>(Table2[[#This Row],[1M Return vs Nifty]]-AVERAGE(Table2[1M Return vs Nifty]))/_xlfn.STDEV.P(Table2[1M Return vs Nifty])</f>
        <v>-0.2136142470437713</v>
      </c>
      <c r="K320">
        <v>8.9800740368141199</v>
      </c>
      <c r="L320">
        <f>(Table2[[#This Row],[6M Return vs Nifty]]-AVERAGE(Table2[6M Return vs Nifty]))/_xlfn.STDEV.P(Table2[6M Return vs Nifty])</f>
        <v>-3.5794152890420698E-2</v>
      </c>
      <c r="M320">
        <v>-0.26009592921611402</v>
      </c>
      <c r="N320">
        <f>(Table2[[#This Row],[1W Return vs Nifty]]-AVERAGE(Table2[1W Return vs Nifty]))/_xlfn.STDEV.P(Table2[1W Return vs Nifty])</f>
        <v>-0.31832858398098679</v>
      </c>
      <c r="O320">
        <v>3854.06</v>
      </c>
      <c r="P320">
        <v>3802.4978023774502</v>
      </c>
      <c r="Q320">
        <v>3275.62221246323</v>
      </c>
      <c r="R320">
        <v>58.784758805094903</v>
      </c>
      <c r="S320" s="2">
        <f>(Table2[[#This Row],[Close Price]]-Table2[[#This Row],[20D EMA]])/Table2[[#This Row],[20D EMA]]</f>
        <v>-3.5316004421311588E-2</v>
      </c>
      <c r="T320" s="2">
        <f>(Table2[[#This Row],[Close Price]]-Table2[[#This Row],[50D EMA]])/Table2[[#This Row],[50D EMA]]</f>
        <v>-2.2234806375059101E-2</v>
      </c>
      <c r="U320" s="2">
        <f>(Table2[[#This Row],[Close Price]]-Table2[[#This Row],[200D EMA]])/Table2[[#This Row],[200D EMA]]</f>
        <v>0.13503626451603051</v>
      </c>
      <c r="V320">
        <v>0.72116149861910395</v>
      </c>
      <c r="W320">
        <v>3680</v>
      </c>
      <c r="X320">
        <v>3869.4</v>
      </c>
      <c r="Y320">
        <v>3680</v>
      </c>
      <c r="Z320">
        <v>4036.6</v>
      </c>
      <c r="AA320">
        <v>3680</v>
      </c>
      <c r="AB320">
        <v>4036.6</v>
      </c>
      <c r="AC320" s="2">
        <f>(Table2[[#This Row],[Close Price]]/Table2[[#This Row],[Day Low]])-1</f>
        <v>1.0312499999999947E-2</v>
      </c>
      <c r="AD320" s="2">
        <f>(Table2[[#This Row],[Day High]]/Table2[[#This Row],[Close Price]])-1</f>
        <v>4.0734813539719639E-2</v>
      </c>
      <c r="AE320" s="2">
        <f>(Table2[[#This Row],[Close Price]]/Table2[[#This Row],[Current Week Low]])-1</f>
        <v>1.0312499999999947E-2</v>
      </c>
      <c r="AF320" s="2">
        <f>(Table2[[#This Row],[Current Week High]]/Table2[[#This Row],[Close Price]])-1</f>
        <v>8.5705832515230229E-2</v>
      </c>
      <c r="AG320" s="2">
        <f>(Table2[[#This Row],[Close Price]]/Table2[[#This Row],[Current Month Low]])-1</f>
        <v>1.0312499999999947E-2</v>
      </c>
      <c r="AH320" s="2">
        <f>(Table2[[#This Row],[Current Month High]]/Table2[[#This Row],[Close Price]])-1</f>
        <v>8.5705832515230229E-2</v>
      </c>
      <c r="AI320">
        <v>14.8482362592288</v>
      </c>
      <c r="AJ320">
        <v>141.739271781534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-0.14000000000000001</v>
      </c>
      <c r="AM320" t="s">
        <v>10199</v>
      </c>
      <c r="AN320">
        <v>-2.89</v>
      </c>
      <c r="AO320" t="s">
        <v>10199</v>
      </c>
      <c r="AP320">
        <v>8.1856750438728004E-2</v>
      </c>
      <c r="AQ320">
        <f>(Table2[[#This Row],[Sharpe Ratio]]-AVERAGE(Table2[Sharpe Ratio]))/_xlfn.STDEV.P(Table2[Sharpe Ratio])</f>
        <v>0.30867684410260077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0.48204997640189878</v>
      </c>
      <c r="AS320">
        <f>_xlfn.RANK.AVG(Table2[[#This Row],[1Y Return vs Nifty Z-Score]],Table2[1Y Return vs Nifty Z-Score])</f>
        <v>112</v>
      </c>
      <c r="AT320">
        <f>_xlfn.RANK.AVG(Table2[[#This Row],[6M Return vs Nifty Z-Score]],Table2[6M Return vs Nifty Z-Score])</f>
        <v>326</v>
      </c>
      <c r="AU320">
        <f>_xlfn.RANK.AVG(Table2[[#This Row],[Sharpe Ratio Z-Score]],Table2[Sharpe Ratio Z-Score])</f>
        <v>247</v>
      </c>
      <c r="AV320">
        <f>(Table2[[#This Row],[Rank 1Y]]+Table2[[#This Row],[Rank 6M]]+Table2[[#This Row],[Rank Sharpe]])/3</f>
        <v>228.33333333333334</v>
      </c>
    </row>
    <row r="321" spans="1:48" x14ac:dyDescent="0.3">
      <c r="A321" t="s">
        <v>792</v>
      </c>
      <c r="B321" t="s">
        <v>793</v>
      </c>
      <c r="C321" t="s">
        <v>10160</v>
      </c>
      <c r="D321" t="s">
        <v>150</v>
      </c>
      <c r="E321">
        <v>20007.172904219999</v>
      </c>
      <c r="F321">
        <v>626.75</v>
      </c>
      <c r="G321">
        <v>31.211569235444799</v>
      </c>
      <c r="H321">
        <f>(Table2[[#This Row],[1Y Return vs Nifty]]-AVERAGE(Table2[1Y Return vs Nifty]))/_xlfn.STDEV.P(Table2[1Y Return vs Nifty])</f>
        <v>-0.18380796397872096</v>
      </c>
      <c r="I321">
        <v>7.6338209996482096</v>
      </c>
      <c r="J321">
        <f>(Table2[[#This Row],[1M Return vs Nifty]]-AVERAGE(Table2[1M Return vs Nifty]))/_xlfn.STDEV.P(Table2[1M Return vs Nifty])</f>
        <v>0.26848469451906887</v>
      </c>
      <c r="K321">
        <v>47.160481023324401</v>
      </c>
      <c r="L321">
        <f>(Table2[[#This Row],[6M Return vs Nifty]]-AVERAGE(Table2[6M Return vs Nifty]))/_xlfn.STDEV.P(Table2[6M Return vs Nifty])</f>
        <v>1.1259833216345561</v>
      </c>
      <c r="M321">
        <v>3.32343082039948</v>
      </c>
      <c r="N321">
        <f>(Table2[[#This Row],[1W Return vs Nifty]]-AVERAGE(Table2[1W Return vs Nifty]))/_xlfn.STDEV.P(Table2[1W Return vs Nifty])</f>
        <v>0.37682190855788511</v>
      </c>
      <c r="O321">
        <v>610.96</v>
      </c>
      <c r="P321">
        <v>583.90579476864696</v>
      </c>
      <c r="Q321">
        <v>493.60867131044199</v>
      </c>
      <c r="R321">
        <v>60.1179021618604</v>
      </c>
      <c r="S321" s="2">
        <f>(Table2[[#This Row],[Close Price]]-Table2[[#This Row],[20D EMA]])/Table2[[#This Row],[20D EMA]]</f>
        <v>2.5844572476103122E-2</v>
      </c>
      <c r="T321" s="2">
        <f>(Table2[[#This Row],[Close Price]]-Table2[[#This Row],[50D EMA]])/Table2[[#This Row],[50D EMA]]</f>
        <v>7.3375201299943626E-2</v>
      </c>
      <c r="U321" s="2">
        <f>(Table2[[#This Row],[Close Price]]-Table2[[#This Row],[200D EMA]])/Table2[[#This Row],[200D EMA]]</f>
        <v>0.26973053033305067</v>
      </c>
      <c r="V321">
        <v>0.75264712541299905</v>
      </c>
      <c r="W321">
        <v>612</v>
      </c>
      <c r="X321">
        <v>636.65</v>
      </c>
      <c r="Y321">
        <v>612</v>
      </c>
      <c r="Z321">
        <v>645.79999999999995</v>
      </c>
      <c r="AA321">
        <v>604</v>
      </c>
      <c r="AB321">
        <v>651.95000000000005</v>
      </c>
      <c r="AC321" s="2">
        <f>(Table2[[#This Row],[Close Price]]/Table2[[#This Row],[Day Low]])-1</f>
        <v>2.4101307189542398E-2</v>
      </c>
      <c r="AD321" s="2">
        <f>(Table2[[#This Row],[Day High]]/Table2[[#This Row],[Close Price]])-1</f>
        <v>1.579577183885128E-2</v>
      </c>
      <c r="AE321" s="2">
        <f>(Table2[[#This Row],[Close Price]]/Table2[[#This Row],[Current Week Low]])-1</f>
        <v>2.4101307189542398E-2</v>
      </c>
      <c r="AF321" s="2">
        <f>(Table2[[#This Row],[Current Week High]]/Table2[[#This Row],[Close Price]])-1</f>
        <v>3.0394894295971309E-2</v>
      </c>
      <c r="AG321" s="2">
        <f>(Table2[[#This Row],[Close Price]]/Table2[[#This Row],[Current Month Low]])-1</f>
        <v>3.7665562913907324E-2</v>
      </c>
      <c r="AH321" s="2">
        <f>(Table2[[#This Row],[Current Month High]]/Table2[[#This Row],[Close Price]])-1</f>
        <v>4.0207419226166774E-2</v>
      </c>
      <c r="AI321">
        <v>7.8739529317909804</v>
      </c>
      <c r="AJ321">
        <v>100.88141025641001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7.0000000000000007E-2</v>
      </c>
      <c r="AM321" t="s">
        <v>10200</v>
      </c>
      <c r="AN321">
        <v>6.85</v>
      </c>
      <c r="AO321" t="s">
        <v>10200</v>
      </c>
      <c r="AP321">
        <v>0.150584870251041</v>
      </c>
      <c r="AQ321">
        <f>(Table2[[#This Row],[Sharpe Ratio]]-AVERAGE(Table2[Sharpe Ratio]))/_xlfn.STDEV.P(Table2[Sharpe Ratio])</f>
        <v>1.0835378730952843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2.6710198338280731</v>
      </c>
      <c r="AS321">
        <f>_xlfn.RANK.AVG(Table2[[#This Row],[1Y Return vs Nifty Z-Score]],Table2[1Y Return vs Nifty Z-Score])</f>
        <v>337</v>
      </c>
      <c r="AT321">
        <f>_xlfn.RANK.AVG(Table2[[#This Row],[6M Return vs Nifty Z-Score]],Table2[6M Return vs Nifty Z-Score])</f>
        <v>75</v>
      </c>
      <c r="AU321">
        <f>_xlfn.RANK.AVG(Table2[[#This Row],[Sharpe Ratio Z-Score]],Table2[Sharpe Ratio Z-Score])</f>
        <v>101</v>
      </c>
      <c r="AV321">
        <f>(Table2[[#This Row],[Rank 1Y]]+Table2[[#This Row],[Rank 6M]]+Table2[[#This Row],[Rank Sharpe]])/3</f>
        <v>171</v>
      </c>
    </row>
    <row r="322" spans="1:48" x14ac:dyDescent="0.3">
      <c r="A322" t="s">
        <v>794</v>
      </c>
      <c r="B322" t="s">
        <v>795</v>
      </c>
      <c r="C322" t="s">
        <v>10169</v>
      </c>
      <c r="D322" t="s">
        <v>242</v>
      </c>
      <c r="E322">
        <v>20007.103532360001</v>
      </c>
      <c r="F322">
        <v>432.85</v>
      </c>
      <c r="G322">
        <v>213.48230274028401</v>
      </c>
      <c r="H322">
        <f>(Table2[[#This Row],[1Y Return vs Nifty]]-AVERAGE(Table2[1Y Return vs Nifty]))/_xlfn.STDEV.P(Table2[1Y Return vs Nifty])</f>
        <v>1.9456556196525812</v>
      </c>
      <c r="I322">
        <v>17.4521256849292</v>
      </c>
      <c r="J322">
        <f>(Table2[[#This Row],[1M Return vs Nifty]]-AVERAGE(Table2[1M Return vs Nifty]))/_xlfn.STDEV.P(Table2[1M Return vs Nifty])</f>
        <v>1.083045914666418</v>
      </c>
      <c r="K322">
        <v>1.32807160702974</v>
      </c>
      <c r="L322">
        <f>(Table2[[#This Row],[6M Return vs Nifty]]-AVERAGE(Table2[6M Return vs Nifty]))/_xlfn.STDEV.P(Table2[6M Return vs Nifty])</f>
        <v>-0.26863410300082224</v>
      </c>
      <c r="M322">
        <v>4.2370578371154304</v>
      </c>
      <c r="N322">
        <f>(Table2[[#This Row],[1W Return vs Nifty]]-AVERAGE(Table2[1W Return vs Nifty]))/_xlfn.STDEV.P(Table2[1W Return vs Nifty])</f>
        <v>0.55405185967658155</v>
      </c>
      <c r="O322">
        <v>394.8</v>
      </c>
      <c r="P322">
        <v>373.56644018337698</v>
      </c>
      <c r="Q322">
        <v>317.06082871571198</v>
      </c>
      <c r="R322">
        <v>70.935092880968796</v>
      </c>
      <c r="S322" s="2">
        <f>(Table2[[#This Row],[Close Price]]-Table2[[#This Row],[20D EMA]])/Table2[[#This Row],[20D EMA]]</f>
        <v>9.6377912867274595E-2</v>
      </c>
      <c r="T322" s="2">
        <f>(Table2[[#This Row],[Close Price]]-Table2[[#This Row],[50D EMA]])/Table2[[#This Row],[50D EMA]]</f>
        <v>0.15869616068167638</v>
      </c>
      <c r="U322" s="2">
        <f>(Table2[[#This Row],[Close Price]]-Table2[[#This Row],[200D EMA]])/Table2[[#This Row],[200D EMA]]</f>
        <v>0.36519544767893336</v>
      </c>
      <c r="V322">
        <v>1.46557447856162</v>
      </c>
      <c r="W322">
        <v>406.55</v>
      </c>
      <c r="X322">
        <v>442.9</v>
      </c>
      <c r="Y322">
        <v>401</v>
      </c>
      <c r="Z322">
        <v>442.9</v>
      </c>
      <c r="AA322">
        <v>393</v>
      </c>
      <c r="AB322">
        <v>442.9</v>
      </c>
      <c r="AC322" s="2">
        <f>(Table2[[#This Row],[Close Price]]/Table2[[#This Row],[Day Low]])-1</f>
        <v>6.4690689952035418E-2</v>
      </c>
      <c r="AD322" s="2">
        <f>(Table2[[#This Row],[Day High]]/Table2[[#This Row],[Close Price]])-1</f>
        <v>2.321820492087312E-2</v>
      </c>
      <c r="AE322" s="2">
        <f>(Table2[[#This Row],[Close Price]]/Table2[[#This Row],[Current Week Low]])-1</f>
        <v>7.942643391521198E-2</v>
      </c>
      <c r="AF322" s="2">
        <f>(Table2[[#This Row],[Current Week High]]/Table2[[#This Row],[Close Price]])-1</f>
        <v>2.321820492087312E-2</v>
      </c>
      <c r="AG322" s="2">
        <f>(Table2[[#This Row],[Close Price]]/Table2[[#This Row],[Current Month Low]])-1</f>
        <v>0.10139949109414759</v>
      </c>
      <c r="AH322" s="2">
        <f>(Table2[[#This Row],[Current Month High]]/Table2[[#This Row],[Close Price]])-1</f>
        <v>2.321820492087312E-2</v>
      </c>
      <c r="AI322">
        <v>2.3218204920873098</v>
      </c>
      <c r="AJ322">
        <v>244.90039840637399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0.13</v>
      </c>
      <c r="AM322" t="s">
        <v>10200</v>
      </c>
      <c r="AN322">
        <v>10.39</v>
      </c>
      <c r="AO322" t="s">
        <v>10200</v>
      </c>
      <c r="AP322">
        <v>0.18736969171283699</v>
      </c>
      <c r="AQ322">
        <f>(Table2[[#This Row],[Sharpe Ratio]]-AVERAGE(Table2[Sharpe Ratio]))/_xlfn.STDEV.P(Table2[Sharpe Ratio])</f>
        <v>1.4982607650794892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4.8123800560742476</v>
      </c>
      <c r="AS322">
        <f>_xlfn.RANK.AVG(Table2[[#This Row],[1Y Return vs Nifty Z-Score]],Table2[1Y Return vs Nifty Z-Score])</f>
        <v>27</v>
      </c>
      <c r="AT322">
        <f>_xlfn.RANK.AVG(Table2[[#This Row],[6M Return vs Nifty Z-Score]],Table2[6M Return vs Nifty Z-Score])</f>
        <v>411</v>
      </c>
      <c r="AU322">
        <f>_xlfn.RANK.AVG(Table2[[#This Row],[Sharpe Ratio Z-Score]],Table2[Sharpe Ratio Z-Score])</f>
        <v>52</v>
      </c>
      <c r="AV322">
        <f>(Table2[[#This Row],[Rank 1Y]]+Table2[[#This Row],[Rank 6M]]+Table2[[#This Row],[Rank Sharpe]])/3</f>
        <v>163.33333333333334</v>
      </c>
    </row>
    <row r="323" spans="1:48" x14ac:dyDescent="0.3">
      <c r="A323" t="s">
        <v>796</v>
      </c>
      <c r="B323" t="s">
        <v>797</v>
      </c>
      <c r="C323" t="s">
        <v>10165</v>
      </c>
      <c r="D323" t="s">
        <v>388</v>
      </c>
      <c r="E323">
        <v>19932.888236039998</v>
      </c>
      <c r="F323">
        <v>8391.75</v>
      </c>
      <c r="G323">
        <v>-10.5554369057184</v>
      </c>
      <c r="H323">
        <f>(Table2[[#This Row],[1Y Return vs Nifty]]-AVERAGE(Table2[1Y Return vs Nifty]))/_xlfn.STDEV.P(Table2[1Y Return vs Nifty])</f>
        <v>-0.67177066026397314</v>
      </c>
      <c r="I323">
        <v>8.0021863557824702</v>
      </c>
      <c r="J323">
        <f>(Table2[[#This Row],[1M Return vs Nifty]]-AVERAGE(Table2[1M Return vs Nifty]))/_xlfn.STDEV.P(Table2[1M Return vs Nifty])</f>
        <v>0.29904558497529621</v>
      </c>
      <c r="K323">
        <v>2.3931667288919698</v>
      </c>
      <c r="L323">
        <f>(Table2[[#This Row],[6M Return vs Nifty]]-AVERAGE(Table2[6M Return vs Nifty]))/_xlfn.STDEV.P(Table2[6M Return vs Nifty])</f>
        <v>-0.23622471770424419</v>
      </c>
      <c r="M323">
        <v>1.8320500893354701</v>
      </c>
      <c r="N323">
        <f>(Table2[[#This Row],[1W Return vs Nifty]]-AVERAGE(Table2[1W Return vs Nifty]))/_xlfn.STDEV.P(Table2[1W Return vs Nifty])</f>
        <v>8.7516394130417785E-2</v>
      </c>
      <c r="O323">
        <v>8004.44</v>
      </c>
      <c r="P323">
        <v>7539.0844291079402</v>
      </c>
      <c r="Q323">
        <v>6926.77666974146</v>
      </c>
      <c r="R323">
        <v>81.793360282468399</v>
      </c>
      <c r="S323" s="2">
        <f>(Table2[[#This Row],[Close Price]]-Table2[[#This Row],[20D EMA]])/Table2[[#This Row],[20D EMA]]</f>
        <v>4.8386895273123467E-2</v>
      </c>
      <c r="T323" s="2">
        <f>(Table2[[#This Row],[Close Price]]-Table2[[#This Row],[50D EMA]])/Table2[[#This Row],[50D EMA]]</f>
        <v>0.11309935296651813</v>
      </c>
      <c r="U323" s="2">
        <f>(Table2[[#This Row],[Close Price]]-Table2[[#This Row],[200D EMA]])/Table2[[#This Row],[200D EMA]]</f>
        <v>0.21149423463557687</v>
      </c>
      <c r="V323">
        <v>0.39289734734849802</v>
      </c>
      <c r="W323">
        <v>8308.0499999999993</v>
      </c>
      <c r="X323">
        <v>8439.5499999999993</v>
      </c>
      <c r="Y323">
        <v>8196.2000000000007</v>
      </c>
      <c r="Z323">
        <v>8475</v>
      </c>
      <c r="AA323">
        <v>7963.25</v>
      </c>
      <c r="AB323">
        <v>8475</v>
      </c>
      <c r="AC323" s="2">
        <f>(Table2[[#This Row],[Close Price]]/Table2[[#This Row],[Day Low]])-1</f>
        <v>1.0074566233953863E-2</v>
      </c>
      <c r="AD323" s="2">
        <f>(Table2[[#This Row],[Day High]]/Table2[[#This Row],[Close Price]])-1</f>
        <v>5.6960705454760507E-3</v>
      </c>
      <c r="AE323" s="2">
        <f>(Table2[[#This Row],[Close Price]]/Table2[[#This Row],[Current Week Low]])-1</f>
        <v>2.3858617408067051E-2</v>
      </c>
      <c r="AF323" s="2">
        <f>(Table2[[#This Row],[Current Week High]]/Table2[[#This Row],[Close Price]])-1</f>
        <v>9.9204575922782201E-3</v>
      </c>
      <c r="AG323" s="2">
        <f>(Table2[[#This Row],[Close Price]]/Table2[[#This Row],[Current Month Low]])-1</f>
        <v>5.3809688255423316E-2</v>
      </c>
      <c r="AH323" s="2">
        <f>(Table2[[#This Row],[Current Month High]]/Table2[[#This Row],[Close Price]])-1</f>
        <v>9.9204575922782201E-3</v>
      </c>
      <c r="AI323">
        <v>0.99204575922782201</v>
      </c>
      <c r="AJ323">
        <v>52.949914336747597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0.2</v>
      </c>
      <c r="AM323" t="s">
        <v>10200</v>
      </c>
      <c r="AN323">
        <v>8.9700000000000006</v>
      </c>
      <c r="AO323" t="s">
        <v>10200</v>
      </c>
      <c r="AP323">
        <v>5.4036810408930004E-3</v>
      </c>
      <c r="AQ323">
        <f>(Table2[[#This Row],[Sharpe Ratio]]-AVERAGE(Table2[Sharpe Ratio]))/_xlfn.STDEV.P(Table2[Sharpe Ratio])</f>
        <v>-0.55327753767058185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-1.0747109365330854</v>
      </c>
      <c r="AS323">
        <f>_xlfn.RANK.AVG(Table2[[#This Row],[1Y Return vs Nifty Z-Score]],Table2[1Y Return vs Nifty Z-Score])</f>
        <v>568</v>
      </c>
      <c r="AT323">
        <f>_xlfn.RANK.AVG(Table2[[#This Row],[6M Return vs Nifty Z-Score]],Table2[6M Return vs Nifty Z-Score])</f>
        <v>396</v>
      </c>
      <c r="AU323">
        <f>_xlfn.RANK.AVG(Table2[[#This Row],[Sharpe Ratio Z-Score]],Table2[Sharpe Ratio Z-Score])</f>
        <v>486</v>
      </c>
      <c r="AV323">
        <f>(Table2[[#This Row],[Rank 1Y]]+Table2[[#This Row],[Rank 6M]]+Table2[[#This Row],[Rank Sharpe]])/3</f>
        <v>483.33333333333331</v>
      </c>
    </row>
    <row r="324" spans="1:48" x14ac:dyDescent="0.3">
      <c r="A324" t="s">
        <v>800</v>
      </c>
      <c r="B324" t="s">
        <v>801</v>
      </c>
      <c r="C324" t="s">
        <v>10166</v>
      </c>
      <c r="D324" t="s">
        <v>526</v>
      </c>
      <c r="E324">
        <v>19870.437827549998</v>
      </c>
      <c r="F324">
        <v>163.63999999999999</v>
      </c>
      <c r="G324">
        <v>-39.424595675690298</v>
      </c>
      <c r="H324">
        <f>(Table2[[#This Row],[1Y Return vs Nifty]]-AVERAGE(Table2[1Y Return vs Nifty]))/_xlfn.STDEV.P(Table2[1Y Return vs Nifty])</f>
        <v>-1.0090481875368484</v>
      </c>
      <c r="I324">
        <v>-8.7274094642971995</v>
      </c>
      <c r="J324">
        <f>(Table2[[#This Row],[1M Return vs Nifty]]-AVERAGE(Table2[1M Return vs Nifty]))/_xlfn.STDEV.P(Table2[1M Return vs Nifty])</f>
        <v>-1.0889007479802579</v>
      </c>
      <c r="K324">
        <v>-24.8583331016393</v>
      </c>
      <c r="L324">
        <f>(Table2[[#This Row],[6M Return vs Nifty]]-AVERAGE(Table2[6M Return vs Nifty]))/_xlfn.STDEV.P(Table2[6M Return vs Nifty])</f>
        <v>-1.0654505209105449</v>
      </c>
      <c r="M324">
        <v>-1.06540365060557</v>
      </c>
      <c r="N324">
        <f>(Table2[[#This Row],[1W Return vs Nifty]]-AVERAGE(Table2[1W Return vs Nifty]))/_xlfn.STDEV.P(Table2[1W Return vs Nifty])</f>
        <v>-0.47454621490261661</v>
      </c>
      <c r="O324">
        <v>166.51</v>
      </c>
      <c r="P324">
        <v>164.67453360677399</v>
      </c>
      <c r="Q324">
        <v>169.87396794301199</v>
      </c>
      <c r="R324">
        <v>38.848666513302398</v>
      </c>
      <c r="S324" s="2">
        <f>(Table2[[#This Row],[Close Price]]-Table2[[#This Row],[20D EMA]])/Table2[[#This Row],[20D EMA]]</f>
        <v>-1.7236202029908141E-2</v>
      </c>
      <c r="T324" s="2">
        <f>(Table2[[#This Row],[Close Price]]-Table2[[#This Row],[50D EMA]])/Table2[[#This Row],[50D EMA]]</f>
        <v>-6.2822926175359079E-3</v>
      </c>
      <c r="U324" s="2">
        <f>(Table2[[#This Row],[Close Price]]-Table2[[#This Row],[200D EMA]])/Table2[[#This Row],[200D EMA]]</f>
        <v>-3.6697605986947497E-2</v>
      </c>
      <c r="V324">
        <v>0.53418642426073004</v>
      </c>
      <c r="W324">
        <v>162.21</v>
      </c>
      <c r="X324">
        <v>166.28</v>
      </c>
      <c r="Y324">
        <v>162.21</v>
      </c>
      <c r="Z324">
        <v>169.4</v>
      </c>
      <c r="AA324">
        <v>162.21</v>
      </c>
      <c r="AB324">
        <v>170.49</v>
      </c>
      <c r="AC324" s="2">
        <f>(Table2[[#This Row],[Close Price]]/Table2[[#This Row],[Day Low]])-1</f>
        <v>8.8157326921889378E-3</v>
      </c>
      <c r="AD324" s="2">
        <f>(Table2[[#This Row],[Day High]]/Table2[[#This Row],[Close Price]])-1</f>
        <v>1.6132974822781865E-2</v>
      </c>
      <c r="AE324" s="2">
        <f>(Table2[[#This Row],[Close Price]]/Table2[[#This Row],[Current Week Low]])-1</f>
        <v>8.8157326921889378E-3</v>
      </c>
      <c r="AF324" s="2">
        <f>(Table2[[#This Row],[Current Week High]]/Table2[[#This Row],[Close Price]])-1</f>
        <v>3.5199217795160331E-2</v>
      </c>
      <c r="AG324" s="2">
        <f>(Table2[[#This Row],[Close Price]]/Table2[[#This Row],[Current Month Low]])-1</f>
        <v>8.8157326921889378E-3</v>
      </c>
      <c r="AH324" s="2">
        <f>(Table2[[#This Row],[Current Month High]]/Table2[[#This Row],[Close Price]])-1</f>
        <v>4.1860180884869314E-2</v>
      </c>
      <c r="AI324">
        <v>39.024688340259097</v>
      </c>
      <c r="AJ324">
        <v>15.036906854130001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</v>
      </c>
      <c r="AM324" t="s">
        <v>10199</v>
      </c>
      <c r="AN324">
        <v>-3.78</v>
      </c>
      <c r="AO324" t="s">
        <v>10199</v>
      </c>
      <c r="AP324">
        <v>1.8603647351552E-2</v>
      </c>
      <c r="AQ324">
        <f>(Table2[[#This Row],[Sharpe Ratio]]-AVERAGE(Table2[Sharpe Ratio]))/_xlfn.STDEV.P(Table2[Sharpe Ratio])</f>
        <v>-0.40445723666311023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695</v>
      </c>
      <c r="AT324">
        <f>_xlfn.RANK.AVG(Table2[[#This Row],[6M Return vs Nifty Z-Score]],Table2[6M Return vs Nifty Z-Score])</f>
        <v>653</v>
      </c>
      <c r="AU324">
        <f>_xlfn.RANK.AVG(Table2[[#This Row],[Sharpe Ratio Z-Score]],Table2[Sharpe Ratio Z-Score])</f>
        <v>446</v>
      </c>
      <c r="AV324">
        <f>(Table2[[#This Row],[Rank 1Y]]+Table2[[#This Row],[Rank 6M]]+Table2[[#This Row],[Rank Sharpe]])/3</f>
        <v>598</v>
      </c>
    </row>
    <row r="325" spans="1:48" x14ac:dyDescent="0.3">
      <c r="A325" t="s">
        <v>802</v>
      </c>
      <c r="B325" t="s">
        <v>803</v>
      </c>
      <c r="C325" t="s">
        <v>10160</v>
      </c>
      <c r="D325" t="s">
        <v>130</v>
      </c>
      <c r="E325">
        <v>19810.24789875</v>
      </c>
      <c r="F325">
        <v>679.2</v>
      </c>
      <c r="G325">
        <v>69.532206068856397</v>
      </c>
      <c r="H325">
        <f>(Table2[[#This Row],[1Y Return vs Nifty]]-AVERAGE(Table2[1Y Return vs Nifty]))/_xlfn.STDEV.P(Table2[1Y Return vs Nifty])</f>
        <v>0.26389090170968549</v>
      </c>
      <c r="I325">
        <v>7.7319760668950099</v>
      </c>
      <c r="J325">
        <f>(Table2[[#This Row],[1M Return vs Nifty]]-AVERAGE(Table2[1M Return vs Nifty]))/_xlfn.STDEV.P(Table2[1M Return vs Nifty])</f>
        <v>0.27662798543364603</v>
      </c>
      <c r="K325">
        <v>-10.5545697946455</v>
      </c>
      <c r="L325">
        <f>(Table2[[#This Row],[6M Return vs Nifty]]-AVERAGE(Table2[6M Return vs Nifty]))/_xlfn.STDEV.P(Table2[6M Return vs Nifty])</f>
        <v>-0.63020660072725299</v>
      </c>
      <c r="M325">
        <v>-1.4452120842051499</v>
      </c>
      <c r="N325">
        <f>(Table2[[#This Row],[1W Return vs Nifty]]-AVERAGE(Table2[1W Return vs Nifty]))/_xlfn.STDEV.P(Table2[1W Return vs Nifty])</f>
        <v>-0.54822335983127868</v>
      </c>
      <c r="O325">
        <v>681.65</v>
      </c>
      <c r="P325">
        <v>654.077386430307</v>
      </c>
      <c r="Q325">
        <v>581.388575904601</v>
      </c>
      <c r="R325">
        <v>62.422307175129099</v>
      </c>
      <c r="S325" s="2">
        <f>(Table2[[#This Row],[Close Price]]-Table2[[#This Row],[20D EMA]])/Table2[[#This Row],[20D EMA]]</f>
        <v>-3.5942199075771025E-3</v>
      </c>
      <c r="T325" s="2">
        <f>(Table2[[#This Row],[Close Price]]-Table2[[#This Row],[50D EMA]])/Table2[[#This Row],[50D EMA]]</f>
        <v>3.8409237333218674E-2</v>
      </c>
      <c r="U325" s="2">
        <f>(Table2[[#This Row],[Close Price]]-Table2[[#This Row],[200D EMA]])/Table2[[#This Row],[200D EMA]]</f>
        <v>0.16823760931870932</v>
      </c>
      <c r="V325">
        <v>1.6648298024727699</v>
      </c>
      <c r="W325">
        <v>664.8</v>
      </c>
      <c r="X325">
        <v>707.8</v>
      </c>
      <c r="Y325">
        <v>664.8</v>
      </c>
      <c r="Z325">
        <v>725</v>
      </c>
      <c r="AA325">
        <v>664.8</v>
      </c>
      <c r="AB325">
        <v>745.3</v>
      </c>
      <c r="AC325" s="2">
        <f>(Table2[[#This Row],[Close Price]]/Table2[[#This Row],[Day Low]])-1</f>
        <v>2.1660649819494671E-2</v>
      </c>
      <c r="AD325" s="2">
        <f>(Table2[[#This Row],[Day High]]/Table2[[#This Row],[Close Price]])-1</f>
        <v>4.2108362779740727E-2</v>
      </c>
      <c r="AE325" s="2">
        <f>(Table2[[#This Row],[Close Price]]/Table2[[#This Row],[Current Week Low]])-1</f>
        <v>2.1660649819494671E-2</v>
      </c>
      <c r="AF325" s="2">
        <f>(Table2[[#This Row],[Current Week High]]/Table2[[#This Row],[Close Price]])-1</f>
        <v>6.743227326266199E-2</v>
      </c>
      <c r="AG325" s="2">
        <f>(Table2[[#This Row],[Close Price]]/Table2[[#This Row],[Current Month Low]])-1</f>
        <v>2.1660649819494671E-2</v>
      </c>
      <c r="AH325" s="2">
        <f>(Table2[[#This Row],[Current Month High]]/Table2[[#This Row],[Close Price]])-1</f>
        <v>9.7320376914016293E-2</v>
      </c>
      <c r="AI325">
        <v>9.7320376914016293</v>
      </c>
      <c r="AJ325">
        <v>97.844450917564799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0.03</v>
      </c>
      <c r="AM325" t="s">
        <v>10200</v>
      </c>
      <c r="AN325">
        <v>3.88</v>
      </c>
      <c r="AO325" t="s">
        <v>10200</v>
      </c>
      <c r="AP325">
        <v>4.2501857614752003E-2</v>
      </c>
      <c r="AQ325">
        <f>(Table2[[#This Row],[Sharpe Ratio]]-AVERAGE(Table2[Sharpe Ratio]))/_xlfn.STDEV.P(Table2[Sharpe Ratio])</f>
        <v>-0.13502178802583931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-0.77293286144103945</v>
      </c>
      <c r="AS325">
        <f>_xlfn.RANK.AVG(Table2[[#This Row],[1Y Return vs Nifty Z-Score]],Table2[1Y Return vs Nifty Z-Score])</f>
        <v>196</v>
      </c>
      <c r="AT325">
        <f>_xlfn.RANK.AVG(Table2[[#This Row],[6M Return vs Nifty Z-Score]],Table2[6M Return vs Nifty Z-Score])</f>
        <v>531</v>
      </c>
      <c r="AU325">
        <f>_xlfn.RANK.AVG(Table2[[#This Row],[Sharpe Ratio Z-Score]],Table2[Sharpe Ratio Z-Score])</f>
        <v>377</v>
      </c>
      <c r="AV325">
        <f>(Table2[[#This Row],[Rank 1Y]]+Table2[[#This Row],[Rank 6M]]+Table2[[#This Row],[Rank Sharpe]])/3</f>
        <v>368</v>
      </c>
    </row>
    <row r="326" spans="1:48" x14ac:dyDescent="0.3">
      <c r="A326" t="s">
        <v>807</v>
      </c>
      <c r="B326" t="s">
        <v>808</v>
      </c>
      <c r="C326" t="s">
        <v>10154</v>
      </c>
      <c r="D326" t="s">
        <v>297</v>
      </c>
      <c r="E326">
        <v>19711.444514309998</v>
      </c>
      <c r="F326">
        <v>1791.85</v>
      </c>
      <c r="G326">
        <v>2.0516359257083501</v>
      </c>
      <c r="H326">
        <f>(Table2[[#This Row],[1Y Return vs Nifty]]-AVERAGE(Table2[1Y Return vs Nifty]))/_xlfn.STDEV.P(Table2[1Y Return vs Nifty])</f>
        <v>-0.52448260159163507</v>
      </c>
      <c r="I326">
        <v>-10.2722123383957</v>
      </c>
      <c r="J326">
        <f>(Table2[[#This Row],[1M Return vs Nifty]]-AVERAGE(Table2[1M Return vs Nifty]))/_xlfn.STDEV.P(Table2[1M Return vs Nifty])</f>
        <v>-1.2170630483312777</v>
      </c>
      <c r="K326">
        <v>-31.887628339195398</v>
      </c>
      <c r="L326">
        <f>(Table2[[#This Row],[6M Return vs Nifty]]-AVERAGE(Table2[6M Return vs Nifty]))/_xlfn.STDEV.P(Table2[6M Return vs Nifty])</f>
        <v>-1.2793423443178678</v>
      </c>
      <c r="M326">
        <v>-2.4367486419979398</v>
      </c>
      <c r="N326">
        <f>(Table2[[#This Row],[1W Return vs Nifty]]-AVERAGE(Table2[1W Return vs Nifty]))/_xlfn.STDEV.P(Table2[1W Return vs Nifty])</f>
        <v>-0.74056659449358264</v>
      </c>
      <c r="O326">
        <v>1827.32</v>
      </c>
      <c r="P326">
        <v>1846.20198429621</v>
      </c>
      <c r="Q326">
        <v>1832.50743759068</v>
      </c>
      <c r="R326">
        <v>28.8906908221118</v>
      </c>
      <c r="S326" s="2">
        <f>(Table2[[#This Row],[Close Price]]-Table2[[#This Row],[20D EMA]])/Table2[[#This Row],[20D EMA]]</f>
        <v>-1.9410940612481681E-2</v>
      </c>
      <c r="T326" s="2">
        <f>(Table2[[#This Row],[Close Price]]-Table2[[#This Row],[50D EMA]])/Table2[[#This Row],[50D EMA]]</f>
        <v>-2.9439890520391542E-2</v>
      </c>
      <c r="U326" s="2">
        <f>(Table2[[#This Row],[Close Price]]-Table2[[#This Row],[200D EMA]])/Table2[[#This Row],[200D EMA]]</f>
        <v>-2.218677903110456E-2</v>
      </c>
      <c r="V326">
        <v>1.2220812797095999</v>
      </c>
      <c r="W326">
        <v>1776</v>
      </c>
      <c r="X326">
        <v>1815</v>
      </c>
      <c r="Y326">
        <v>1776</v>
      </c>
      <c r="Z326">
        <v>1817.95</v>
      </c>
      <c r="AA326">
        <v>1776</v>
      </c>
      <c r="AB326">
        <v>1896</v>
      </c>
      <c r="AC326" s="2">
        <f>(Table2[[#This Row],[Close Price]]/Table2[[#This Row],[Day Low]])-1</f>
        <v>8.9245495495495764E-3</v>
      </c>
      <c r="AD326" s="2">
        <f>(Table2[[#This Row],[Day High]]/Table2[[#This Row],[Close Price]])-1</f>
        <v>1.2919608226135137E-2</v>
      </c>
      <c r="AE326" s="2">
        <f>(Table2[[#This Row],[Close Price]]/Table2[[#This Row],[Current Week Low]])-1</f>
        <v>8.9245495495495764E-3</v>
      </c>
      <c r="AF326" s="2">
        <f>(Table2[[#This Row],[Current Week High]]/Table2[[#This Row],[Close Price]])-1</f>
        <v>1.4565951391020571E-2</v>
      </c>
      <c r="AG326" s="2">
        <f>(Table2[[#This Row],[Close Price]]/Table2[[#This Row],[Current Month Low]])-1</f>
        <v>8.9245495495495764E-3</v>
      </c>
      <c r="AH326" s="2">
        <f>(Table2[[#This Row],[Current Month High]]/Table2[[#This Row],[Close Price]])-1</f>
        <v>5.812428495688815E-2</v>
      </c>
      <c r="AI326">
        <v>37.229678823562203</v>
      </c>
      <c r="AJ326">
        <v>28.715609510810999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-0.17</v>
      </c>
      <c r="AM326" t="s">
        <v>10199</v>
      </c>
      <c r="AN326">
        <v>-4.3099999999999996</v>
      </c>
      <c r="AO326" t="s">
        <v>10199</v>
      </c>
      <c r="AP326">
        <v>3.6353350815892999E-2</v>
      </c>
      <c r="AQ326">
        <f>(Table2[[#This Row],[Sharpe Ratio]]-AVERAGE(Table2[Sharpe Ratio]))/_xlfn.STDEV.P(Table2[Sharpe Ratio])</f>
        <v>-0.20434186135161739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504</v>
      </c>
      <c r="AT326">
        <f>_xlfn.RANK.AVG(Table2[[#This Row],[6M Return vs Nifty Z-Score]],Table2[6M Return vs Nifty Z-Score])</f>
        <v>692</v>
      </c>
      <c r="AU326">
        <f>_xlfn.RANK.AVG(Table2[[#This Row],[Sharpe Ratio Z-Score]],Table2[Sharpe Ratio Z-Score])</f>
        <v>396</v>
      </c>
      <c r="AV326">
        <f>(Table2[[#This Row],[Rank 1Y]]+Table2[[#This Row],[Rank 6M]]+Table2[[#This Row],[Rank Sharpe]])/3</f>
        <v>530.66666666666663</v>
      </c>
    </row>
    <row r="327" spans="1:48" x14ac:dyDescent="0.3">
      <c r="A327" t="s">
        <v>809</v>
      </c>
      <c r="B327" t="s">
        <v>810</v>
      </c>
      <c r="C327" t="s">
        <v>10167</v>
      </c>
      <c r="D327" t="s">
        <v>547</v>
      </c>
      <c r="E327">
        <v>19689.1338526</v>
      </c>
      <c r="F327">
        <v>1540.65</v>
      </c>
      <c r="G327">
        <v>-33.691585072847197</v>
      </c>
      <c r="H327">
        <f>(Table2[[#This Row],[1Y Return vs Nifty]]-AVERAGE(Table2[1Y Return vs Nifty]))/_xlfn.STDEV.P(Table2[1Y Return vs Nifty])</f>
        <v>-0.94206959438271276</v>
      </c>
      <c r="I327">
        <v>-1.79241475308072</v>
      </c>
      <c r="J327">
        <f>(Table2[[#This Row],[1M Return vs Nifty]]-AVERAGE(Table2[1M Return vs Nifty]))/_xlfn.STDEV.P(Table2[1M Return vs Nifty])</f>
        <v>-0.51354910278712029</v>
      </c>
      <c r="K327">
        <v>-14.0316800880311</v>
      </c>
      <c r="L327">
        <f>(Table2[[#This Row],[6M Return vs Nifty]]-AVERAGE(Table2[6M Return vs Nifty]))/_xlfn.STDEV.P(Table2[6M Return vs Nifty])</f>
        <v>-0.73601030304822579</v>
      </c>
      <c r="M327">
        <v>1.1267611000250399</v>
      </c>
      <c r="N327">
        <f>(Table2[[#This Row],[1W Return vs Nifty]]-AVERAGE(Table2[1W Return vs Nifty]))/_xlfn.STDEV.P(Table2[1W Return vs Nifty])</f>
        <v>-4.9299101485453196E-2</v>
      </c>
      <c r="O327">
        <v>1482.32</v>
      </c>
      <c r="P327">
        <v>1440.3268121349399</v>
      </c>
      <c r="Q327">
        <v>1476.8289264843199</v>
      </c>
      <c r="R327">
        <v>74.567012377855804</v>
      </c>
      <c r="S327" s="2">
        <f>(Table2[[#This Row],[Close Price]]-Table2[[#This Row],[20D EMA]])/Table2[[#This Row],[20D EMA]]</f>
        <v>3.935047762966172E-2</v>
      </c>
      <c r="T327" s="2">
        <f>(Table2[[#This Row],[Close Price]]-Table2[[#This Row],[50D EMA]])/Table2[[#This Row],[50D EMA]]</f>
        <v>6.9653072497036311E-2</v>
      </c>
      <c r="U327" s="2">
        <f>(Table2[[#This Row],[Close Price]]-Table2[[#This Row],[200D EMA]])/Table2[[#This Row],[200D EMA]]</f>
        <v>4.3214940045635523E-2</v>
      </c>
      <c r="V327">
        <v>1.1826711887960699</v>
      </c>
      <c r="W327">
        <v>1487.1</v>
      </c>
      <c r="X327">
        <v>1544.95</v>
      </c>
      <c r="Y327">
        <v>1487.1</v>
      </c>
      <c r="Z327">
        <v>1550</v>
      </c>
      <c r="AA327">
        <v>1482.75</v>
      </c>
      <c r="AB327">
        <v>1550</v>
      </c>
      <c r="AC327" s="2">
        <f>(Table2[[#This Row],[Close Price]]/Table2[[#This Row],[Day Low]])-1</f>
        <v>3.6009683276175153E-2</v>
      </c>
      <c r="AD327" s="2">
        <f>(Table2[[#This Row],[Day High]]/Table2[[#This Row],[Close Price]])-1</f>
        <v>2.7910297601660972E-3</v>
      </c>
      <c r="AE327" s="2">
        <f>(Table2[[#This Row],[Close Price]]/Table2[[#This Row],[Current Week Low]])-1</f>
        <v>3.6009683276175153E-2</v>
      </c>
      <c r="AF327" s="2">
        <f>(Table2[[#This Row],[Current Week High]]/Table2[[#This Row],[Close Price]])-1</f>
        <v>6.0688670366402242E-3</v>
      </c>
      <c r="AG327" s="2">
        <f>(Table2[[#This Row],[Close Price]]/Table2[[#This Row],[Current Month Low]])-1</f>
        <v>3.9049064238745546E-2</v>
      </c>
      <c r="AH327" s="2">
        <f>(Table2[[#This Row],[Current Month High]]/Table2[[#This Row],[Close Price]])-1</f>
        <v>6.0688670366402242E-3</v>
      </c>
      <c r="AI327">
        <v>14.9806899685197</v>
      </c>
      <c r="AJ327">
        <v>21.4066193853428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0.04</v>
      </c>
      <c r="AM327" t="s">
        <v>10200</v>
      </c>
      <c r="AN327">
        <v>5.9</v>
      </c>
      <c r="AO327" t="s">
        <v>10200</v>
      </c>
      <c r="AP327">
        <v>-9.5990530750939995E-2</v>
      </c>
      <c r="AQ327">
        <f>(Table2[[#This Row],[Sharpe Ratio]]-AVERAGE(Table2[Sharpe Ratio]))/_xlfn.STDEV.P(Table2[Sharpe Ratio])</f>
        <v>-1.6964256915481482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677</v>
      </c>
      <c r="AT327">
        <f>_xlfn.RANK.AVG(Table2[[#This Row],[6M Return vs Nifty Z-Score]],Table2[6M Return vs Nifty Z-Score])</f>
        <v>573</v>
      </c>
      <c r="AU327">
        <f>_xlfn.RANK.AVG(Table2[[#This Row],[Sharpe Ratio Z-Score]],Table2[Sharpe Ratio Z-Score])</f>
        <v>699</v>
      </c>
      <c r="AV327">
        <f>(Table2[[#This Row],[Rank 1Y]]+Table2[[#This Row],[Rank 6M]]+Table2[[#This Row],[Rank Sharpe]])/3</f>
        <v>649.66666666666663</v>
      </c>
    </row>
    <row r="328" spans="1:48" x14ac:dyDescent="0.3">
      <c r="A328" t="s">
        <v>811</v>
      </c>
      <c r="B328" t="s">
        <v>812</v>
      </c>
      <c r="C328" t="s">
        <v>10160</v>
      </c>
      <c r="D328" t="s">
        <v>393</v>
      </c>
      <c r="E328">
        <v>19635.415438274998</v>
      </c>
      <c r="F328">
        <v>317.10000000000002</v>
      </c>
      <c r="G328">
        <v>58.060359299907901</v>
      </c>
      <c r="H328">
        <f>(Table2[[#This Row],[1Y Return vs Nifty]]-AVERAGE(Table2[1Y Return vs Nifty]))/_xlfn.STDEV.P(Table2[1Y Return vs Nifty])</f>
        <v>0.12986565551827944</v>
      </c>
      <c r="I328">
        <v>-13.893702885251701</v>
      </c>
      <c r="J328">
        <f>(Table2[[#This Row],[1M Return vs Nifty]]-AVERAGE(Table2[1M Return vs Nifty]))/_xlfn.STDEV.P(Table2[1M Return vs Nifty])</f>
        <v>-1.517514689745652</v>
      </c>
      <c r="K328">
        <v>21.365655461077498</v>
      </c>
      <c r="L328">
        <f>(Table2[[#This Row],[6M Return vs Nifty]]-AVERAGE(Table2[6M Return vs Nifty]))/_xlfn.STDEV.P(Table2[6M Return vs Nifty])</f>
        <v>0.3410821206571118</v>
      </c>
      <c r="M328">
        <v>-3.1670236270169201</v>
      </c>
      <c r="N328">
        <f>(Table2[[#This Row],[1W Return vs Nifty]]-AVERAGE(Table2[1W Return vs Nifty]))/_xlfn.STDEV.P(Table2[1W Return vs Nifty])</f>
        <v>-0.88222899887753692</v>
      </c>
      <c r="O328">
        <v>324.87</v>
      </c>
      <c r="P328">
        <v>311.23741669516301</v>
      </c>
      <c r="Q328">
        <v>256.74905024551998</v>
      </c>
      <c r="R328">
        <v>34.680713019576103</v>
      </c>
      <c r="S328" s="2">
        <f>(Table2[[#This Row],[Close Price]]-Table2[[#This Row],[20D EMA]])/Table2[[#This Row],[20D EMA]]</f>
        <v>-2.3917259211376801E-2</v>
      </c>
      <c r="T328" s="2">
        <f>(Table2[[#This Row],[Close Price]]-Table2[[#This Row],[50D EMA]])/Table2[[#This Row],[50D EMA]]</f>
        <v>1.8836370533749286E-2</v>
      </c>
      <c r="U328" s="2">
        <f>(Table2[[#This Row],[Close Price]]-Table2[[#This Row],[200D EMA]])/Table2[[#This Row],[200D EMA]]</f>
        <v>0.23505812269517093</v>
      </c>
      <c r="V328">
        <v>0.41577184815221702</v>
      </c>
      <c r="W328">
        <v>310.7</v>
      </c>
      <c r="X328">
        <v>319.85000000000002</v>
      </c>
      <c r="Y328">
        <v>310.7</v>
      </c>
      <c r="Z328">
        <v>326</v>
      </c>
      <c r="AA328">
        <v>310.7</v>
      </c>
      <c r="AB328">
        <v>334.2</v>
      </c>
      <c r="AC328" s="2">
        <f>(Table2[[#This Row],[Close Price]]/Table2[[#This Row],[Day Low]])-1</f>
        <v>2.0598648213711046E-2</v>
      </c>
      <c r="AD328" s="2">
        <f>(Table2[[#This Row],[Day High]]/Table2[[#This Row],[Close Price]])-1</f>
        <v>8.6723431094291037E-3</v>
      </c>
      <c r="AE328" s="2">
        <f>(Table2[[#This Row],[Close Price]]/Table2[[#This Row],[Current Week Low]])-1</f>
        <v>2.0598648213711046E-2</v>
      </c>
      <c r="AF328" s="2">
        <f>(Table2[[#This Row],[Current Week High]]/Table2[[#This Row],[Close Price]])-1</f>
        <v>2.8066855881425434E-2</v>
      </c>
      <c r="AG328" s="2">
        <f>(Table2[[#This Row],[Close Price]]/Table2[[#This Row],[Current Month Low]])-1</f>
        <v>2.0598648213711046E-2</v>
      </c>
      <c r="AH328" s="2">
        <f>(Table2[[#This Row],[Current Month High]]/Table2[[#This Row],[Close Price]])-1</f>
        <v>5.3926206244086838E-2</v>
      </c>
      <c r="AI328">
        <v>12.2358877325764</v>
      </c>
      <c r="AJ328">
        <v>86.474566304028201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0.14000000000000001</v>
      </c>
      <c r="AM328" t="s">
        <v>10200</v>
      </c>
      <c r="AN328">
        <v>-4.75</v>
      </c>
      <c r="AO328" t="s">
        <v>10199</v>
      </c>
      <c r="AP328">
        <v>5.5105296630288E-2</v>
      </c>
      <c r="AQ328">
        <f>(Table2[[#This Row],[Sharpe Ratio]]-AVERAGE(Table2[Sharpe Ratio]))/_xlfn.STDEV.P(Table2[Sharpe Ratio])</f>
        <v>7.0730888759894927E-3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-1.9217228235718082</v>
      </c>
      <c r="AS328">
        <f>_xlfn.RANK.AVG(Table2[[#This Row],[1Y Return vs Nifty Z-Score]],Table2[1Y Return vs Nifty Z-Score])</f>
        <v>234</v>
      </c>
      <c r="AT328">
        <f>_xlfn.RANK.AVG(Table2[[#This Row],[6M Return vs Nifty Z-Score]],Table2[6M Return vs Nifty Z-Score])</f>
        <v>205</v>
      </c>
      <c r="AU328">
        <f>_xlfn.RANK.AVG(Table2[[#This Row],[Sharpe Ratio Z-Score]],Table2[Sharpe Ratio Z-Score])</f>
        <v>336</v>
      </c>
      <c r="AV328">
        <f>(Table2[[#This Row],[Rank 1Y]]+Table2[[#This Row],[Rank 6M]]+Table2[[#This Row],[Rank Sharpe]])/3</f>
        <v>258.33333333333331</v>
      </c>
    </row>
    <row r="329" spans="1:48" x14ac:dyDescent="0.3">
      <c r="A329" t="s">
        <v>813</v>
      </c>
      <c r="B329" t="s">
        <v>814</v>
      </c>
      <c r="C329" t="s">
        <v>10154</v>
      </c>
      <c r="D329" t="s">
        <v>21</v>
      </c>
      <c r="E329">
        <v>19536.569703775</v>
      </c>
      <c r="F329">
        <v>692.05</v>
      </c>
      <c r="G329">
        <v>74.1904794148478</v>
      </c>
      <c r="H329">
        <f>(Table2[[#This Row],[1Y Return vs Nifty]]-AVERAGE(Table2[1Y Return vs Nifty]))/_xlfn.STDEV.P(Table2[1Y Return vs Nifty])</f>
        <v>0.31831337130832604</v>
      </c>
      <c r="I329">
        <v>-1.6245681992118799</v>
      </c>
      <c r="J329">
        <f>(Table2[[#This Row],[1M Return vs Nifty]]-AVERAGE(Table2[1M Return vs Nifty]))/_xlfn.STDEV.P(Table2[1M Return vs Nifty])</f>
        <v>-0.49962396009706977</v>
      </c>
      <c r="K329">
        <v>-18.882870854428099</v>
      </c>
      <c r="L329">
        <f>(Table2[[#This Row],[6M Return vs Nifty]]-AVERAGE(Table2[6M Return vs Nifty]))/_xlfn.STDEV.P(Table2[6M Return vs Nifty])</f>
        <v>-0.88362539156770836</v>
      </c>
      <c r="M329">
        <v>-1.4144012001077</v>
      </c>
      <c r="N329">
        <f>(Table2[[#This Row],[1W Return vs Nifty]]-AVERAGE(Table2[1W Return vs Nifty]))/_xlfn.STDEV.P(Table2[1W Return vs Nifty])</f>
        <v>-0.54224650999802493</v>
      </c>
      <c r="O329">
        <v>691.42</v>
      </c>
      <c r="P329">
        <v>679.26981475193395</v>
      </c>
      <c r="Q329">
        <v>645.93834170846299</v>
      </c>
      <c r="R329">
        <v>60.030265174735398</v>
      </c>
      <c r="S329" s="2">
        <f>(Table2[[#This Row],[Close Price]]-Table2[[#This Row],[20D EMA]])/Table2[[#This Row],[20D EMA]]</f>
        <v>9.1116832026842654E-4</v>
      </c>
      <c r="T329" s="2">
        <f>(Table2[[#This Row],[Close Price]]-Table2[[#This Row],[50D EMA]])/Table2[[#This Row],[50D EMA]]</f>
        <v>1.8814593215412151E-2</v>
      </c>
      <c r="U329" s="2">
        <f>(Table2[[#This Row],[Close Price]]-Table2[[#This Row],[200D EMA]])/Table2[[#This Row],[200D EMA]]</f>
        <v>7.1387089624645544E-2</v>
      </c>
      <c r="V329">
        <v>1.0329980655539599</v>
      </c>
      <c r="W329">
        <v>683.05</v>
      </c>
      <c r="X329">
        <v>706.6</v>
      </c>
      <c r="Y329">
        <v>683.05</v>
      </c>
      <c r="Z329">
        <v>724</v>
      </c>
      <c r="AA329">
        <v>683.05</v>
      </c>
      <c r="AB329">
        <v>725.55</v>
      </c>
      <c r="AC329" s="2">
        <f>(Table2[[#This Row],[Close Price]]/Table2[[#This Row],[Day Low]])-1</f>
        <v>1.3176195007686076E-2</v>
      </c>
      <c r="AD329" s="2">
        <f>(Table2[[#This Row],[Day High]]/Table2[[#This Row],[Close Price]])-1</f>
        <v>2.1024492449967624E-2</v>
      </c>
      <c r="AE329" s="2">
        <f>(Table2[[#This Row],[Close Price]]/Table2[[#This Row],[Current Week Low]])-1</f>
        <v>1.3176195007686076E-2</v>
      </c>
      <c r="AF329" s="2">
        <f>(Table2[[#This Row],[Current Week High]]/Table2[[#This Row],[Close Price]])-1</f>
        <v>4.6167184451990639E-2</v>
      </c>
      <c r="AG329" s="2">
        <f>(Table2[[#This Row],[Close Price]]/Table2[[#This Row],[Current Month Low]])-1</f>
        <v>1.3176195007686076E-2</v>
      </c>
      <c r="AH329" s="2">
        <f>(Table2[[#This Row],[Current Month High]]/Table2[[#This Row],[Close Price]])-1</f>
        <v>4.8406907015388967E-2</v>
      </c>
      <c r="AI329">
        <v>24.535799436456902</v>
      </c>
      <c r="AJ329">
        <v>101.411525029103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-0.06</v>
      </c>
      <c r="AM329" t="s">
        <v>10199</v>
      </c>
      <c r="AN329">
        <v>0.99</v>
      </c>
      <c r="AO329" t="s">
        <v>10200</v>
      </c>
      <c r="AP329">
        <v>4.1879999621808002E-2</v>
      </c>
      <c r="AQ329">
        <f>(Table2[[#This Row],[Sharpe Ratio]]-AVERAGE(Table2[Sharpe Ratio]))/_xlfn.STDEV.P(Table2[Sharpe Ratio])</f>
        <v>-0.14203279786600065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-1.7492152882204777</v>
      </c>
      <c r="AS329">
        <f>_xlfn.RANK.AVG(Table2[[#This Row],[1Y Return vs Nifty Z-Score]],Table2[1Y Return vs Nifty Z-Score])</f>
        <v>183</v>
      </c>
      <c r="AT329">
        <f>_xlfn.RANK.AVG(Table2[[#This Row],[6M Return vs Nifty Z-Score]],Table2[6M Return vs Nifty Z-Score])</f>
        <v>612</v>
      </c>
      <c r="AU329">
        <f>_xlfn.RANK.AVG(Table2[[#This Row],[Sharpe Ratio Z-Score]],Table2[Sharpe Ratio Z-Score])</f>
        <v>380</v>
      </c>
      <c r="AV329">
        <f>(Table2[[#This Row],[Rank 1Y]]+Table2[[#This Row],[Rank 6M]]+Table2[[#This Row],[Rank Sharpe]])/3</f>
        <v>391.66666666666669</v>
      </c>
    </row>
    <row r="330" spans="1:48" x14ac:dyDescent="0.3">
      <c r="A330" t="s">
        <v>815</v>
      </c>
      <c r="B330" t="s">
        <v>816</v>
      </c>
      <c r="C330" t="s">
        <v>10161</v>
      </c>
      <c r="D330" t="s">
        <v>65</v>
      </c>
      <c r="E330">
        <v>19378.175579539999</v>
      </c>
      <c r="F330">
        <v>985</v>
      </c>
      <c r="G330">
        <v>26.932576853564001</v>
      </c>
      <c r="H330">
        <f>(Table2[[#This Row],[1Y Return vs Nifty]]-AVERAGE(Table2[1Y Return vs Nifty]))/_xlfn.STDEV.P(Table2[1Y Return vs Nifty])</f>
        <v>-0.23379930530181386</v>
      </c>
      <c r="I330">
        <v>1.18851166931332</v>
      </c>
      <c r="J330">
        <f>(Table2[[#This Row],[1M Return vs Nifty]]-AVERAGE(Table2[1M Return vs Nifty]))/_xlfn.STDEV.P(Table2[1M Return vs Nifty])</f>
        <v>-0.26624092264529886</v>
      </c>
      <c r="K330">
        <v>10.634180279651201</v>
      </c>
      <c r="L330">
        <f>(Table2[[#This Row],[6M Return vs Nifty]]-AVERAGE(Table2[6M Return vs Nifty]))/_xlfn.STDEV.P(Table2[6M Return vs Nifty])</f>
        <v>1.4538033827186278E-2</v>
      </c>
      <c r="M330">
        <v>-0.40630161826128702</v>
      </c>
      <c r="N330">
        <f>(Table2[[#This Row],[1W Return vs Nifty]]-AVERAGE(Table2[1W Return vs Nifty]))/_xlfn.STDEV.P(Table2[1W Return vs Nifty])</f>
        <v>-0.34669029685577962</v>
      </c>
      <c r="O330">
        <v>937.5</v>
      </c>
      <c r="P330">
        <v>936.223461926916</v>
      </c>
      <c r="Q330">
        <v>884.10013956878697</v>
      </c>
      <c r="R330">
        <v>70.485661378443695</v>
      </c>
      <c r="S330" s="2">
        <f>(Table2[[#This Row],[Close Price]]-Table2[[#This Row],[20D EMA]])/Table2[[#This Row],[20D EMA]]</f>
        <v>5.0666666666666665E-2</v>
      </c>
      <c r="T330" s="2">
        <f>(Table2[[#This Row],[Close Price]]-Table2[[#This Row],[50D EMA]])/Table2[[#This Row],[50D EMA]]</f>
        <v>5.2099247729482365E-2</v>
      </c>
      <c r="U330" s="2">
        <f>(Table2[[#This Row],[Close Price]]-Table2[[#This Row],[200D EMA]])/Table2[[#This Row],[200D EMA]]</f>
        <v>0.11412718527612285</v>
      </c>
      <c r="V330">
        <v>1.8062285040264101</v>
      </c>
      <c r="W330">
        <v>965.7</v>
      </c>
      <c r="X330">
        <v>1006.45</v>
      </c>
      <c r="Y330">
        <v>965.7</v>
      </c>
      <c r="Z330">
        <v>1006.45</v>
      </c>
      <c r="AA330">
        <v>880.45</v>
      </c>
      <c r="AB330">
        <v>1018</v>
      </c>
      <c r="AC330" s="2">
        <f>(Table2[[#This Row],[Close Price]]/Table2[[#This Row],[Day Low]])-1</f>
        <v>1.9985502744123362E-2</v>
      </c>
      <c r="AD330" s="2">
        <f>(Table2[[#This Row],[Day High]]/Table2[[#This Row],[Close Price]])-1</f>
        <v>2.1776649746192867E-2</v>
      </c>
      <c r="AE330" s="2">
        <f>(Table2[[#This Row],[Close Price]]/Table2[[#This Row],[Current Week Low]])-1</f>
        <v>1.9985502744123362E-2</v>
      </c>
      <c r="AF330" s="2">
        <f>(Table2[[#This Row],[Current Week High]]/Table2[[#This Row],[Close Price]])-1</f>
        <v>2.1776649746192867E-2</v>
      </c>
      <c r="AG330" s="2">
        <f>(Table2[[#This Row],[Close Price]]/Table2[[#This Row],[Current Month Low]])-1</f>
        <v>0.1187460957464932</v>
      </c>
      <c r="AH330" s="2">
        <f>(Table2[[#This Row],[Current Month High]]/Table2[[#This Row],[Close Price]])-1</f>
        <v>3.3502538071066068E-2</v>
      </c>
      <c r="AI330">
        <v>11.0659898477157</v>
      </c>
      <c r="AJ330">
        <v>53.6062378167641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-7.0000000000000007E-2</v>
      </c>
      <c r="AM330" t="s">
        <v>10199</v>
      </c>
      <c r="AN330">
        <v>9.14</v>
      </c>
      <c r="AO330" t="s">
        <v>10200</v>
      </c>
      <c r="AP330">
        <v>-4.8392427335422997E-2</v>
      </c>
      <c r="AQ330">
        <f>(Table2[[#This Row],[Sharpe Ratio]]-AVERAGE(Table2[Sharpe Ratio]))/_xlfn.STDEV.P(Table2[Sharpe Ratio])</f>
        <v>-1.1597906796873976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-1.9919831706631037</v>
      </c>
      <c r="AS330">
        <f>_xlfn.RANK.AVG(Table2[[#This Row],[1Y Return vs Nifty Z-Score]],Table2[1Y Return vs Nifty Z-Score])</f>
        <v>353</v>
      </c>
      <c r="AT330">
        <f>_xlfn.RANK.AVG(Table2[[#This Row],[6M Return vs Nifty Z-Score]],Table2[6M Return vs Nifty Z-Score])</f>
        <v>312</v>
      </c>
      <c r="AU330">
        <f>_xlfn.RANK.AVG(Table2[[#This Row],[Sharpe Ratio Z-Score]],Table2[Sharpe Ratio Z-Score])</f>
        <v>630</v>
      </c>
      <c r="AV330">
        <f>(Table2[[#This Row],[Rank 1Y]]+Table2[[#This Row],[Rank 6M]]+Table2[[#This Row],[Rank Sharpe]])/3</f>
        <v>431.66666666666669</v>
      </c>
    </row>
    <row r="331" spans="1:48" x14ac:dyDescent="0.3">
      <c r="A331" t="s">
        <v>817</v>
      </c>
      <c r="B331" t="s">
        <v>818</v>
      </c>
      <c r="C331" t="s">
        <v>10165</v>
      </c>
      <c r="D331" t="s">
        <v>445</v>
      </c>
      <c r="E331">
        <v>19176.485065519999</v>
      </c>
      <c r="F331">
        <v>1362.55</v>
      </c>
      <c r="G331">
        <v>54.3295463407201</v>
      </c>
      <c r="H331">
        <f>(Table2[[#This Row],[1Y Return vs Nifty]]-AVERAGE(Table2[1Y Return vs Nifty]))/_xlfn.STDEV.P(Table2[1Y Return vs Nifty])</f>
        <v>8.627867816231663E-2</v>
      </c>
      <c r="I331">
        <v>13.5984406640288</v>
      </c>
      <c r="J331">
        <f>(Table2[[#This Row],[1M Return vs Nifty]]-AVERAGE(Table2[1M Return vs Nifty]))/_xlfn.STDEV.P(Table2[1M Return vs Nifty])</f>
        <v>0.76333059992434393</v>
      </c>
      <c r="K331">
        <v>28.037994669423501</v>
      </c>
      <c r="L331">
        <f>(Table2[[#This Row],[6M Return vs Nifty]]-AVERAGE(Table2[6M Return vs Nifty]))/_xlfn.STDEV.P(Table2[6M Return vs Nifty])</f>
        <v>0.54411226115260258</v>
      </c>
      <c r="M331">
        <v>13.118086409913699</v>
      </c>
      <c r="N331">
        <f>(Table2[[#This Row],[1W Return vs Nifty]]-AVERAGE(Table2[1W Return vs Nifty]))/_xlfn.STDEV.P(Table2[1W Return vs Nifty])</f>
        <v>2.2768383261916592</v>
      </c>
      <c r="O331">
        <v>1235.3800000000001</v>
      </c>
      <c r="P331">
        <v>1150.5429970657899</v>
      </c>
      <c r="Q331">
        <v>986.73239880133099</v>
      </c>
      <c r="R331">
        <v>86.065574610579105</v>
      </c>
      <c r="S331" s="2">
        <f>(Table2[[#This Row],[Close Price]]-Table2[[#This Row],[20D EMA]])/Table2[[#This Row],[20D EMA]]</f>
        <v>0.1029399860771583</v>
      </c>
      <c r="T331" s="2">
        <f>(Table2[[#This Row],[Close Price]]-Table2[[#This Row],[50D EMA]])/Table2[[#This Row],[50D EMA]]</f>
        <v>0.18426691003716322</v>
      </c>
      <c r="U331" s="2">
        <f>(Table2[[#This Row],[Close Price]]-Table2[[#This Row],[200D EMA]])/Table2[[#This Row],[200D EMA]]</f>
        <v>0.38087084366055785</v>
      </c>
      <c r="V331">
        <v>1.3150108375776499</v>
      </c>
      <c r="W331">
        <v>1317.55</v>
      </c>
      <c r="X331">
        <v>1400.9</v>
      </c>
      <c r="Y331">
        <v>1303.3499999999999</v>
      </c>
      <c r="Z331">
        <v>1449.95</v>
      </c>
      <c r="AA331">
        <v>1206.05</v>
      </c>
      <c r="AB331">
        <v>1449.95</v>
      </c>
      <c r="AC331" s="2">
        <f>(Table2[[#This Row],[Close Price]]/Table2[[#This Row],[Day Low]])-1</f>
        <v>3.4154301544533361E-2</v>
      </c>
      <c r="AD331" s="2">
        <f>(Table2[[#This Row],[Day High]]/Table2[[#This Row],[Close Price]])-1</f>
        <v>2.8145756119041687E-2</v>
      </c>
      <c r="AE331" s="2">
        <f>(Table2[[#This Row],[Close Price]]/Table2[[#This Row],[Current Week Low]])-1</f>
        <v>4.5421414048413711E-2</v>
      </c>
      <c r="AF331" s="2">
        <f>(Table2[[#This Row],[Current Week High]]/Table2[[#This Row],[Close Price]])-1</f>
        <v>6.4144435066603167E-2</v>
      </c>
      <c r="AG331" s="2">
        <f>(Table2[[#This Row],[Close Price]]/Table2[[#This Row],[Current Month Low]])-1</f>
        <v>0.12976244765971567</v>
      </c>
      <c r="AH331" s="2">
        <f>(Table2[[#This Row],[Current Month High]]/Table2[[#This Row],[Close Price]])-1</f>
        <v>6.4144435066603167E-2</v>
      </c>
      <c r="AI331">
        <v>6.4144435066603096</v>
      </c>
      <c r="AJ331">
        <v>87.937931034482702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0.2</v>
      </c>
      <c r="AM331" t="s">
        <v>10200</v>
      </c>
      <c r="AN331">
        <v>13.68</v>
      </c>
      <c r="AO331" t="s">
        <v>10200</v>
      </c>
      <c r="AP331">
        <v>0.13502002185369</v>
      </c>
      <c r="AQ331">
        <f>(Table2[[#This Row],[Sharpe Ratio]]-AVERAGE(Table2[Sharpe Ratio]))/_xlfn.STDEV.P(Table2[Sharpe Ratio])</f>
        <v>0.90805519616155839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4.5786150615924806</v>
      </c>
      <c r="AS331">
        <f>_xlfn.RANK.AVG(Table2[[#This Row],[1Y Return vs Nifty Z-Score]],Table2[1Y Return vs Nifty Z-Score])</f>
        <v>256</v>
      </c>
      <c r="AT331">
        <f>_xlfn.RANK.AVG(Table2[[#This Row],[6M Return vs Nifty Z-Score]],Table2[6M Return vs Nifty Z-Score])</f>
        <v>162</v>
      </c>
      <c r="AU331">
        <f>_xlfn.RANK.AVG(Table2[[#This Row],[Sharpe Ratio Z-Score]],Table2[Sharpe Ratio Z-Score])</f>
        <v>141</v>
      </c>
      <c r="AV331">
        <f>(Table2[[#This Row],[Rank 1Y]]+Table2[[#This Row],[Rank 6M]]+Table2[[#This Row],[Rank Sharpe]])/3</f>
        <v>186.33333333333334</v>
      </c>
    </row>
    <row r="332" spans="1:48" x14ac:dyDescent="0.3">
      <c r="A332" t="s">
        <v>819</v>
      </c>
      <c r="B332" t="s">
        <v>820</v>
      </c>
      <c r="C332" t="s">
        <v>10154</v>
      </c>
      <c r="D332" t="s">
        <v>821</v>
      </c>
      <c r="E332">
        <v>19171.889106479899</v>
      </c>
      <c r="F332">
        <v>1392.25</v>
      </c>
      <c r="G332">
        <v>9.7479220435387095</v>
      </c>
      <c r="H332">
        <f>(Table2[[#This Row],[1Y Return vs Nifty]]-AVERAGE(Table2[1Y Return vs Nifty]))/_xlfn.STDEV.P(Table2[1Y Return vs Nifty])</f>
        <v>-0.43456711871631243</v>
      </c>
      <c r="I332">
        <v>12.7042644366913</v>
      </c>
      <c r="J332">
        <f>(Table2[[#This Row],[1M Return vs Nifty]]-AVERAGE(Table2[1M Return vs Nifty]))/_xlfn.STDEV.P(Table2[1M Return vs Nifty])</f>
        <v>0.68914658322147038</v>
      </c>
      <c r="K332">
        <v>-2.97630456817306</v>
      </c>
      <c r="L332">
        <f>(Table2[[#This Row],[6M Return vs Nifty]]-AVERAGE(Table2[6M Return vs Nifty]))/_xlfn.STDEV.P(Table2[6M Return vs Nifty])</f>
        <v>-0.39961037268803173</v>
      </c>
      <c r="M332">
        <v>3.8626577091331198</v>
      </c>
      <c r="N332">
        <f>(Table2[[#This Row],[1W Return vs Nifty]]-AVERAGE(Table2[1W Return vs Nifty]))/_xlfn.STDEV.P(Table2[1W Return vs Nifty])</f>
        <v>0.48142384499762364</v>
      </c>
      <c r="O332">
        <v>1320.16</v>
      </c>
      <c r="P332">
        <v>1243.7255768898201</v>
      </c>
      <c r="Q332">
        <v>1156.71095498607</v>
      </c>
      <c r="R332">
        <v>64.818292370977005</v>
      </c>
      <c r="S332" s="2">
        <f>(Table2[[#This Row],[Close Price]]-Table2[[#This Row],[20D EMA]])/Table2[[#This Row],[20D EMA]]</f>
        <v>5.4607017331232514E-2</v>
      </c>
      <c r="T332" s="2">
        <f>(Table2[[#This Row],[Close Price]]-Table2[[#This Row],[50D EMA]])/Table2[[#This Row],[50D EMA]]</f>
        <v>0.11941896658714245</v>
      </c>
      <c r="U332" s="2">
        <f>(Table2[[#This Row],[Close Price]]-Table2[[#This Row],[200D EMA]])/Table2[[#This Row],[200D EMA]]</f>
        <v>0.20362826512416543</v>
      </c>
      <c r="V332">
        <v>2.1834880446172402</v>
      </c>
      <c r="W332">
        <v>1352.15</v>
      </c>
      <c r="X332">
        <v>1428.7</v>
      </c>
      <c r="Y332">
        <v>1345</v>
      </c>
      <c r="Z332">
        <v>1464.95</v>
      </c>
      <c r="AA332">
        <v>1312.35</v>
      </c>
      <c r="AB332">
        <v>1464.95</v>
      </c>
      <c r="AC332" s="2">
        <f>(Table2[[#This Row],[Close Price]]/Table2[[#This Row],[Day Low]])-1</f>
        <v>2.9656473024442409E-2</v>
      </c>
      <c r="AD332" s="2">
        <f>(Table2[[#This Row],[Day High]]/Table2[[#This Row],[Close Price]])-1</f>
        <v>2.6180642844316759E-2</v>
      </c>
      <c r="AE332" s="2">
        <f>(Table2[[#This Row],[Close Price]]/Table2[[#This Row],[Current Week Low]])-1</f>
        <v>3.5130111524163565E-2</v>
      </c>
      <c r="AF332" s="2">
        <f>(Table2[[#This Row],[Current Week High]]/Table2[[#This Row],[Close Price]])-1</f>
        <v>5.2217633327347857E-2</v>
      </c>
      <c r="AG332" s="2">
        <f>(Table2[[#This Row],[Close Price]]/Table2[[#This Row],[Current Month Low]])-1</f>
        <v>6.0883148550310517E-2</v>
      </c>
      <c r="AH332" s="2">
        <f>(Table2[[#This Row],[Current Month High]]/Table2[[#This Row],[Close Price]])-1</f>
        <v>5.2217633327347857E-2</v>
      </c>
      <c r="AI332">
        <v>5.2217633327347803</v>
      </c>
      <c r="AJ332">
        <v>40.894601022111999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0.18</v>
      </c>
      <c r="AM332" t="s">
        <v>10200</v>
      </c>
      <c r="AN332">
        <v>5.73</v>
      </c>
      <c r="AO332" t="s">
        <v>10200</v>
      </c>
      <c r="AP332">
        <v>2.5487557591998E-2</v>
      </c>
      <c r="AQ332">
        <f>(Table2[[#This Row],[Sharpe Ratio]]-AVERAGE(Table2[Sharpe Ratio]))/_xlfn.STDEV.P(Table2[Sharpe Ratio])</f>
        <v>-0.32684600872654113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9.5469280882087837E-3</v>
      </c>
      <c r="AS332">
        <f>_xlfn.RANK.AVG(Table2[[#This Row],[1Y Return vs Nifty Z-Score]],Table2[1Y Return vs Nifty Z-Score])</f>
        <v>454</v>
      </c>
      <c r="AT332">
        <f>_xlfn.RANK.AVG(Table2[[#This Row],[6M Return vs Nifty Z-Score]],Table2[6M Return vs Nifty Z-Score])</f>
        <v>461</v>
      </c>
      <c r="AU332">
        <f>_xlfn.RANK.AVG(Table2[[#This Row],[Sharpe Ratio Z-Score]],Table2[Sharpe Ratio Z-Score])</f>
        <v>425</v>
      </c>
      <c r="AV332">
        <f>(Table2[[#This Row],[Rank 1Y]]+Table2[[#This Row],[Rank 6M]]+Table2[[#This Row],[Rank Sharpe]])/3</f>
        <v>446.66666666666669</v>
      </c>
    </row>
    <row r="333" spans="1:48" x14ac:dyDescent="0.3">
      <c r="A333" t="s">
        <v>824</v>
      </c>
      <c r="B333" t="s">
        <v>825</v>
      </c>
      <c r="C333" t="s">
        <v>629</v>
      </c>
      <c r="D333" t="s">
        <v>629</v>
      </c>
      <c r="E333">
        <v>19097.052247349999</v>
      </c>
      <c r="F333">
        <v>37.78</v>
      </c>
      <c r="G333">
        <v>-12.1542644081339</v>
      </c>
      <c r="H333">
        <f>(Table2[[#This Row],[1Y Return vs Nifty]]-AVERAGE(Table2[1Y Return vs Nifty]))/_xlfn.STDEV.P(Table2[1Y Return vs Nifty])</f>
        <v>-0.69044971464332905</v>
      </c>
      <c r="I333">
        <v>-2.43470296296517</v>
      </c>
      <c r="J333">
        <f>(Table2[[#This Row],[1M Return vs Nifty]]-AVERAGE(Table2[1M Return vs Nifty]))/_xlfn.STDEV.P(Table2[1M Return vs Nifty])</f>
        <v>-0.56683560027319435</v>
      </c>
      <c r="K333">
        <v>-31.819704648262899</v>
      </c>
      <c r="L333">
        <f>(Table2[[#This Row],[6M Return vs Nifty]]-AVERAGE(Table2[6M Return vs Nifty]))/_xlfn.STDEV.P(Table2[6M Return vs Nifty])</f>
        <v>-1.2772755194634375</v>
      </c>
      <c r="M333">
        <v>-2.1990615154119801</v>
      </c>
      <c r="N333">
        <f>(Table2[[#This Row],[1W Return vs Nifty]]-AVERAGE(Table2[1W Return vs Nifty]))/_xlfn.STDEV.P(Table2[1W Return vs Nifty])</f>
        <v>-0.69445885352747905</v>
      </c>
      <c r="O333">
        <v>38.26</v>
      </c>
      <c r="P333">
        <v>38.490268602610897</v>
      </c>
      <c r="Q333">
        <v>38.592197153472803</v>
      </c>
      <c r="R333">
        <v>41.142348558439501</v>
      </c>
      <c r="S333" s="2">
        <f>(Table2[[#This Row],[Close Price]]-Table2[[#This Row],[20D EMA]])/Table2[[#This Row],[20D EMA]]</f>
        <v>-1.2545739675901644E-2</v>
      </c>
      <c r="T333" s="2">
        <f>(Table2[[#This Row],[Close Price]]-Table2[[#This Row],[50D EMA]])/Table2[[#This Row],[50D EMA]]</f>
        <v>-1.845319942928941E-2</v>
      </c>
      <c r="U333" s="2">
        <f>(Table2[[#This Row],[Close Price]]-Table2[[#This Row],[200D EMA]])/Table2[[#This Row],[200D EMA]]</f>
        <v>-2.1045631329122565E-2</v>
      </c>
      <c r="V333">
        <v>0.80724619865734504</v>
      </c>
      <c r="W333">
        <v>37.4</v>
      </c>
      <c r="X333">
        <v>38.200000000000003</v>
      </c>
      <c r="Y333">
        <v>37.4</v>
      </c>
      <c r="Z333">
        <v>38.549999999999997</v>
      </c>
      <c r="AA333">
        <v>37.4</v>
      </c>
      <c r="AB333">
        <v>40.19</v>
      </c>
      <c r="AC333" s="2">
        <f>(Table2[[#This Row],[Close Price]]/Table2[[#This Row],[Day Low]])-1</f>
        <v>1.0160427807486716E-2</v>
      </c>
      <c r="AD333" s="2">
        <f>(Table2[[#This Row],[Day High]]/Table2[[#This Row],[Close Price]])-1</f>
        <v>1.1116993118051921E-2</v>
      </c>
      <c r="AE333" s="2">
        <f>(Table2[[#This Row],[Close Price]]/Table2[[#This Row],[Current Week Low]])-1</f>
        <v>1.0160427807486716E-2</v>
      </c>
      <c r="AF333" s="2">
        <f>(Table2[[#This Row],[Current Week High]]/Table2[[#This Row],[Close Price]])-1</f>
        <v>2.0381154049761596E-2</v>
      </c>
      <c r="AG333" s="2">
        <f>(Table2[[#This Row],[Close Price]]/Table2[[#This Row],[Current Month Low]])-1</f>
        <v>1.0160427807486716E-2</v>
      </c>
      <c r="AH333" s="2">
        <f>(Table2[[#This Row],[Current Month High]]/Table2[[#This Row],[Close Price]])-1</f>
        <v>6.3790365272630822E-2</v>
      </c>
      <c r="AI333">
        <v>40.021175224986699</v>
      </c>
      <c r="AJ333">
        <v>19.556962025316398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-0.13</v>
      </c>
      <c r="AM333" t="s">
        <v>10199</v>
      </c>
      <c r="AN333">
        <v>-1.97</v>
      </c>
      <c r="AO333" t="s">
        <v>10199</v>
      </c>
      <c r="AP333">
        <v>6.6939930696066005E-2</v>
      </c>
      <c r="AQ333">
        <f>(Table2[[#This Row],[Sharpe Ratio]]-AVERAGE(Table2[Sharpe Ratio]))/_xlfn.STDEV.P(Table2[Sharpe Ratio])</f>
        <v>0.14050023274378554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581</v>
      </c>
      <c r="AT333">
        <f>_xlfn.RANK.AVG(Table2[[#This Row],[6M Return vs Nifty Z-Score]],Table2[6M Return vs Nifty Z-Score])</f>
        <v>691</v>
      </c>
      <c r="AU333">
        <f>_xlfn.RANK.AVG(Table2[[#This Row],[Sharpe Ratio Z-Score]],Table2[Sharpe Ratio Z-Score])</f>
        <v>293</v>
      </c>
      <c r="AV333">
        <f>(Table2[[#This Row],[Rank 1Y]]+Table2[[#This Row],[Rank 6M]]+Table2[[#This Row],[Rank Sharpe]])/3</f>
        <v>521.66666666666663</v>
      </c>
    </row>
    <row r="334" spans="1:48" x14ac:dyDescent="0.3">
      <c r="A334" t="s">
        <v>826</v>
      </c>
      <c r="B334" t="s">
        <v>827</v>
      </c>
      <c r="C334" t="s">
        <v>10155</v>
      </c>
      <c r="D334" t="s">
        <v>403</v>
      </c>
      <c r="E334">
        <v>19071.814477119999</v>
      </c>
      <c r="F334">
        <v>117</v>
      </c>
      <c r="G334">
        <v>-19.714160167355502</v>
      </c>
      <c r="H334">
        <f>(Table2[[#This Row],[1Y Return vs Nifty]]-AVERAGE(Table2[1Y Return vs Nifty]))/_xlfn.STDEV.P(Table2[1Y Return vs Nifty])</f>
        <v>-0.7787717529966981</v>
      </c>
      <c r="I334">
        <v>-1.76328301370359</v>
      </c>
      <c r="J334">
        <f>(Table2[[#This Row],[1M Return vs Nifty]]-AVERAGE(Table2[1M Return vs Nifty]))/_xlfn.STDEV.P(Table2[1M Return vs Nifty])</f>
        <v>-0.51113223083899029</v>
      </c>
      <c r="K334">
        <v>-15.765831287704801</v>
      </c>
      <c r="L334">
        <f>(Table2[[#This Row],[6M Return vs Nifty]]-AVERAGE(Table2[6M Return vs Nifty]))/_xlfn.STDEV.P(Table2[6M Return vs Nifty])</f>
        <v>-0.78877814813466485</v>
      </c>
      <c r="M334">
        <v>1.3524420505022801</v>
      </c>
      <c r="N334">
        <f>(Table2[[#This Row],[1W Return vs Nifty]]-AVERAGE(Table2[1W Return vs Nifty]))/_xlfn.STDEV.P(Table2[1W Return vs Nifty])</f>
        <v>-5.5203787794700374E-3</v>
      </c>
      <c r="O334">
        <v>119.25</v>
      </c>
      <c r="P334">
        <v>118.14824290241199</v>
      </c>
      <c r="Q334">
        <v>115.668658086862</v>
      </c>
      <c r="R334">
        <v>45.487600684844203</v>
      </c>
      <c r="S334" s="2">
        <f>(Table2[[#This Row],[Close Price]]-Table2[[#This Row],[20D EMA]])/Table2[[#This Row],[20D EMA]]</f>
        <v>-1.8867924528301886E-2</v>
      </c>
      <c r="T334" s="2">
        <f>(Table2[[#This Row],[Close Price]]-Table2[[#This Row],[50D EMA]])/Table2[[#This Row],[50D EMA]]</f>
        <v>-9.718662539572584E-3</v>
      </c>
      <c r="U334" s="2">
        <f>(Table2[[#This Row],[Close Price]]-Table2[[#This Row],[200D EMA]])/Table2[[#This Row],[200D EMA]]</f>
        <v>1.1509962466567445E-2</v>
      </c>
      <c r="V334">
        <v>0.97179734007463303</v>
      </c>
      <c r="W334">
        <v>116.1</v>
      </c>
      <c r="X334">
        <v>119.15</v>
      </c>
      <c r="Y334">
        <v>116.1</v>
      </c>
      <c r="Z334">
        <v>121.72</v>
      </c>
      <c r="AA334">
        <v>115.75</v>
      </c>
      <c r="AB334">
        <v>122.9</v>
      </c>
      <c r="AC334" s="2">
        <f>(Table2[[#This Row],[Close Price]]/Table2[[#This Row],[Day Low]])-1</f>
        <v>7.7519379844961378E-3</v>
      </c>
      <c r="AD334" s="2">
        <f>(Table2[[#This Row],[Day High]]/Table2[[#This Row],[Close Price]])-1</f>
        <v>1.8376068376068533E-2</v>
      </c>
      <c r="AE334" s="2">
        <f>(Table2[[#This Row],[Close Price]]/Table2[[#This Row],[Current Week Low]])-1</f>
        <v>7.7519379844961378E-3</v>
      </c>
      <c r="AF334" s="2">
        <f>(Table2[[#This Row],[Current Week High]]/Table2[[#This Row],[Close Price]])-1</f>
        <v>4.0341880341880243E-2</v>
      </c>
      <c r="AG334" s="2">
        <f>(Table2[[#This Row],[Close Price]]/Table2[[#This Row],[Current Month Low]])-1</f>
        <v>1.0799136069114423E-2</v>
      </c>
      <c r="AH334" s="2">
        <f>(Table2[[#This Row],[Current Month High]]/Table2[[#This Row],[Close Price]])-1</f>
        <v>5.042735042735047E-2</v>
      </c>
      <c r="AI334">
        <v>17.094017094017101</v>
      </c>
      <c r="AJ334">
        <v>11.4285714285714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-0.15</v>
      </c>
      <c r="AM334" t="s">
        <v>10199</v>
      </c>
      <c r="AN334">
        <v>-4.72</v>
      </c>
      <c r="AO334" t="s">
        <v>10199</v>
      </c>
      <c r="AP334">
        <v>9.8510245980796995E-2</v>
      </c>
      <c r="AQ334">
        <f>(Table2[[#This Row],[Sharpe Ratio]]-AVERAGE(Table2[Sharpe Ratio]))/_xlfn.STDEV.P(Table2[Sharpe Ratio])</f>
        <v>0.49643324901069491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-1.5877692617391281</v>
      </c>
      <c r="AS334">
        <f>_xlfn.RANK.AVG(Table2[[#This Row],[1Y Return vs Nifty Z-Score]],Table2[1Y Return vs Nifty Z-Score])</f>
        <v>623</v>
      </c>
      <c r="AT334">
        <f>_xlfn.RANK.AVG(Table2[[#This Row],[6M Return vs Nifty Z-Score]],Table2[6M Return vs Nifty Z-Score])</f>
        <v>589</v>
      </c>
      <c r="AU334">
        <f>_xlfn.RANK.AVG(Table2[[#This Row],[Sharpe Ratio Z-Score]],Table2[Sharpe Ratio Z-Score])</f>
        <v>219</v>
      </c>
      <c r="AV334">
        <f>(Table2[[#This Row],[Rank 1Y]]+Table2[[#This Row],[Rank 6M]]+Table2[[#This Row],[Rank Sharpe]])/3</f>
        <v>477</v>
      </c>
    </row>
    <row r="335" spans="1:48" x14ac:dyDescent="0.3">
      <c r="A335" t="s">
        <v>830</v>
      </c>
      <c r="B335" t="s">
        <v>831</v>
      </c>
      <c r="C335" t="s">
        <v>10156</v>
      </c>
      <c r="D335" t="s">
        <v>621</v>
      </c>
      <c r="E335">
        <v>18928.788423548001</v>
      </c>
      <c r="F335">
        <v>122.91</v>
      </c>
      <c r="G335">
        <v>61.988532891669003</v>
      </c>
      <c r="H335">
        <f>(Table2[[#This Row],[1Y Return vs Nifty]]-AVERAGE(Table2[1Y Return vs Nifty]))/_xlfn.STDEV.P(Table2[1Y Return vs Nifty])</f>
        <v>0.17575839130197207</v>
      </c>
      <c r="I335">
        <v>24.701883993145898</v>
      </c>
      <c r="J335">
        <f>(Table2[[#This Row],[1M Return vs Nifty]]-AVERAGE(Table2[1M Return vs Nifty]))/_xlfn.STDEV.P(Table2[1M Return vs Nifty])</f>
        <v>1.6845114591373849</v>
      </c>
      <c r="K335">
        <v>25.641077431767702</v>
      </c>
      <c r="L335">
        <f>(Table2[[#This Row],[6M Return vs Nifty]]-AVERAGE(Table2[6M Return vs Nifty]))/_xlfn.STDEV.P(Table2[6M Return vs Nifty])</f>
        <v>0.47117735357047524</v>
      </c>
      <c r="M335">
        <v>11.648290848838601</v>
      </c>
      <c r="N335">
        <f>(Table2[[#This Row],[1W Return vs Nifty]]-AVERAGE(Table2[1W Return vs Nifty]))/_xlfn.STDEV.P(Table2[1W Return vs Nifty])</f>
        <v>1.9917200113018922</v>
      </c>
      <c r="O335">
        <v>118.26</v>
      </c>
      <c r="P335">
        <v>110.280859421703</v>
      </c>
      <c r="Q335">
        <v>94.397740287593706</v>
      </c>
      <c r="R335">
        <v>76.261662152720106</v>
      </c>
      <c r="S335" s="2">
        <f>(Table2[[#This Row],[Close Price]]-Table2[[#This Row],[20D EMA]])/Table2[[#This Row],[20D EMA]]</f>
        <v>3.9320142059868016E-2</v>
      </c>
      <c r="T335" s="2">
        <f>(Table2[[#This Row],[Close Price]]-Table2[[#This Row],[50D EMA]])/Table2[[#This Row],[50D EMA]]</f>
        <v>0.1145179738761776</v>
      </c>
      <c r="U335" s="2">
        <f>(Table2[[#This Row],[Close Price]]-Table2[[#This Row],[200D EMA]])/Table2[[#This Row],[200D EMA]]</f>
        <v>0.3020438797108953</v>
      </c>
      <c r="V335">
        <v>1.50800874117284</v>
      </c>
      <c r="W335">
        <v>120.42</v>
      </c>
      <c r="X335">
        <v>128.09</v>
      </c>
      <c r="Y335">
        <v>120.42</v>
      </c>
      <c r="Z335">
        <v>135.4</v>
      </c>
      <c r="AA335">
        <v>111.8</v>
      </c>
      <c r="AB335">
        <v>135.4</v>
      </c>
      <c r="AC335" s="2">
        <f>(Table2[[#This Row],[Close Price]]/Table2[[#This Row],[Day Low]])-1</f>
        <v>2.067762830094666E-2</v>
      </c>
      <c r="AD335" s="2">
        <f>(Table2[[#This Row],[Day High]]/Table2[[#This Row],[Close Price]])-1</f>
        <v>4.2144658693352932E-2</v>
      </c>
      <c r="AE335" s="2">
        <f>(Table2[[#This Row],[Close Price]]/Table2[[#This Row],[Current Week Low]])-1</f>
        <v>2.067762830094666E-2</v>
      </c>
      <c r="AF335" s="2">
        <f>(Table2[[#This Row],[Current Week High]]/Table2[[#This Row],[Close Price]])-1</f>
        <v>0.10161907086486055</v>
      </c>
      <c r="AG335" s="2">
        <f>(Table2[[#This Row],[Close Price]]/Table2[[#This Row],[Current Month Low]])-1</f>
        <v>9.9373881932021568E-2</v>
      </c>
      <c r="AH335" s="2">
        <f>(Table2[[#This Row],[Current Month High]]/Table2[[#This Row],[Close Price]])-1</f>
        <v>0.10161907086486055</v>
      </c>
      <c r="AI335">
        <v>10.161907086486</v>
      </c>
      <c r="AJ335">
        <v>99.8536585365853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0.18</v>
      </c>
      <c r="AM335" t="s">
        <v>10200</v>
      </c>
      <c r="AN335">
        <v>5.28</v>
      </c>
      <c r="AO335" t="s">
        <v>10200</v>
      </c>
      <c r="AP335">
        <v>3.8369841156317003E-2</v>
      </c>
      <c r="AQ335">
        <f>(Table2[[#This Row],[Sharpe Ratio]]-AVERAGE(Table2[Sharpe Ratio]))/_xlfn.STDEV.P(Table2[Sharpe Ratio])</f>
        <v>-0.18160735640078035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4.1415598589109441</v>
      </c>
      <c r="AS335">
        <f>_xlfn.RANK.AVG(Table2[[#This Row],[1Y Return vs Nifty Z-Score]],Table2[1Y Return vs Nifty Z-Score])</f>
        <v>218</v>
      </c>
      <c r="AT335">
        <f>_xlfn.RANK.AVG(Table2[[#This Row],[6M Return vs Nifty Z-Score]],Table2[6M Return vs Nifty Z-Score])</f>
        <v>176</v>
      </c>
      <c r="AU335">
        <f>_xlfn.RANK.AVG(Table2[[#This Row],[Sharpe Ratio Z-Score]],Table2[Sharpe Ratio Z-Score])</f>
        <v>389</v>
      </c>
      <c r="AV335">
        <f>(Table2[[#This Row],[Rank 1Y]]+Table2[[#This Row],[Rank 6M]]+Table2[[#This Row],[Rank Sharpe]])/3</f>
        <v>261</v>
      </c>
    </row>
    <row r="336" spans="1:48" x14ac:dyDescent="0.3">
      <c r="A336" t="s">
        <v>832</v>
      </c>
      <c r="B336" t="s">
        <v>833</v>
      </c>
      <c r="C336" t="s">
        <v>10164</v>
      </c>
      <c r="D336" t="s">
        <v>80</v>
      </c>
      <c r="E336">
        <v>18780.518362399998</v>
      </c>
      <c r="F336">
        <v>801.75</v>
      </c>
      <c r="G336">
        <v>-38.546823149023602</v>
      </c>
      <c r="H336">
        <f>(Table2[[#This Row],[1Y Return vs Nifty]]-AVERAGE(Table2[1Y Return vs Nifty]))/_xlfn.STDEV.P(Table2[1Y Return vs Nifty])</f>
        <v>-0.99879319709320069</v>
      </c>
      <c r="I336">
        <v>-7.7413373250466302</v>
      </c>
      <c r="J336">
        <f>(Table2[[#This Row],[1M Return vs Nifty]]-AVERAGE(Table2[1M Return vs Nifty]))/_xlfn.STDEV.P(Table2[1M Return vs Nifty])</f>
        <v>-1.0070927219871979</v>
      </c>
      <c r="K336">
        <v>-30.1533014763341</v>
      </c>
      <c r="L336">
        <f>(Table2[[#This Row],[6M Return vs Nifty]]-AVERAGE(Table2[6M Return vs Nifty]))/_xlfn.STDEV.P(Table2[6M Return vs Nifty])</f>
        <v>-1.226569154041302</v>
      </c>
      <c r="M336">
        <v>-5.0344627375554003</v>
      </c>
      <c r="N336">
        <f>(Table2[[#This Row],[1W Return vs Nifty]]-AVERAGE(Table2[1W Return vs Nifty]))/_xlfn.STDEV.P(Table2[1W Return vs Nifty])</f>
        <v>-1.2444842039255892</v>
      </c>
      <c r="O336">
        <v>825.38</v>
      </c>
      <c r="P336">
        <v>820.39997097998696</v>
      </c>
      <c r="Q336">
        <v>855.34960023361896</v>
      </c>
      <c r="R336">
        <v>29.4904715246197</v>
      </c>
      <c r="S336" s="2">
        <f>(Table2[[#This Row],[Close Price]]-Table2[[#This Row],[20D EMA]])/Table2[[#This Row],[20D EMA]]</f>
        <v>-2.8629237442147855E-2</v>
      </c>
      <c r="T336" s="2">
        <f>(Table2[[#This Row],[Close Price]]-Table2[[#This Row],[50D EMA]])/Table2[[#This Row],[50D EMA]]</f>
        <v>-2.2732778692945509E-2</v>
      </c>
      <c r="U336" s="2">
        <f>(Table2[[#This Row],[Close Price]]-Table2[[#This Row],[200D EMA]])/Table2[[#This Row],[200D EMA]]</f>
        <v>-6.2663968299020031E-2</v>
      </c>
      <c r="V336">
        <v>1.91727536674721</v>
      </c>
      <c r="W336">
        <v>781</v>
      </c>
      <c r="X336">
        <v>812.45</v>
      </c>
      <c r="Y336">
        <v>781</v>
      </c>
      <c r="Z336">
        <v>812.45</v>
      </c>
      <c r="AA336">
        <v>781</v>
      </c>
      <c r="AB336">
        <v>869.65</v>
      </c>
      <c r="AC336" s="2">
        <f>(Table2[[#This Row],[Close Price]]/Table2[[#This Row],[Day Low]])-1</f>
        <v>2.6568501920614551E-2</v>
      </c>
      <c r="AD336" s="2">
        <f>(Table2[[#This Row],[Day High]]/Table2[[#This Row],[Close Price]])-1</f>
        <v>1.3345806049267273E-2</v>
      </c>
      <c r="AE336" s="2">
        <f>(Table2[[#This Row],[Close Price]]/Table2[[#This Row],[Current Week Low]])-1</f>
        <v>2.6568501920614551E-2</v>
      </c>
      <c r="AF336" s="2">
        <f>(Table2[[#This Row],[Current Week High]]/Table2[[#This Row],[Close Price]])-1</f>
        <v>1.3345806049267273E-2</v>
      </c>
      <c r="AG336" s="2">
        <f>(Table2[[#This Row],[Close Price]]/Table2[[#This Row],[Current Month Low]])-1</f>
        <v>2.6568501920614551E-2</v>
      </c>
      <c r="AH336" s="2">
        <f>(Table2[[#This Row],[Current Month High]]/Table2[[#This Row],[Close Price]])-1</f>
        <v>8.4689741191144252E-2</v>
      </c>
      <c r="AI336">
        <v>31.986280012472701</v>
      </c>
      <c r="AJ336">
        <v>14.535714285714199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-0.09</v>
      </c>
      <c r="AM336" t="s">
        <v>10199</v>
      </c>
      <c r="AN336">
        <v>-6.25</v>
      </c>
      <c r="AO336" t="s">
        <v>10199</v>
      </c>
      <c r="AP336">
        <v>-0.118570452530032</v>
      </c>
      <c r="AQ336">
        <f>(Table2[[#This Row],[Sharpe Ratio]]-AVERAGE(Table2[Sharpe Ratio]))/_xlfn.STDEV.P(Table2[Sharpe Ratio])</f>
        <v>-1.9509983682356744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693</v>
      </c>
      <c r="AT336">
        <f>_xlfn.RANK.AVG(Table2[[#This Row],[6M Return vs Nifty Z-Score]],Table2[6M Return vs Nifty Z-Score])</f>
        <v>685</v>
      </c>
      <c r="AU336">
        <f>_xlfn.RANK.AVG(Table2[[#This Row],[Sharpe Ratio Z-Score]],Table2[Sharpe Ratio Z-Score])</f>
        <v>714</v>
      </c>
      <c r="AV336">
        <f>(Table2[[#This Row],[Rank 1Y]]+Table2[[#This Row],[Rank 6M]]+Table2[[#This Row],[Rank Sharpe]])/3</f>
        <v>697.33333333333337</v>
      </c>
    </row>
    <row r="337" spans="1:48" x14ac:dyDescent="0.3">
      <c r="A337" t="s">
        <v>834</v>
      </c>
      <c r="B337" t="s">
        <v>835</v>
      </c>
      <c r="C337" t="s">
        <v>10160</v>
      </c>
      <c r="D337" t="s">
        <v>62</v>
      </c>
      <c r="E337">
        <v>18755.469374535001</v>
      </c>
      <c r="F337">
        <v>3204.8</v>
      </c>
      <c r="G337">
        <v>41.970234272712602</v>
      </c>
      <c r="H337">
        <f>(Table2[[#This Row],[1Y Return vs Nifty]]-AVERAGE(Table2[1Y Return vs Nifty]))/_xlfn.STDEV.P(Table2[1Y Return vs Nifty])</f>
        <v>-5.8114798845653452E-2</v>
      </c>
      <c r="I337">
        <v>17.9165226554416</v>
      </c>
      <c r="J337">
        <f>(Table2[[#This Row],[1M Return vs Nifty]]-AVERAGE(Table2[1M Return vs Nifty]))/_xlfn.STDEV.P(Table2[1M Return vs Nifty])</f>
        <v>1.1215739268904028</v>
      </c>
      <c r="K337">
        <v>49.554007726358698</v>
      </c>
      <c r="L337">
        <f>(Table2[[#This Row],[6M Return vs Nifty]]-AVERAGE(Table2[6M Return vs Nifty]))/_xlfn.STDEV.P(Table2[6M Return vs Nifty])</f>
        <v>1.1988150598934424</v>
      </c>
      <c r="M337">
        <v>4.8521028802470196</v>
      </c>
      <c r="N337">
        <f>(Table2[[#This Row],[1W Return vs Nifty]]-AVERAGE(Table2[1W Return vs Nifty]))/_xlfn.STDEV.P(Table2[1W Return vs Nifty])</f>
        <v>0.67336138198233231</v>
      </c>
      <c r="O337">
        <v>3087.32</v>
      </c>
      <c r="P337">
        <v>2940.4498316537502</v>
      </c>
      <c r="Q337">
        <v>2458.9136209865801</v>
      </c>
      <c r="R337">
        <v>78.810377451501907</v>
      </c>
      <c r="S337" s="2">
        <f>(Table2[[#This Row],[Close Price]]-Table2[[#This Row],[20D EMA]])/Table2[[#This Row],[20D EMA]]</f>
        <v>3.8052420869880678E-2</v>
      </c>
      <c r="T337" s="2">
        <f>(Table2[[#This Row],[Close Price]]-Table2[[#This Row],[50D EMA]])/Table2[[#This Row],[50D EMA]]</f>
        <v>8.990126799666423E-2</v>
      </c>
      <c r="U337" s="2">
        <f>(Table2[[#This Row],[Close Price]]-Table2[[#This Row],[200D EMA]])/Table2[[#This Row],[200D EMA]]</f>
        <v>0.30333980528935828</v>
      </c>
      <c r="V337">
        <v>1.5066656543247701</v>
      </c>
      <c r="W337">
        <v>3151.1</v>
      </c>
      <c r="X337">
        <v>3320</v>
      </c>
      <c r="Y337">
        <v>3151.1</v>
      </c>
      <c r="Z337">
        <v>3525</v>
      </c>
      <c r="AA337">
        <v>2984</v>
      </c>
      <c r="AB337">
        <v>3655</v>
      </c>
      <c r="AC337" s="2">
        <f>(Table2[[#This Row],[Close Price]]/Table2[[#This Row],[Day Low]])-1</f>
        <v>1.7041667988956233E-2</v>
      </c>
      <c r="AD337" s="2">
        <f>(Table2[[#This Row],[Day High]]/Table2[[#This Row],[Close Price]])-1</f>
        <v>3.5946080878682007E-2</v>
      </c>
      <c r="AE337" s="2">
        <f>(Table2[[#This Row],[Close Price]]/Table2[[#This Row],[Current Week Low]])-1</f>
        <v>1.7041667988956233E-2</v>
      </c>
      <c r="AF337" s="2">
        <f>(Table2[[#This Row],[Current Week High]]/Table2[[#This Row],[Close Price]])-1</f>
        <v>9.9912631053419743E-2</v>
      </c>
      <c r="AG337" s="2">
        <f>(Table2[[#This Row],[Close Price]]/Table2[[#This Row],[Current Month Low]])-1</f>
        <v>7.3994638069705188E-2</v>
      </c>
      <c r="AH337" s="2">
        <f>(Table2[[#This Row],[Current Month High]]/Table2[[#This Row],[Close Price]])-1</f>
        <v>0.14047678482276571</v>
      </c>
      <c r="AI337">
        <v>14.047678482276501</v>
      </c>
      <c r="AJ337">
        <v>84.714697406339994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</v>
      </c>
      <c r="AM337">
        <v>0</v>
      </c>
      <c r="AN337">
        <v>7.09</v>
      </c>
      <c r="AO337" t="s">
        <v>10200</v>
      </c>
      <c r="AP337">
        <v>0.17349536084082601</v>
      </c>
      <c r="AQ337">
        <f>(Table2[[#This Row],[Sharpe Ratio]]-AVERAGE(Table2[Sharpe Ratio]))/_xlfn.STDEV.P(Table2[Sharpe Ratio])</f>
        <v>1.3418374797425703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4.2774730496630946</v>
      </c>
      <c r="AS337">
        <f>_xlfn.RANK.AVG(Table2[[#This Row],[1Y Return vs Nifty Z-Score]],Table2[1Y Return vs Nifty Z-Score])</f>
        <v>296</v>
      </c>
      <c r="AT337">
        <f>_xlfn.RANK.AVG(Table2[[#This Row],[6M Return vs Nifty Z-Score]],Table2[6M Return vs Nifty Z-Score])</f>
        <v>71</v>
      </c>
      <c r="AU337">
        <f>_xlfn.RANK.AVG(Table2[[#This Row],[Sharpe Ratio Z-Score]],Table2[Sharpe Ratio Z-Score])</f>
        <v>69</v>
      </c>
      <c r="AV337">
        <f>(Table2[[#This Row],[Rank 1Y]]+Table2[[#This Row],[Rank 6M]]+Table2[[#This Row],[Rank Sharpe]])/3</f>
        <v>145.33333333333334</v>
      </c>
    </row>
    <row r="338" spans="1:48" x14ac:dyDescent="0.3">
      <c r="A338" t="s">
        <v>836</v>
      </c>
      <c r="B338" t="s">
        <v>837</v>
      </c>
      <c r="C338" t="s">
        <v>10158</v>
      </c>
      <c r="D338" t="s">
        <v>624</v>
      </c>
      <c r="E338">
        <v>18642.620393460002</v>
      </c>
      <c r="F338">
        <v>729.65</v>
      </c>
      <c r="G338">
        <v>70.654754369026193</v>
      </c>
      <c r="H338">
        <f>(Table2[[#This Row],[1Y Return vs Nifty]]-AVERAGE(Table2[1Y Return vs Nifty]))/_xlfn.STDEV.P(Table2[1Y Return vs Nifty])</f>
        <v>0.27700560026887761</v>
      </c>
      <c r="I338">
        <v>6.8212246287945</v>
      </c>
      <c r="J338">
        <f>(Table2[[#This Row],[1M Return vs Nifty]]-AVERAGE(Table2[1M Return vs Nifty]))/_xlfn.STDEV.P(Table2[1M Return vs Nifty])</f>
        <v>0.20106883072720669</v>
      </c>
      <c r="K338">
        <v>26.626877206448899</v>
      </c>
      <c r="L338">
        <f>(Table2[[#This Row],[6M Return vs Nifty]]-AVERAGE(Table2[6M Return vs Nifty]))/_xlfn.STDEV.P(Table2[6M Return vs Nifty])</f>
        <v>0.50117389009301827</v>
      </c>
      <c r="M338">
        <v>5.7163342296298403</v>
      </c>
      <c r="N338">
        <f>(Table2[[#This Row],[1W Return vs Nifty]]-AVERAGE(Table2[1W Return vs Nifty]))/_xlfn.STDEV.P(Table2[1W Return vs Nifty])</f>
        <v>0.84100931380129973</v>
      </c>
      <c r="O338">
        <v>715.5</v>
      </c>
      <c r="P338">
        <v>699.297351398361</v>
      </c>
      <c r="Q338">
        <v>620.56098819412796</v>
      </c>
      <c r="R338">
        <v>83.729163927841</v>
      </c>
      <c r="S338" s="2">
        <f>(Table2[[#This Row],[Close Price]]-Table2[[#This Row],[20D EMA]])/Table2[[#This Row],[20D EMA]]</f>
        <v>1.9776380153738612E-2</v>
      </c>
      <c r="T338" s="2">
        <f>(Table2[[#This Row],[Close Price]]-Table2[[#This Row],[50D EMA]])/Table2[[#This Row],[50D EMA]]</f>
        <v>4.3404495299379904E-2</v>
      </c>
      <c r="U338" s="2">
        <f>(Table2[[#This Row],[Close Price]]-Table2[[#This Row],[200D EMA]])/Table2[[#This Row],[200D EMA]]</f>
        <v>0.17579095992374255</v>
      </c>
      <c r="V338">
        <v>1.7576876810371</v>
      </c>
      <c r="W338">
        <v>716.05</v>
      </c>
      <c r="X338">
        <v>753.05</v>
      </c>
      <c r="Y338">
        <v>716.05</v>
      </c>
      <c r="Z338">
        <v>796.9</v>
      </c>
      <c r="AA338">
        <v>686.05</v>
      </c>
      <c r="AB338">
        <v>796.9</v>
      </c>
      <c r="AC338" s="2">
        <f>(Table2[[#This Row],[Close Price]]/Table2[[#This Row],[Day Low]])-1</f>
        <v>1.8993087074924864E-2</v>
      </c>
      <c r="AD338" s="2">
        <f>(Table2[[#This Row],[Day High]]/Table2[[#This Row],[Close Price]])-1</f>
        <v>3.2070170629753925E-2</v>
      </c>
      <c r="AE338" s="2">
        <f>(Table2[[#This Row],[Close Price]]/Table2[[#This Row],[Current Week Low]])-1</f>
        <v>1.8993087074924864E-2</v>
      </c>
      <c r="AF338" s="2">
        <f>(Table2[[#This Row],[Current Week High]]/Table2[[#This Row],[Close Price]])-1</f>
        <v>9.2167477557733246E-2</v>
      </c>
      <c r="AG338" s="2">
        <f>(Table2[[#This Row],[Close Price]]/Table2[[#This Row],[Current Month Low]])-1</f>
        <v>6.355221922600407E-2</v>
      </c>
      <c r="AH338" s="2">
        <f>(Table2[[#This Row],[Current Month High]]/Table2[[#This Row],[Close Price]])-1</f>
        <v>9.2167477557733246E-2</v>
      </c>
      <c r="AI338">
        <v>13.1981086822449</v>
      </c>
      <c r="AJ338">
        <v>96.618162220425702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</v>
      </c>
      <c r="AM338" t="s">
        <v>10201</v>
      </c>
      <c r="AN338">
        <v>3.3</v>
      </c>
      <c r="AO338" t="s">
        <v>10200</v>
      </c>
      <c r="AP338">
        <v>9.7783880011805005E-2</v>
      </c>
      <c r="AQ338">
        <f>(Table2[[#This Row],[Sharpe Ratio]]-AVERAGE(Table2[Sharpe Ratio]))/_xlfn.STDEV.P(Table2[Sharpe Ratio])</f>
        <v>0.4882439855229781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2.3085016204133804</v>
      </c>
      <c r="AS338">
        <f>_xlfn.RANK.AVG(Table2[[#This Row],[1Y Return vs Nifty Z-Score]],Table2[1Y Return vs Nifty Z-Score])</f>
        <v>192</v>
      </c>
      <c r="AT338">
        <f>_xlfn.RANK.AVG(Table2[[#This Row],[6M Return vs Nifty Z-Score]],Table2[6M Return vs Nifty Z-Score])</f>
        <v>170</v>
      </c>
      <c r="AU338">
        <f>_xlfn.RANK.AVG(Table2[[#This Row],[Sharpe Ratio Z-Score]],Table2[Sharpe Ratio Z-Score])</f>
        <v>222</v>
      </c>
      <c r="AV338">
        <f>(Table2[[#This Row],[Rank 1Y]]+Table2[[#This Row],[Rank 6M]]+Table2[[#This Row],[Rank Sharpe]])/3</f>
        <v>194.66666666666666</v>
      </c>
    </row>
    <row r="339" spans="1:48" x14ac:dyDescent="0.3">
      <c r="A339" t="s">
        <v>838</v>
      </c>
      <c r="B339" t="s">
        <v>839</v>
      </c>
      <c r="C339" t="s">
        <v>10168</v>
      </c>
      <c r="D339" t="s">
        <v>140</v>
      </c>
      <c r="E339">
        <v>18609.113685789998</v>
      </c>
      <c r="F339">
        <v>504.85</v>
      </c>
      <c r="G339">
        <v>159.56650054514199</v>
      </c>
      <c r="H339">
        <f>(Table2[[#This Row],[1Y Return vs Nifty]]-AVERAGE(Table2[1Y Return vs Nifty]))/_xlfn.STDEV.P(Table2[1Y Return vs Nifty])</f>
        <v>1.3157588987191826</v>
      </c>
      <c r="I339">
        <v>29.016524037913399</v>
      </c>
      <c r="J339">
        <f>(Table2[[#This Row],[1M Return vs Nifty]]-AVERAGE(Table2[1M Return vs Nifty]))/_xlfn.STDEV.P(Table2[1M Return vs Nifty])</f>
        <v>2.0424692300579808</v>
      </c>
      <c r="K339">
        <v>45.6514477291528</v>
      </c>
      <c r="L339">
        <f>(Table2[[#This Row],[6M Return vs Nifty]]-AVERAGE(Table2[6M Return vs Nifty]))/_xlfn.STDEV.P(Table2[6M Return vs Nifty])</f>
        <v>1.0800655059838165</v>
      </c>
      <c r="M339">
        <v>8.4978210796354201</v>
      </c>
      <c r="N339">
        <f>(Table2[[#This Row],[1W Return vs Nifty]]-AVERAGE(Table2[1W Return vs Nifty]))/_xlfn.STDEV.P(Table2[1W Return vs Nifty])</f>
        <v>1.3805760838775065</v>
      </c>
      <c r="O339">
        <v>466.29</v>
      </c>
      <c r="P339">
        <v>421.96034293059898</v>
      </c>
      <c r="Q339">
        <v>331.33870238896901</v>
      </c>
      <c r="R339">
        <v>89.7833442610915</v>
      </c>
      <c r="S339" s="2">
        <f>(Table2[[#This Row],[Close Price]]-Table2[[#This Row],[20D EMA]])/Table2[[#This Row],[20D EMA]]</f>
        <v>8.2695318364108178E-2</v>
      </c>
      <c r="T339" s="2">
        <f>(Table2[[#This Row],[Close Price]]-Table2[[#This Row],[50D EMA]])/Table2[[#This Row],[50D EMA]]</f>
        <v>0.19643944853612497</v>
      </c>
      <c r="U339" s="2">
        <f>(Table2[[#This Row],[Close Price]]-Table2[[#This Row],[200D EMA]])/Table2[[#This Row],[200D EMA]]</f>
        <v>0.52366746281073018</v>
      </c>
      <c r="V339">
        <v>1.0776016203176899</v>
      </c>
      <c r="W339">
        <v>502.2</v>
      </c>
      <c r="X339">
        <v>529.75</v>
      </c>
      <c r="Y339">
        <v>502.2</v>
      </c>
      <c r="Z339">
        <v>552</v>
      </c>
      <c r="AA339">
        <v>430.6</v>
      </c>
      <c r="AB339">
        <v>552</v>
      </c>
      <c r="AC339" s="2">
        <f>(Table2[[#This Row],[Close Price]]/Table2[[#This Row],[Day Low]])-1</f>
        <v>5.2767821585026908E-3</v>
      </c>
      <c r="AD339" s="2">
        <f>(Table2[[#This Row],[Day High]]/Table2[[#This Row],[Close Price]])-1</f>
        <v>4.93215806675249E-2</v>
      </c>
      <c r="AE339" s="2">
        <f>(Table2[[#This Row],[Close Price]]/Table2[[#This Row],[Current Week Low]])-1</f>
        <v>5.2767821585026908E-3</v>
      </c>
      <c r="AF339" s="2">
        <f>(Table2[[#This Row],[Current Week High]]/Table2[[#This Row],[Close Price]])-1</f>
        <v>9.339407744874717E-2</v>
      </c>
      <c r="AG339" s="2">
        <f>(Table2[[#This Row],[Close Price]]/Table2[[#This Row],[Current Month Low]])-1</f>
        <v>0.17243381328379015</v>
      </c>
      <c r="AH339" s="2">
        <f>(Table2[[#This Row],[Current Month High]]/Table2[[#This Row],[Close Price]])-1</f>
        <v>9.339407744874717E-2</v>
      </c>
      <c r="AI339">
        <v>9.3394077448747108</v>
      </c>
      <c r="AJ339">
        <v>187.66381766381701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0.19</v>
      </c>
      <c r="AM339" t="s">
        <v>10200</v>
      </c>
      <c r="AN339">
        <v>12.39</v>
      </c>
      <c r="AO339" t="s">
        <v>10200</v>
      </c>
      <c r="AP339">
        <v>0.20061529363376801</v>
      </c>
      <c r="AQ339">
        <f>(Table2[[#This Row],[Sharpe Ratio]]-AVERAGE(Table2[Sharpe Ratio]))/_xlfn.STDEV.P(Table2[Sharpe Ratio])</f>
        <v>1.6475955753741442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7.4664652940126297</v>
      </c>
      <c r="AS339">
        <f>_xlfn.RANK.AVG(Table2[[#This Row],[1Y Return vs Nifty Z-Score]],Table2[1Y Return vs Nifty Z-Score])</f>
        <v>60</v>
      </c>
      <c r="AT339">
        <f>_xlfn.RANK.AVG(Table2[[#This Row],[6M Return vs Nifty Z-Score]],Table2[6M Return vs Nifty Z-Score])</f>
        <v>80</v>
      </c>
      <c r="AU339">
        <f>_xlfn.RANK.AVG(Table2[[#This Row],[Sharpe Ratio Z-Score]],Table2[Sharpe Ratio Z-Score])</f>
        <v>35</v>
      </c>
      <c r="AV339">
        <f>(Table2[[#This Row],[Rank 1Y]]+Table2[[#This Row],[Rank 6M]]+Table2[[#This Row],[Rank Sharpe]])/3</f>
        <v>58.333333333333336</v>
      </c>
    </row>
    <row r="340" spans="1:48" x14ac:dyDescent="0.3">
      <c r="A340" t="s">
        <v>840</v>
      </c>
      <c r="B340" t="s">
        <v>841</v>
      </c>
      <c r="C340" t="s">
        <v>10155</v>
      </c>
      <c r="D340" t="s">
        <v>403</v>
      </c>
      <c r="E340">
        <v>18508.791376249999</v>
      </c>
      <c r="F340">
        <v>4075.65</v>
      </c>
      <c r="G340">
        <v>55.798211761229403</v>
      </c>
      <c r="H340">
        <f>(Table2[[#This Row],[1Y Return vs Nifty]]-AVERAGE(Table2[1Y Return vs Nifty]))/_xlfn.STDEV.P(Table2[1Y Return vs Nifty])</f>
        <v>0.10343705279205434</v>
      </c>
      <c r="I340">
        <v>11.7137193547164</v>
      </c>
      <c r="J340">
        <f>(Table2[[#This Row],[1M Return vs Nifty]]-AVERAGE(Table2[1M Return vs Nifty]))/_xlfn.STDEV.P(Table2[1M Return vs Nifty])</f>
        <v>0.60696746610830654</v>
      </c>
      <c r="K340">
        <v>35.141583532957398</v>
      </c>
      <c r="L340">
        <f>(Table2[[#This Row],[6M Return vs Nifty]]-AVERAGE(Table2[6M Return vs Nifty]))/_xlfn.STDEV.P(Table2[6M Return vs Nifty])</f>
        <v>0.76026473781048631</v>
      </c>
      <c r="M340">
        <v>5.51871495455842</v>
      </c>
      <c r="N340">
        <f>(Table2[[#This Row],[1W Return vs Nifty]]-AVERAGE(Table2[1W Return vs Nifty]))/_xlfn.STDEV.P(Table2[1W Return vs Nifty])</f>
        <v>0.80267413563755141</v>
      </c>
      <c r="O340">
        <v>3708.68</v>
      </c>
      <c r="P340">
        <v>3519.30637832607</v>
      </c>
      <c r="Q340">
        <v>3050.2824510768601</v>
      </c>
      <c r="R340">
        <v>62.173595465317597</v>
      </c>
      <c r="S340" s="2">
        <f>(Table2[[#This Row],[Close Price]]-Table2[[#This Row],[20D EMA]])/Table2[[#This Row],[20D EMA]]</f>
        <v>9.8948952187840486E-2</v>
      </c>
      <c r="T340" s="2">
        <f>(Table2[[#This Row],[Close Price]]-Table2[[#This Row],[50D EMA]])/Table2[[#This Row],[50D EMA]]</f>
        <v>0.15808331582047441</v>
      </c>
      <c r="U340" s="2">
        <f>(Table2[[#This Row],[Close Price]]-Table2[[#This Row],[200D EMA]])/Table2[[#This Row],[200D EMA]]</f>
        <v>0.33615495134266932</v>
      </c>
      <c r="V340">
        <v>1.19754980134462</v>
      </c>
      <c r="W340">
        <v>4000</v>
      </c>
      <c r="X340">
        <v>4327.75</v>
      </c>
      <c r="Y340">
        <v>3733.3</v>
      </c>
      <c r="Z340">
        <v>4327.75</v>
      </c>
      <c r="AA340">
        <v>3601.1</v>
      </c>
      <c r="AB340">
        <v>4327.75</v>
      </c>
      <c r="AC340" s="2">
        <f>(Table2[[#This Row],[Close Price]]/Table2[[#This Row],[Day Low]])-1</f>
        <v>1.891250000000011E-2</v>
      </c>
      <c r="AD340" s="2">
        <f>(Table2[[#This Row],[Day High]]/Table2[[#This Row],[Close Price]])-1</f>
        <v>6.1855164206936264E-2</v>
      </c>
      <c r="AE340" s="2">
        <f>(Table2[[#This Row],[Close Price]]/Table2[[#This Row],[Current Week Low]])-1</f>
        <v>9.1701711622425242E-2</v>
      </c>
      <c r="AF340" s="2">
        <f>(Table2[[#This Row],[Current Week High]]/Table2[[#This Row],[Close Price]])-1</f>
        <v>6.1855164206936264E-2</v>
      </c>
      <c r="AG340" s="2">
        <f>(Table2[[#This Row],[Close Price]]/Table2[[#This Row],[Current Month Low]])-1</f>
        <v>0.13177917858432142</v>
      </c>
      <c r="AH340" s="2">
        <f>(Table2[[#This Row],[Current Month High]]/Table2[[#This Row],[Close Price]])-1</f>
        <v>6.1855164206936264E-2</v>
      </c>
      <c r="AI340">
        <v>6.1855164206936202</v>
      </c>
      <c r="AJ340">
        <v>83.575434092291005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0.14000000000000001</v>
      </c>
      <c r="AM340" t="s">
        <v>10200</v>
      </c>
      <c r="AN340">
        <v>11.47</v>
      </c>
      <c r="AO340" t="s">
        <v>10200</v>
      </c>
      <c r="AP340">
        <v>-3.3125994486909997E-2</v>
      </c>
      <c r="AQ340">
        <f>(Table2[[#This Row],[Sharpe Ratio]]-AVERAGE(Table2[Sharpe Ratio]))/_xlfn.STDEV.P(Table2[Sharpe Ratio])</f>
        <v>-0.98767242738614391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1.2856709649622546</v>
      </c>
      <c r="AS340">
        <f>_xlfn.RANK.AVG(Table2[[#This Row],[1Y Return vs Nifty Z-Score]],Table2[1Y Return vs Nifty Z-Score])</f>
        <v>244</v>
      </c>
      <c r="AT340">
        <f>_xlfn.RANK.AVG(Table2[[#This Row],[6M Return vs Nifty Z-Score]],Table2[6M Return vs Nifty Z-Score])</f>
        <v>122</v>
      </c>
      <c r="AU340">
        <f>_xlfn.RANK.AVG(Table2[[#This Row],[Sharpe Ratio Z-Score]],Table2[Sharpe Ratio Z-Score])</f>
        <v>602</v>
      </c>
      <c r="AV340">
        <f>(Table2[[#This Row],[Rank 1Y]]+Table2[[#This Row],[Rank 6M]]+Table2[[#This Row],[Rank Sharpe]])/3</f>
        <v>322.66666666666669</v>
      </c>
    </row>
    <row r="341" spans="1:48" x14ac:dyDescent="0.3">
      <c r="A341" t="s">
        <v>842</v>
      </c>
      <c r="B341" t="s">
        <v>843</v>
      </c>
      <c r="C341" t="s">
        <v>10166</v>
      </c>
      <c r="D341" t="s">
        <v>304</v>
      </c>
      <c r="E341">
        <v>18422.92989137</v>
      </c>
      <c r="F341">
        <v>841.45</v>
      </c>
      <c r="G341">
        <v>60.165764972996101</v>
      </c>
      <c r="H341">
        <f>(Table2[[#This Row],[1Y Return vs Nifty]]-AVERAGE(Table2[1Y Return vs Nifty]))/_xlfn.STDEV.P(Table2[1Y Return vs Nifty])</f>
        <v>0.1544630476689674</v>
      </c>
      <c r="I341">
        <v>-2.7654543243765</v>
      </c>
      <c r="J341">
        <f>(Table2[[#This Row],[1M Return vs Nifty]]-AVERAGE(Table2[1M Return vs Nifty]))/_xlfn.STDEV.P(Table2[1M Return vs Nifty])</f>
        <v>-0.59427590093126048</v>
      </c>
      <c r="K341">
        <v>1.90624673466511</v>
      </c>
      <c r="L341">
        <f>(Table2[[#This Row],[6M Return vs Nifty]]-AVERAGE(Table2[6M Return vs Nifty]))/_xlfn.STDEV.P(Table2[6M Return vs Nifty])</f>
        <v>-0.25104102601097505</v>
      </c>
      <c r="M341">
        <v>-0.69033764938104902</v>
      </c>
      <c r="N341">
        <f>(Table2[[#This Row],[1W Return vs Nifty]]-AVERAGE(Table2[1W Return vs Nifty]))/_xlfn.STDEV.P(Table2[1W Return vs Nifty])</f>
        <v>-0.40178903079236017</v>
      </c>
      <c r="O341">
        <v>832.96</v>
      </c>
      <c r="P341">
        <v>822.89146050900001</v>
      </c>
      <c r="Q341">
        <v>733.40586198043695</v>
      </c>
      <c r="R341">
        <v>55.6662681240756</v>
      </c>
      <c r="S341" s="2">
        <f>(Table2[[#This Row],[Close Price]]-Table2[[#This Row],[20D EMA]])/Table2[[#This Row],[20D EMA]]</f>
        <v>1.019256626968883E-2</v>
      </c>
      <c r="T341" s="2">
        <f>(Table2[[#This Row],[Close Price]]-Table2[[#This Row],[50D EMA]])/Table2[[#This Row],[50D EMA]]</f>
        <v>2.2552840054410866E-2</v>
      </c>
      <c r="U341" s="2">
        <f>(Table2[[#This Row],[Close Price]]-Table2[[#This Row],[200D EMA]])/Table2[[#This Row],[200D EMA]]</f>
        <v>0.14731834529902502</v>
      </c>
      <c r="V341">
        <v>0.83048047450538098</v>
      </c>
      <c r="W341">
        <v>831.05</v>
      </c>
      <c r="X341">
        <v>850.5</v>
      </c>
      <c r="Y341">
        <v>831.05</v>
      </c>
      <c r="Z341">
        <v>870</v>
      </c>
      <c r="AA341">
        <v>803.25</v>
      </c>
      <c r="AB341">
        <v>909.9</v>
      </c>
      <c r="AC341" s="2">
        <f>(Table2[[#This Row],[Close Price]]/Table2[[#This Row],[Day Low]])-1</f>
        <v>1.2514289152277369E-2</v>
      </c>
      <c r="AD341" s="2">
        <f>(Table2[[#This Row],[Day High]]/Table2[[#This Row],[Close Price]])-1</f>
        <v>1.0755243924178481E-2</v>
      </c>
      <c r="AE341" s="2">
        <f>(Table2[[#This Row],[Close Price]]/Table2[[#This Row],[Current Week Low]])-1</f>
        <v>1.2514289152277369E-2</v>
      </c>
      <c r="AF341" s="2">
        <f>(Table2[[#This Row],[Current Week High]]/Table2[[#This Row],[Close Price]])-1</f>
        <v>3.3929526412739941E-2</v>
      </c>
      <c r="AG341" s="2">
        <f>(Table2[[#This Row],[Close Price]]/Table2[[#This Row],[Current Month Low]])-1</f>
        <v>4.7556800497976948E-2</v>
      </c>
      <c r="AH341" s="2">
        <f>(Table2[[#This Row],[Current Month High]]/Table2[[#This Row],[Close Price]])-1</f>
        <v>8.1347673658565434E-2</v>
      </c>
      <c r="AI341">
        <v>13.851090379701599</v>
      </c>
      <c r="AJ341">
        <v>90.287200361827203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-0.13</v>
      </c>
      <c r="AM341" t="s">
        <v>10199</v>
      </c>
      <c r="AN341">
        <v>-0.08</v>
      </c>
      <c r="AO341" t="s">
        <v>10199</v>
      </c>
      <c r="AP341">
        <v>0.18197282012532801</v>
      </c>
      <c r="AQ341">
        <f>(Table2[[#This Row],[Sharpe Ratio]]-AVERAGE(Table2[Sharpe Ratio]))/_xlfn.STDEV.P(Table2[Sharpe Ratio])</f>
        <v>1.437414848108989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0.3447719380433607</v>
      </c>
      <c r="AS341">
        <f>_xlfn.RANK.AVG(Table2[[#This Row],[1Y Return vs Nifty Z-Score]],Table2[1Y Return vs Nifty Z-Score])</f>
        <v>223</v>
      </c>
      <c r="AT341">
        <f>_xlfn.RANK.AVG(Table2[[#This Row],[6M Return vs Nifty Z-Score]],Table2[6M Return vs Nifty Z-Score])</f>
        <v>401</v>
      </c>
      <c r="AU341">
        <f>_xlfn.RANK.AVG(Table2[[#This Row],[Sharpe Ratio Z-Score]],Table2[Sharpe Ratio Z-Score])</f>
        <v>60</v>
      </c>
      <c r="AV341">
        <f>(Table2[[#This Row],[Rank 1Y]]+Table2[[#This Row],[Rank 6M]]+Table2[[#This Row],[Rank Sharpe]])/3</f>
        <v>228</v>
      </c>
    </row>
    <row r="342" spans="1:48" x14ac:dyDescent="0.3">
      <c r="A342" t="s">
        <v>846</v>
      </c>
      <c r="B342" t="s">
        <v>847</v>
      </c>
      <c r="C342" t="s">
        <v>10169</v>
      </c>
      <c r="D342" t="s">
        <v>542</v>
      </c>
      <c r="E342">
        <v>18165.126507000001</v>
      </c>
      <c r="F342">
        <v>3674.55</v>
      </c>
      <c r="G342">
        <v>-43.484048849497398</v>
      </c>
      <c r="H342">
        <f>(Table2[[#This Row],[1Y Return vs Nifty]]-AVERAGE(Table2[1Y Return vs Nifty]))/_xlfn.STDEV.P(Table2[1Y Return vs Nifty])</f>
        <v>-1.0564746587912104</v>
      </c>
      <c r="I342">
        <v>6.2384759491289197</v>
      </c>
      <c r="J342">
        <f>(Table2[[#This Row],[1M Return vs Nifty]]-AVERAGE(Table2[1M Return vs Nifty]))/_xlfn.STDEV.P(Table2[1M Return vs Nifty])</f>
        <v>0.15272194287198765</v>
      </c>
      <c r="K342">
        <v>-7.2037479153598802</v>
      </c>
      <c r="L342">
        <f>(Table2[[#This Row],[6M Return vs Nifty]]-AVERAGE(Table2[6M Return vs Nifty]))/_xlfn.STDEV.P(Table2[6M Return vs Nifty])</f>
        <v>-0.52824568182256704</v>
      </c>
      <c r="M342">
        <v>1.57152546302248</v>
      </c>
      <c r="N342">
        <f>(Table2[[#This Row],[1W Return vs Nifty]]-AVERAGE(Table2[1W Return vs Nifty]))/_xlfn.STDEV.P(Table2[1W Return vs Nifty])</f>
        <v>3.6978520422789485E-2</v>
      </c>
      <c r="O342">
        <v>3597.07</v>
      </c>
      <c r="P342">
        <v>3481.0523692561601</v>
      </c>
      <c r="Q342">
        <v>3551.7259506313499</v>
      </c>
      <c r="R342">
        <v>61.703759639195603</v>
      </c>
      <c r="S342" s="2">
        <f>(Table2[[#This Row],[Close Price]]-Table2[[#This Row],[20D EMA]])/Table2[[#This Row],[20D EMA]]</f>
        <v>2.1539753188011358E-2</v>
      </c>
      <c r="T342" s="2">
        <f>(Table2[[#This Row],[Close Price]]-Table2[[#This Row],[50D EMA]])/Table2[[#This Row],[50D EMA]]</f>
        <v>5.5585957985799316E-2</v>
      </c>
      <c r="U342" s="2">
        <f>(Table2[[#This Row],[Close Price]]-Table2[[#This Row],[200D EMA]])/Table2[[#This Row],[200D EMA]]</f>
        <v>3.4581510813585514E-2</v>
      </c>
      <c r="V342">
        <v>0.81329592867658795</v>
      </c>
      <c r="W342">
        <v>3609</v>
      </c>
      <c r="X342">
        <v>3720</v>
      </c>
      <c r="Y342">
        <v>3609</v>
      </c>
      <c r="Z342">
        <v>3728</v>
      </c>
      <c r="AA342">
        <v>3569.05</v>
      </c>
      <c r="AB342">
        <v>3728</v>
      </c>
      <c r="AC342" s="2">
        <f>(Table2[[#This Row],[Close Price]]/Table2[[#This Row],[Day Low]])-1</f>
        <v>1.8162926018287617E-2</v>
      </c>
      <c r="AD342" s="2">
        <f>(Table2[[#This Row],[Day High]]/Table2[[#This Row],[Close Price]])-1</f>
        <v>1.236886149324401E-2</v>
      </c>
      <c r="AE342" s="2">
        <f>(Table2[[#This Row],[Close Price]]/Table2[[#This Row],[Current Week Low]])-1</f>
        <v>1.8162926018287617E-2</v>
      </c>
      <c r="AF342" s="2">
        <f>(Table2[[#This Row],[Current Week High]]/Table2[[#This Row],[Close Price]])-1</f>
        <v>1.4545998829788687E-2</v>
      </c>
      <c r="AG342" s="2">
        <f>(Table2[[#This Row],[Close Price]]/Table2[[#This Row],[Current Month Low]])-1</f>
        <v>2.9559686751376324E-2</v>
      </c>
      <c r="AH342" s="2">
        <f>(Table2[[#This Row],[Current Month High]]/Table2[[#This Row],[Close Price]])-1</f>
        <v>1.4545998829788687E-2</v>
      </c>
      <c r="AI342">
        <v>28.566763277135902</v>
      </c>
      <c r="AJ342">
        <v>27.768215720022901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0.03</v>
      </c>
      <c r="AM342" t="s">
        <v>10200</v>
      </c>
      <c r="AN342">
        <v>0.46</v>
      </c>
      <c r="AO342" t="s">
        <v>10200</v>
      </c>
      <c r="AP342">
        <v>-6.2863719217514005E-2</v>
      </c>
      <c r="AQ342">
        <f>(Table2[[#This Row],[Sharpe Ratio]]-AVERAGE(Table2[Sharpe Ratio]))/_xlfn.STDEV.P(Table2[Sharpe Ratio])</f>
        <v>-1.322944278959898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708</v>
      </c>
      <c r="AT342">
        <f>_xlfn.RANK.AVG(Table2[[#This Row],[6M Return vs Nifty Z-Score]],Table2[6M Return vs Nifty Z-Score])</f>
        <v>494</v>
      </c>
      <c r="AU342">
        <f>_xlfn.RANK.AVG(Table2[[#This Row],[Sharpe Ratio Z-Score]],Table2[Sharpe Ratio Z-Score])</f>
        <v>657</v>
      </c>
      <c r="AV342">
        <f>(Table2[[#This Row],[Rank 1Y]]+Table2[[#This Row],[Rank 6M]]+Table2[[#This Row],[Rank Sharpe]])/3</f>
        <v>619.66666666666663</v>
      </c>
    </row>
    <row r="343" spans="1:48" x14ac:dyDescent="0.3">
      <c r="A343" t="s">
        <v>848</v>
      </c>
      <c r="B343" t="s">
        <v>849</v>
      </c>
      <c r="C343" t="s">
        <v>10160</v>
      </c>
      <c r="D343" t="s">
        <v>393</v>
      </c>
      <c r="E343">
        <v>18125.85672562</v>
      </c>
      <c r="F343">
        <v>559.25</v>
      </c>
      <c r="G343">
        <v>59.635184671481802</v>
      </c>
      <c r="H343">
        <f>(Table2[[#This Row],[1Y Return vs Nifty]]-AVERAGE(Table2[1Y Return vs Nifty]))/_xlfn.STDEV.P(Table2[1Y Return vs Nifty])</f>
        <v>0.14826429371356722</v>
      </c>
      <c r="I343">
        <v>-5.1848860107468404</v>
      </c>
      <c r="J343">
        <f>(Table2[[#This Row],[1M Return vs Nifty]]-AVERAGE(Table2[1M Return vs Nifty]))/_xlfn.STDEV.P(Table2[1M Return vs Nifty])</f>
        <v>-0.79500049541929363</v>
      </c>
      <c r="K343">
        <v>0.96658399547518303</v>
      </c>
      <c r="L343">
        <f>(Table2[[#This Row],[6M Return vs Nifty]]-AVERAGE(Table2[6M Return vs Nifty]))/_xlfn.STDEV.P(Table2[6M Return vs Nifty])</f>
        <v>-0.27963367575478215</v>
      </c>
      <c r="M343">
        <v>2.2704738784290699</v>
      </c>
      <c r="N343">
        <f>(Table2[[#This Row],[1W Return vs Nifty]]-AVERAGE(Table2[1W Return vs Nifty]))/_xlfn.STDEV.P(Table2[1W Return vs Nifty])</f>
        <v>0.17256403971081347</v>
      </c>
      <c r="O343">
        <v>553.73</v>
      </c>
      <c r="P343">
        <v>542.78583280201701</v>
      </c>
      <c r="Q343">
        <v>468.54349732698398</v>
      </c>
      <c r="R343">
        <v>66.833932955465798</v>
      </c>
      <c r="S343" s="2">
        <f>(Table2[[#This Row],[Close Price]]-Table2[[#This Row],[20D EMA]])/Table2[[#This Row],[20D EMA]]</f>
        <v>9.9687573366080608E-3</v>
      </c>
      <c r="T343" s="2">
        <f>(Table2[[#This Row],[Close Price]]-Table2[[#This Row],[50D EMA]])/Table2[[#This Row],[50D EMA]]</f>
        <v>3.0332713573215809E-2</v>
      </c>
      <c r="U343" s="2">
        <f>(Table2[[#This Row],[Close Price]]-Table2[[#This Row],[200D EMA]])/Table2[[#This Row],[200D EMA]]</f>
        <v>0.19359249075164173</v>
      </c>
      <c r="V343">
        <v>0.71073019078794197</v>
      </c>
      <c r="W343">
        <v>545</v>
      </c>
      <c r="X343">
        <v>574.45000000000005</v>
      </c>
      <c r="Y343">
        <v>545</v>
      </c>
      <c r="Z343">
        <v>583.25</v>
      </c>
      <c r="AA343">
        <v>537.95000000000005</v>
      </c>
      <c r="AB343">
        <v>583.25</v>
      </c>
      <c r="AC343" s="2">
        <f>(Table2[[#This Row],[Close Price]]/Table2[[#This Row],[Day Low]])-1</f>
        <v>2.6146788990825787E-2</v>
      </c>
      <c r="AD343" s="2">
        <f>(Table2[[#This Row],[Day High]]/Table2[[#This Row],[Close Price]])-1</f>
        <v>2.717925793473408E-2</v>
      </c>
      <c r="AE343" s="2">
        <f>(Table2[[#This Row],[Close Price]]/Table2[[#This Row],[Current Week Low]])-1</f>
        <v>2.6146788990825787E-2</v>
      </c>
      <c r="AF343" s="2">
        <f>(Table2[[#This Row],[Current Week High]]/Table2[[#This Row],[Close Price]])-1</f>
        <v>4.2914617791685261E-2</v>
      </c>
      <c r="AG343" s="2">
        <f>(Table2[[#This Row],[Close Price]]/Table2[[#This Row],[Current Month Low]])-1</f>
        <v>3.9594757877126074E-2</v>
      </c>
      <c r="AH343" s="2">
        <f>(Table2[[#This Row],[Current Month High]]/Table2[[#This Row],[Close Price]])-1</f>
        <v>4.2914617791685261E-2</v>
      </c>
      <c r="AI343">
        <v>6.9289226642825099</v>
      </c>
      <c r="AJ343">
        <v>96.021731510690401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0.04</v>
      </c>
      <c r="AM343" t="s">
        <v>10200</v>
      </c>
      <c r="AN343">
        <v>-1.17</v>
      </c>
      <c r="AO343" t="s">
        <v>10199</v>
      </c>
      <c r="AP343">
        <v>0.13560925585990399</v>
      </c>
      <c r="AQ343">
        <f>(Table2[[#This Row],[Sharpe Ratio]]-AVERAGE(Table2[Sharpe Ratio]))/_xlfn.STDEV.P(Table2[Sharpe Ratio])</f>
        <v>0.9146983935837969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0.16089255583410178</v>
      </c>
      <c r="AS343">
        <f>_xlfn.RANK.AVG(Table2[[#This Row],[1Y Return vs Nifty Z-Score]],Table2[1Y Return vs Nifty Z-Score])</f>
        <v>227</v>
      </c>
      <c r="AT343">
        <f>_xlfn.RANK.AVG(Table2[[#This Row],[6M Return vs Nifty Z-Score]],Table2[6M Return vs Nifty Z-Score])</f>
        <v>414</v>
      </c>
      <c r="AU343">
        <f>_xlfn.RANK.AVG(Table2[[#This Row],[Sharpe Ratio Z-Score]],Table2[Sharpe Ratio Z-Score])</f>
        <v>139</v>
      </c>
      <c r="AV343">
        <f>(Table2[[#This Row],[Rank 1Y]]+Table2[[#This Row],[Rank 6M]]+Table2[[#This Row],[Rank Sharpe]])/3</f>
        <v>260</v>
      </c>
    </row>
    <row r="344" spans="1:48" x14ac:dyDescent="0.3">
      <c r="A344" t="s">
        <v>850</v>
      </c>
      <c r="B344" t="s">
        <v>851</v>
      </c>
      <c r="C344" t="s">
        <v>10157</v>
      </c>
      <c r="D344" t="s">
        <v>40</v>
      </c>
      <c r="E344">
        <v>18026.272333960002</v>
      </c>
      <c r="F344">
        <v>492.75</v>
      </c>
      <c r="G344">
        <v>81.745761970130403</v>
      </c>
      <c r="H344">
        <f>(Table2[[#This Row],[1Y Return vs Nifty]]-AVERAGE(Table2[1Y Return vs Nifty]))/_xlfn.STDEV.P(Table2[1Y Return vs Nifty])</f>
        <v>0.40658151373664414</v>
      </c>
      <c r="I344">
        <v>7.9217432504466503</v>
      </c>
      <c r="J344">
        <f>(Table2[[#This Row],[1M Return vs Nifty]]-AVERAGE(Table2[1M Return vs Nifty]))/_xlfn.STDEV.P(Table2[1M Return vs Nifty])</f>
        <v>0.29237174095281243</v>
      </c>
      <c r="K344">
        <v>-12.7029857325201</v>
      </c>
      <c r="L344">
        <f>(Table2[[#This Row],[6M Return vs Nifty]]-AVERAGE(Table2[6M Return vs Nifty]))/_xlfn.STDEV.P(Table2[6M Return vs Nifty])</f>
        <v>-0.6955799542228045</v>
      </c>
      <c r="M344">
        <v>4.3953359370878102</v>
      </c>
      <c r="N344">
        <f>(Table2[[#This Row],[1W Return vs Nifty]]-AVERAGE(Table2[1W Return vs Nifty]))/_xlfn.STDEV.P(Table2[1W Return vs Nifty])</f>
        <v>0.58475543937379448</v>
      </c>
      <c r="O344">
        <v>459.89</v>
      </c>
      <c r="P344">
        <v>447.13569280380801</v>
      </c>
      <c r="Q344">
        <v>417.60239887312201</v>
      </c>
      <c r="R344">
        <v>75.118429218876599</v>
      </c>
      <c r="S344" s="2">
        <f>(Table2[[#This Row],[Close Price]]-Table2[[#This Row],[20D EMA]])/Table2[[#This Row],[20D EMA]]</f>
        <v>7.1451868925177797E-2</v>
      </c>
      <c r="T344" s="2">
        <f>(Table2[[#This Row],[Close Price]]-Table2[[#This Row],[50D EMA]])/Table2[[#This Row],[50D EMA]]</f>
        <v>0.10201446212035327</v>
      </c>
      <c r="U344" s="2">
        <f>(Table2[[#This Row],[Close Price]]-Table2[[#This Row],[200D EMA]])/Table2[[#This Row],[200D EMA]]</f>
        <v>0.17995011841325581</v>
      </c>
      <c r="V344">
        <v>1.25276374954604</v>
      </c>
      <c r="W344">
        <v>490.35</v>
      </c>
      <c r="X344">
        <v>511.95</v>
      </c>
      <c r="Y344">
        <v>470</v>
      </c>
      <c r="Z344">
        <v>511.95</v>
      </c>
      <c r="AA344">
        <v>430.2</v>
      </c>
      <c r="AB344">
        <v>511.95</v>
      </c>
      <c r="AC344" s="2">
        <f>(Table2[[#This Row],[Close Price]]/Table2[[#This Row],[Day Low]])-1</f>
        <v>4.8944631385743342E-3</v>
      </c>
      <c r="AD344" s="2">
        <f>(Table2[[#This Row],[Day High]]/Table2[[#This Row],[Close Price]])-1</f>
        <v>3.8964992389650011E-2</v>
      </c>
      <c r="AE344" s="2">
        <f>(Table2[[#This Row],[Close Price]]/Table2[[#This Row],[Current Week Low]])-1</f>
        <v>4.8404255319148826E-2</v>
      </c>
      <c r="AF344" s="2">
        <f>(Table2[[#This Row],[Current Week High]]/Table2[[#This Row],[Close Price]])-1</f>
        <v>3.8964992389650011E-2</v>
      </c>
      <c r="AG344" s="2">
        <f>(Table2[[#This Row],[Close Price]]/Table2[[#This Row],[Current Month Low]])-1</f>
        <v>0.14539748953974896</v>
      </c>
      <c r="AH344" s="2">
        <f>(Table2[[#This Row],[Current Month High]]/Table2[[#This Row],[Close Price]])-1</f>
        <v>3.8964992389650011E-2</v>
      </c>
      <c r="AI344">
        <v>12.430238457635699</v>
      </c>
      <c r="AJ344">
        <v>115.97633136094601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7.0000000000000007E-2</v>
      </c>
      <c r="AM344" t="s">
        <v>10200</v>
      </c>
      <c r="AN344">
        <v>14.85</v>
      </c>
      <c r="AO344" t="s">
        <v>10200</v>
      </c>
      <c r="AP344">
        <v>0.101000581398124</v>
      </c>
      <c r="AQ344">
        <f>(Table2[[#This Row],[Sharpe Ratio]]-AVERAGE(Table2[Sharpe Ratio]))/_xlfn.STDEV.P(Table2[Sharpe Ratio])</f>
        <v>0.52451002267010205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1.1126387625105485</v>
      </c>
      <c r="AS344">
        <f>_xlfn.RANK.AVG(Table2[[#This Row],[1Y Return vs Nifty Z-Score]],Table2[1Y Return vs Nifty Z-Score])</f>
        <v>166</v>
      </c>
      <c r="AT344">
        <f>_xlfn.RANK.AVG(Table2[[#This Row],[6M Return vs Nifty Z-Score]],Table2[6M Return vs Nifty Z-Score])</f>
        <v>558</v>
      </c>
      <c r="AU344">
        <f>_xlfn.RANK.AVG(Table2[[#This Row],[Sharpe Ratio Z-Score]],Table2[Sharpe Ratio Z-Score])</f>
        <v>208</v>
      </c>
      <c r="AV344">
        <f>(Table2[[#This Row],[Rank 1Y]]+Table2[[#This Row],[Rank 6M]]+Table2[[#This Row],[Rank Sharpe]])/3</f>
        <v>310.66666666666669</v>
      </c>
    </row>
    <row r="345" spans="1:48" x14ac:dyDescent="0.3">
      <c r="A345" t="s">
        <v>852</v>
      </c>
      <c r="B345" t="s">
        <v>853</v>
      </c>
      <c r="C345" t="s">
        <v>10161</v>
      </c>
      <c r="D345" t="s">
        <v>65</v>
      </c>
      <c r="E345">
        <v>17670.723017640001</v>
      </c>
      <c r="F345">
        <v>1702.55</v>
      </c>
      <c r="G345">
        <v>54.812846249747999</v>
      </c>
      <c r="H345">
        <f>(Table2[[#This Row],[1Y Return vs Nifty]]-AVERAGE(Table2[1Y Return vs Nifty]))/_xlfn.STDEV.P(Table2[1Y Return vs Nifty])</f>
        <v>9.1925056691977342E-2</v>
      </c>
      <c r="I345">
        <v>11.6012627411551</v>
      </c>
      <c r="J345">
        <f>(Table2[[#This Row],[1M Return vs Nifty]]-AVERAGE(Table2[1M Return vs Nifty]))/_xlfn.STDEV.P(Table2[1M Return vs Nifty])</f>
        <v>0.59763766841996868</v>
      </c>
      <c r="K345">
        <v>0.51981381834513296</v>
      </c>
      <c r="L345">
        <f>(Table2[[#This Row],[6M Return vs Nifty]]-AVERAGE(Table2[6M Return vs Nifty]))/_xlfn.STDEV.P(Table2[6M Return vs Nifty])</f>
        <v>-0.29322828013557395</v>
      </c>
      <c r="M345">
        <v>8.6706928295739605</v>
      </c>
      <c r="N345">
        <f>(Table2[[#This Row],[1W Return vs Nifty]]-AVERAGE(Table2[1W Return vs Nifty]))/_xlfn.STDEV.P(Table2[1W Return vs Nifty])</f>
        <v>1.4141106129915209</v>
      </c>
      <c r="O345">
        <v>1593.45</v>
      </c>
      <c r="P345">
        <v>1543.7808523807801</v>
      </c>
      <c r="Q345">
        <v>1386.8276400601001</v>
      </c>
      <c r="R345">
        <v>71.004151992399997</v>
      </c>
      <c r="S345" s="2">
        <f>(Table2[[#This Row],[Close Price]]-Table2[[#This Row],[20D EMA]])/Table2[[#This Row],[20D EMA]]</f>
        <v>6.8467790015375382E-2</v>
      </c>
      <c r="T345" s="2">
        <f>(Table2[[#This Row],[Close Price]]-Table2[[#This Row],[50D EMA]])/Table2[[#This Row],[50D EMA]]</f>
        <v>0.10284435603302768</v>
      </c>
      <c r="U345" s="2">
        <f>(Table2[[#This Row],[Close Price]]-Table2[[#This Row],[200D EMA]])/Table2[[#This Row],[200D EMA]]</f>
        <v>0.22765796615231698</v>
      </c>
      <c r="V345">
        <v>0.42079172230295903</v>
      </c>
      <c r="W345">
        <v>1666.8</v>
      </c>
      <c r="X345">
        <v>1799</v>
      </c>
      <c r="Y345">
        <v>1655</v>
      </c>
      <c r="Z345">
        <v>1799</v>
      </c>
      <c r="AA345">
        <v>1513.8</v>
      </c>
      <c r="AB345">
        <v>1799</v>
      </c>
      <c r="AC345" s="2">
        <f>(Table2[[#This Row],[Close Price]]/Table2[[#This Row],[Day Low]])-1</f>
        <v>2.1448284137268958E-2</v>
      </c>
      <c r="AD345" s="2">
        <f>(Table2[[#This Row],[Day High]]/Table2[[#This Row],[Close Price]])-1</f>
        <v>5.6650318639687613E-2</v>
      </c>
      <c r="AE345" s="2">
        <f>(Table2[[#This Row],[Close Price]]/Table2[[#This Row],[Current Week Low]])-1</f>
        <v>2.8731117824773333E-2</v>
      </c>
      <c r="AF345" s="2">
        <f>(Table2[[#This Row],[Current Week High]]/Table2[[#This Row],[Close Price]])-1</f>
        <v>5.6650318639687613E-2</v>
      </c>
      <c r="AG345" s="2">
        <f>(Table2[[#This Row],[Close Price]]/Table2[[#This Row],[Current Month Low]])-1</f>
        <v>0.12468622010833674</v>
      </c>
      <c r="AH345" s="2">
        <f>(Table2[[#This Row],[Current Month High]]/Table2[[#This Row],[Close Price]])-1</f>
        <v>5.6650318639687613E-2</v>
      </c>
      <c r="AI345">
        <v>5.6650318639687596</v>
      </c>
      <c r="AJ345">
        <v>89.161713238153396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-0.03</v>
      </c>
      <c r="AM345" t="s">
        <v>10199</v>
      </c>
      <c r="AN345">
        <v>11.86</v>
      </c>
      <c r="AO345" t="s">
        <v>10200</v>
      </c>
      <c r="AQ345">
        <f>(Table2[[#This Row],[Sharpe Ratio]]-AVERAGE(Table2[Sharpe Ratio]))/_xlfn.STDEV.P(Table2[Sharpe Ratio])</f>
        <v>-0.61420022642052874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1.1962448315473642</v>
      </c>
      <c r="AS345">
        <f>_xlfn.RANK.AVG(Table2[[#This Row],[1Y Return vs Nifty Z-Score]],Table2[1Y Return vs Nifty Z-Score])</f>
        <v>253</v>
      </c>
      <c r="AT345">
        <f>_xlfn.RANK.AVG(Table2[[#This Row],[6M Return vs Nifty Z-Score]],Table2[6M Return vs Nifty Z-Score])</f>
        <v>423</v>
      </c>
      <c r="AU345">
        <f>_xlfn.RANK.AVG(Table2[[#This Row],[Sharpe Ratio Z-Score]],Table2[Sharpe Ratio Z-Score])</f>
        <v>520.5</v>
      </c>
      <c r="AV345">
        <f>(Table2[[#This Row],[Rank 1Y]]+Table2[[#This Row],[Rank 6M]]+Table2[[#This Row],[Rank Sharpe]])/3</f>
        <v>398.83333333333331</v>
      </c>
    </row>
    <row r="346" spans="1:48" x14ac:dyDescent="0.3">
      <c r="A346" t="s">
        <v>854</v>
      </c>
      <c r="B346" t="s">
        <v>855</v>
      </c>
      <c r="C346" t="s">
        <v>10153</v>
      </c>
      <c r="D346" t="s">
        <v>179</v>
      </c>
      <c r="E346">
        <v>17594.931760560001</v>
      </c>
      <c r="F346">
        <v>317.64999999999998</v>
      </c>
      <c r="G346">
        <v>-15.2492335034178</v>
      </c>
      <c r="H346">
        <f>(Table2[[#This Row],[1Y Return vs Nifty]]-AVERAGE(Table2[1Y Return vs Nifty]))/_xlfn.STDEV.P(Table2[1Y Return vs Nifty])</f>
        <v>-0.72660814696069498</v>
      </c>
      <c r="I346">
        <v>4.6392963116208996</v>
      </c>
      <c r="J346">
        <f>(Table2[[#This Row],[1M Return vs Nifty]]-AVERAGE(Table2[1M Return vs Nifty]))/_xlfn.STDEV.P(Table2[1M Return vs Nifty])</f>
        <v>2.0048354251729003E-2</v>
      </c>
      <c r="K346">
        <v>-12.789509608984099</v>
      </c>
      <c r="L346">
        <f>(Table2[[#This Row],[6M Return vs Nifty]]-AVERAGE(Table2[6M Return vs Nifty]))/_xlfn.STDEV.P(Table2[6M Return vs Nifty])</f>
        <v>-0.69821275723928289</v>
      </c>
      <c r="M346">
        <v>2.5817005903591501</v>
      </c>
      <c r="N346">
        <f>(Table2[[#This Row],[1W Return vs Nifty]]-AVERAGE(Table2[1W Return vs Nifty]))/_xlfn.STDEV.P(Table2[1W Return vs Nifty])</f>
        <v>0.23293735828940557</v>
      </c>
      <c r="O346">
        <v>304.56</v>
      </c>
      <c r="P346">
        <v>306.41006442729201</v>
      </c>
      <c r="Q346">
        <v>311.541342892621</v>
      </c>
      <c r="R346">
        <v>73.796885708420305</v>
      </c>
      <c r="S346" s="2">
        <f>(Table2[[#This Row],[Close Price]]-Table2[[#This Row],[20D EMA]])/Table2[[#This Row],[20D EMA]]</f>
        <v>4.2980036774362934E-2</v>
      </c>
      <c r="T346" s="2">
        <f>(Table2[[#This Row],[Close Price]]-Table2[[#This Row],[50D EMA]])/Table2[[#This Row],[50D EMA]]</f>
        <v>3.6682657907195104E-2</v>
      </c>
      <c r="U346" s="2">
        <f>(Table2[[#This Row],[Close Price]]-Table2[[#This Row],[200D EMA]])/Table2[[#This Row],[200D EMA]]</f>
        <v>1.9607853810543682E-2</v>
      </c>
      <c r="V346">
        <v>0.48860608720153798</v>
      </c>
      <c r="W346">
        <v>306.45</v>
      </c>
      <c r="X346">
        <v>320</v>
      </c>
      <c r="Y346">
        <v>306.45</v>
      </c>
      <c r="Z346">
        <v>320</v>
      </c>
      <c r="AA346">
        <v>295.10000000000002</v>
      </c>
      <c r="AB346">
        <v>320</v>
      </c>
      <c r="AC346" s="2">
        <f>(Table2[[#This Row],[Close Price]]/Table2[[#This Row],[Day Low]])-1</f>
        <v>3.6547560776635679E-2</v>
      </c>
      <c r="AD346" s="2">
        <f>(Table2[[#This Row],[Day High]]/Table2[[#This Row],[Close Price]])-1</f>
        <v>7.3980796474106825E-3</v>
      </c>
      <c r="AE346" s="2">
        <f>(Table2[[#This Row],[Close Price]]/Table2[[#This Row],[Current Week Low]])-1</f>
        <v>3.6547560776635679E-2</v>
      </c>
      <c r="AF346" s="2">
        <f>(Table2[[#This Row],[Current Week High]]/Table2[[#This Row],[Close Price]])-1</f>
        <v>7.3980796474106825E-3</v>
      </c>
      <c r="AG346" s="2">
        <f>(Table2[[#This Row],[Close Price]]/Table2[[#This Row],[Current Month Low]])-1</f>
        <v>7.641477465266E-2</v>
      </c>
      <c r="AH346" s="2">
        <f>(Table2[[#This Row],[Current Month High]]/Table2[[#This Row],[Close Price]])-1</f>
        <v>7.3980796474106825E-3</v>
      </c>
      <c r="AI346">
        <v>28.049740280182501</v>
      </c>
      <c r="AJ346">
        <v>24.813359528487201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-0.03</v>
      </c>
      <c r="AM346" t="s">
        <v>10199</v>
      </c>
      <c r="AN346">
        <v>5.29</v>
      </c>
      <c r="AO346" t="s">
        <v>10200</v>
      </c>
      <c r="AP346">
        <v>-5.5945965445531001E-2</v>
      </c>
      <c r="AQ346">
        <f>(Table2[[#This Row],[Sharpe Ratio]]-AVERAGE(Table2[Sharpe Ratio]))/_xlfn.STDEV.P(Table2[Sharpe Ratio])</f>
        <v>-1.2449514890987028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600</v>
      </c>
      <c r="AT346">
        <f>_xlfn.RANK.AVG(Table2[[#This Row],[6M Return vs Nifty Z-Score]],Table2[6M Return vs Nifty Z-Score])</f>
        <v>560</v>
      </c>
      <c r="AU346">
        <f>_xlfn.RANK.AVG(Table2[[#This Row],[Sharpe Ratio Z-Score]],Table2[Sharpe Ratio Z-Score])</f>
        <v>643</v>
      </c>
      <c r="AV346">
        <f>(Table2[[#This Row],[Rank 1Y]]+Table2[[#This Row],[Rank 6M]]+Table2[[#This Row],[Rank Sharpe]])/3</f>
        <v>601</v>
      </c>
    </row>
    <row r="347" spans="1:48" x14ac:dyDescent="0.3">
      <c r="A347" t="s">
        <v>856</v>
      </c>
      <c r="B347" t="s">
        <v>857</v>
      </c>
      <c r="C347" t="s">
        <v>10154</v>
      </c>
      <c r="D347" t="s">
        <v>21</v>
      </c>
      <c r="E347">
        <v>17576.010542700002</v>
      </c>
      <c r="F347">
        <v>615.04999999999995</v>
      </c>
      <c r="G347">
        <v>-0.52871408535202802</v>
      </c>
      <c r="H347">
        <f>(Table2[[#This Row],[1Y Return vs Nifty]]-AVERAGE(Table2[1Y Return vs Nifty]))/_xlfn.STDEV.P(Table2[1Y Return vs Nifty])</f>
        <v>-0.55462875438269643</v>
      </c>
      <c r="I347">
        <v>2.5928009308074</v>
      </c>
      <c r="J347">
        <f>(Table2[[#This Row],[1M Return vs Nifty]]-AVERAGE(Table2[1M Return vs Nifty]))/_xlfn.STDEV.P(Table2[1M Return vs Nifty])</f>
        <v>-0.14973612767827441</v>
      </c>
      <c r="K347">
        <v>-25.342482424361101</v>
      </c>
      <c r="L347">
        <f>(Table2[[#This Row],[6M Return vs Nifty]]-AVERAGE(Table2[6M Return vs Nifty]))/_xlfn.STDEV.P(Table2[6M Return vs Nifty])</f>
        <v>-1.0801825214794085</v>
      </c>
      <c r="M347">
        <v>-1.22367432809107</v>
      </c>
      <c r="N347">
        <f>(Table2[[#This Row],[1W Return vs Nifty]]-AVERAGE(Table2[1W Return vs Nifty]))/_xlfn.STDEV.P(Table2[1W Return vs Nifty])</f>
        <v>-0.5052483547485962</v>
      </c>
      <c r="O347">
        <v>604.54</v>
      </c>
      <c r="P347">
        <v>604.57929342357102</v>
      </c>
      <c r="Q347">
        <v>626.84471575303701</v>
      </c>
      <c r="R347">
        <v>66.033492790307093</v>
      </c>
      <c r="S347" s="2">
        <f>(Table2[[#This Row],[Close Price]]-Table2[[#This Row],[20D EMA]])/Table2[[#This Row],[20D EMA]]</f>
        <v>1.7385119264233948E-2</v>
      </c>
      <c r="T347" s="2">
        <f>(Table2[[#This Row],[Close Price]]-Table2[[#This Row],[50D EMA]])/Table2[[#This Row],[50D EMA]]</f>
        <v>1.7318996350563255E-2</v>
      </c>
      <c r="U347" s="2">
        <f>(Table2[[#This Row],[Close Price]]-Table2[[#This Row],[200D EMA]])/Table2[[#This Row],[200D EMA]]</f>
        <v>-1.8816008904004082E-2</v>
      </c>
      <c r="V347">
        <v>0.73440332576092404</v>
      </c>
      <c r="W347">
        <v>607.75</v>
      </c>
      <c r="X347">
        <v>627.29999999999995</v>
      </c>
      <c r="Y347">
        <v>607.75</v>
      </c>
      <c r="Z347">
        <v>645.54999999999995</v>
      </c>
      <c r="AA347">
        <v>592.35</v>
      </c>
      <c r="AB347">
        <v>657.3</v>
      </c>
      <c r="AC347" s="2">
        <f>(Table2[[#This Row],[Close Price]]/Table2[[#This Row],[Day Low]])-1</f>
        <v>1.2011517893870671E-2</v>
      </c>
      <c r="AD347" s="2">
        <f>(Table2[[#This Row],[Day High]]/Table2[[#This Row],[Close Price]])-1</f>
        <v>1.9917079912202151E-2</v>
      </c>
      <c r="AE347" s="2">
        <f>(Table2[[#This Row],[Close Price]]/Table2[[#This Row],[Current Week Low]])-1</f>
        <v>1.2011517893870671E-2</v>
      </c>
      <c r="AF347" s="2">
        <f>(Table2[[#This Row],[Current Week High]]/Table2[[#This Row],[Close Price]])-1</f>
        <v>4.958946427119737E-2</v>
      </c>
      <c r="AG347" s="2">
        <f>(Table2[[#This Row],[Close Price]]/Table2[[#This Row],[Current Month Low]])-1</f>
        <v>3.832193804338635E-2</v>
      </c>
      <c r="AH347" s="2">
        <f>(Table2[[#This Row],[Current Month High]]/Table2[[#This Row],[Close Price]])-1</f>
        <v>6.8693602146167043E-2</v>
      </c>
      <c r="AI347">
        <v>41.451914478497699</v>
      </c>
      <c r="AJ347">
        <v>30.973168654173701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-0.17</v>
      </c>
      <c r="AM347" t="s">
        <v>10199</v>
      </c>
      <c r="AN347">
        <v>4.54</v>
      </c>
      <c r="AO347" t="s">
        <v>10200</v>
      </c>
      <c r="AP347">
        <v>7.8659298209729001E-2</v>
      </c>
      <c r="AQ347">
        <f>(Table2[[#This Row],[Sharpe Ratio]]-AVERAGE(Table2[Sharpe Ratio]))/_xlfn.STDEV.P(Table2[Sharpe Ratio])</f>
        <v>0.27262782761439991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518</v>
      </c>
      <c r="AT347">
        <f>_xlfn.RANK.AVG(Table2[[#This Row],[6M Return vs Nifty Z-Score]],Table2[6M Return vs Nifty Z-Score])</f>
        <v>655</v>
      </c>
      <c r="AU347">
        <f>_xlfn.RANK.AVG(Table2[[#This Row],[Sharpe Ratio Z-Score]],Table2[Sharpe Ratio Z-Score])</f>
        <v>252</v>
      </c>
      <c r="AV347">
        <f>(Table2[[#This Row],[Rank 1Y]]+Table2[[#This Row],[Rank 6M]]+Table2[[#This Row],[Rank Sharpe]])/3</f>
        <v>475</v>
      </c>
    </row>
    <row r="348" spans="1:48" x14ac:dyDescent="0.3">
      <c r="A348" t="s">
        <v>858</v>
      </c>
      <c r="B348" t="s">
        <v>859</v>
      </c>
      <c r="C348" t="s">
        <v>10155</v>
      </c>
      <c r="D348" t="s">
        <v>49</v>
      </c>
      <c r="E348">
        <v>17491.573674784999</v>
      </c>
      <c r="F348">
        <v>212.51</v>
      </c>
      <c r="G348">
        <v>36.0715142991668</v>
      </c>
      <c r="H348">
        <f>(Table2[[#This Row],[1Y Return vs Nifty]]-AVERAGE(Table2[1Y Return vs Nifty]))/_xlfn.STDEV.P(Table2[1Y Return vs Nifty])</f>
        <v>-0.12702936967208231</v>
      </c>
      <c r="I348">
        <v>11.280846482852301</v>
      </c>
      <c r="J348">
        <f>(Table2[[#This Row],[1M Return vs Nifty]]-AVERAGE(Table2[1M Return vs Nifty]))/_xlfn.STDEV.P(Table2[1M Return vs Nifty])</f>
        <v>0.57105480440379597</v>
      </c>
      <c r="K348">
        <v>13.996365618469699</v>
      </c>
      <c r="L348">
        <f>(Table2[[#This Row],[6M Return vs Nifty]]-AVERAGE(Table2[6M Return vs Nifty]))/_xlfn.STDEV.P(Table2[6M Return vs Nifty])</f>
        <v>0.11684472723665011</v>
      </c>
      <c r="M348">
        <v>-0.27735566128869898</v>
      </c>
      <c r="N348">
        <f>(Table2[[#This Row],[1W Return vs Nifty]]-AVERAGE(Table2[1W Return vs Nifty]))/_xlfn.STDEV.P(Table2[1W Return vs Nifty])</f>
        <v>-0.32167671337687687</v>
      </c>
      <c r="O348">
        <v>200.47</v>
      </c>
      <c r="P348">
        <v>191.55508152569001</v>
      </c>
      <c r="Q348">
        <v>172.927460741603</v>
      </c>
      <c r="R348">
        <v>60.9145510171194</v>
      </c>
      <c r="S348" s="2">
        <f>(Table2[[#This Row],[Close Price]]-Table2[[#This Row],[20D EMA]])/Table2[[#This Row],[20D EMA]]</f>
        <v>6.0058861675063559E-2</v>
      </c>
      <c r="T348" s="2">
        <f>(Table2[[#This Row],[Close Price]]-Table2[[#This Row],[50D EMA]])/Table2[[#This Row],[50D EMA]]</f>
        <v>0.10939369661931757</v>
      </c>
      <c r="U348" s="2">
        <f>(Table2[[#This Row],[Close Price]]-Table2[[#This Row],[200D EMA]])/Table2[[#This Row],[200D EMA]]</f>
        <v>0.22889678185666087</v>
      </c>
      <c r="V348">
        <v>1.38478785248016</v>
      </c>
      <c r="W348">
        <v>204.66</v>
      </c>
      <c r="X348">
        <v>216</v>
      </c>
      <c r="Y348">
        <v>204.66</v>
      </c>
      <c r="Z348">
        <v>216</v>
      </c>
      <c r="AA348">
        <v>204.66</v>
      </c>
      <c r="AB348">
        <v>216</v>
      </c>
      <c r="AC348" s="2">
        <f>(Table2[[#This Row],[Close Price]]/Table2[[#This Row],[Day Low]])-1</f>
        <v>3.8356298250757259E-2</v>
      </c>
      <c r="AD348" s="2">
        <f>(Table2[[#This Row],[Day High]]/Table2[[#This Row],[Close Price]])-1</f>
        <v>1.6422756576161213E-2</v>
      </c>
      <c r="AE348" s="2">
        <f>(Table2[[#This Row],[Close Price]]/Table2[[#This Row],[Current Week Low]])-1</f>
        <v>3.8356298250757259E-2</v>
      </c>
      <c r="AF348" s="2">
        <f>(Table2[[#This Row],[Current Week High]]/Table2[[#This Row],[Close Price]])-1</f>
        <v>1.6422756576161213E-2</v>
      </c>
      <c r="AG348" s="2">
        <f>(Table2[[#This Row],[Close Price]]/Table2[[#This Row],[Current Month Low]])-1</f>
        <v>3.8356298250757259E-2</v>
      </c>
      <c r="AH348" s="2">
        <f>(Table2[[#This Row],[Current Month High]]/Table2[[#This Row],[Close Price]])-1</f>
        <v>1.6422756576161213E-2</v>
      </c>
      <c r="AI348">
        <v>1.6422756576161199</v>
      </c>
      <c r="AJ348">
        <v>73.336052202283796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0.01</v>
      </c>
      <c r="AM348" t="s">
        <v>10200</v>
      </c>
      <c r="AN348">
        <v>9.73</v>
      </c>
      <c r="AO348" t="s">
        <v>10200</v>
      </c>
      <c r="AP348">
        <v>-1.1979213628455001E-2</v>
      </c>
      <c r="AQ348">
        <f>(Table2[[#This Row],[Sharpe Ratio]]-AVERAGE(Table2[Sharpe Ratio]))/_xlfn.STDEV.P(Table2[Sharpe Ratio])</f>
        <v>-0.74925740278467634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-0.51006395419318951</v>
      </c>
      <c r="AS348">
        <f>_xlfn.RANK.AVG(Table2[[#This Row],[1Y Return vs Nifty Z-Score]],Table2[1Y Return vs Nifty Z-Score])</f>
        <v>318</v>
      </c>
      <c r="AT348">
        <f>_xlfn.RANK.AVG(Table2[[#This Row],[6M Return vs Nifty Z-Score]],Table2[6M Return vs Nifty Z-Score])</f>
        <v>277</v>
      </c>
      <c r="AU348">
        <f>_xlfn.RANK.AVG(Table2[[#This Row],[Sharpe Ratio Z-Score]],Table2[Sharpe Ratio Z-Score])</f>
        <v>567</v>
      </c>
      <c r="AV348">
        <f>(Table2[[#This Row],[Rank 1Y]]+Table2[[#This Row],[Rank 6M]]+Table2[[#This Row],[Rank Sharpe]])/3</f>
        <v>387.33333333333331</v>
      </c>
    </row>
    <row r="349" spans="1:48" x14ac:dyDescent="0.3">
      <c r="A349" t="s">
        <v>860</v>
      </c>
      <c r="B349" t="s">
        <v>861</v>
      </c>
      <c r="C349" t="s">
        <v>10157</v>
      </c>
      <c r="D349" t="s">
        <v>120</v>
      </c>
      <c r="E349">
        <v>17430.355460700001</v>
      </c>
      <c r="F349">
        <v>696.35</v>
      </c>
      <c r="G349">
        <v>43.739799351164699</v>
      </c>
      <c r="H349">
        <f>(Table2[[#This Row],[1Y Return vs Nifty]]-AVERAGE(Table2[1Y Return vs Nifty]))/_xlfn.STDEV.P(Table2[1Y Return vs Nifty])</f>
        <v>-3.7441022419942398E-2</v>
      </c>
      <c r="I349">
        <v>-5.8068363407207402</v>
      </c>
      <c r="J349">
        <f>(Table2[[#This Row],[1M Return vs Nifty]]-AVERAGE(Table2[1M Return vs Nifty]))/_xlfn.STDEV.P(Table2[1M Return vs Nifty])</f>
        <v>-0.84659969058524476</v>
      </c>
      <c r="K349">
        <v>8.8869957461688909</v>
      </c>
      <c r="L349">
        <f>(Table2[[#This Row],[6M Return vs Nifty]]-AVERAGE(Table2[6M Return vs Nifty]))/_xlfn.STDEV.P(Table2[6M Return vs Nifty])</f>
        <v>-3.8626397750385705E-2</v>
      </c>
      <c r="M349">
        <v>-5.51869338980846</v>
      </c>
      <c r="N349">
        <f>(Table2[[#This Row],[1W Return vs Nifty]]-AVERAGE(Table2[1W Return vs Nifty]))/_xlfn.STDEV.P(Table2[1W Return vs Nifty])</f>
        <v>-1.3384176945719874</v>
      </c>
      <c r="O349">
        <v>696.47</v>
      </c>
      <c r="P349">
        <v>646.06065624240205</v>
      </c>
      <c r="Q349">
        <v>554.84390235366595</v>
      </c>
      <c r="R349">
        <v>38.6443199073858</v>
      </c>
      <c r="S349" s="2">
        <f>(Table2[[#This Row],[Close Price]]-Table2[[#This Row],[20D EMA]])/Table2[[#This Row],[20D EMA]]</f>
        <v>-1.722974428187927E-4</v>
      </c>
      <c r="T349" s="2">
        <f>(Table2[[#This Row],[Close Price]]-Table2[[#This Row],[50D EMA]])/Table2[[#This Row],[50D EMA]]</f>
        <v>7.7839972565562646E-2</v>
      </c>
      <c r="U349" s="2">
        <f>(Table2[[#This Row],[Close Price]]-Table2[[#This Row],[200D EMA]])/Table2[[#This Row],[200D EMA]]</f>
        <v>0.25503767284106499</v>
      </c>
      <c r="V349">
        <v>0.65972984851570005</v>
      </c>
      <c r="W349">
        <v>685.25</v>
      </c>
      <c r="X349">
        <v>706</v>
      </c>
      <c r="Y349">
        <v>685.25</v>
      </c>
      <c r="Z349">
        <v>713.7</v>
      </c>
      <c r="AA349">
        <v>685.25</v>
      </c>
      <c r="AB349">
        <v>739</v>
      </c>
      <c r="AC349" s="2">
        <f>(Table2[[#This Row],[Close Price]]/Table2[[#This Row],[Day Low]])-1</f>
        <v>1.6198467712513764E-2</v>
      </c>
      <c r="AD349" s="2">
        <f>(Table2[[#This Row],[Day High]]/Table2[[#This Row],[Close Price]])-1</f>
        <v>1.3857973720111882E-2</v>
      </c>
      <c r="AE349" s="2">
        <f>(Table2[[#This Row],[Close Price]]/Table2[[#This Row],[Current Week Low]])-1</f>
        <v>1.6198467712513764E-2</v>
      </c>
      <c r="AF349" s="2">
        <f>(Table2[[#This Row],[Current Week High]]/Table2[[#This Row],[Close Price]])-1</f>
        <v>2.4915631507144376E-2</v>
      </c>
      <c r="AG349" s="2">
        <f>(Table2[[#This Row],[Close Price]]/Table2[[#This Row],[Current Month Low]])-1</f>
        <v>1.6198467712513764E-2</v>
      </c>
      <c r="AH349" s="2">
        <f>(Table2[[#This Row],[Current Month High]]/Table2[[#This Row],[Close Price]])-1</f>
        <v>6.1247935664536568E-2</v>
      </c>
      <c r="AI349">
        <v>7.2736411287427298</v>
      </c>
      <c r="AJ349">
        <v>72.342531864868207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0.22</v>
      </c>
      <c r="AM349" t="s">
        <v>10200</v>
      </c>
      <c r="AN349">
        <v>-4.12</v>
      </c>
      <c r="AO349" t="s">
        <v>10199</v>
      </c>
      <c r="AQ349">
        <f>(Table2[[#This Row],[Sharpe Ratio]]-AVERAGE(Table2[Sharpe Ratio]))/_xlfn.STDEV.P(Table2[Sharpe Ratio])</f>
        <v>-0.61420022642052874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-2.8752850317480894</v>
      </c>
      <c r="AS349">
        <f>_xlfn.RANK.AVG(Table2[[#This Row],[1Y Return vs Nifty Z-Score]],Table2[1Y Return vs Nifty Z-Score])</f>
        <v>288</v>
      </c>
      <c r="AT349">
        <f>_xlfn.RANK.AVG(Table2[[#This Row],[6M Return vs Nifty Z-Score]],Table2[6M Return vs Nifty Z-Score])</f>
        <v>328</v>
      </c>
      <c r="AU349">
        <f>_xlfn.RANK.AVG(Table2[[#This Row],[Sharpe Ratio Z-Score]],Table2[Sharpe Ratio Z-Score])</f>
        <v>520.5</v>
      </c>
      <c r="AV349">
        <f>(Table2[[#This Row],[Rank 1Y]]+Table2[[#This Row],[Rank 6M]]+Table2[[#This Row],[Rank Sharpe]])/3</f>
        <v>378.83333333333331</v>
      </c>
    </row>
    <row r="350" spans="1:48" x14ac:dyDescent="0.3">
      <c r="A350" t="s">
        <v>862</v>
      </c>
      <c r="B350" t="s">
        <v>863</v>
      </c>
      <c r="C350" t="s">
        <v>10155</v>
      </c>
      <c r="D350" t="s">
        <v>49</v>
      </c>
      <c r="E350">
        <v>17400.458829396001</v>
      </c>
      <c r="F350">
        <v>225.62</v>
      </c>
      <c r="G350">
        <v>-8.4552352847461005</v>
      </c>
      <c r="H350">
        <f>(Table2[[#This Row],[1Y Return vs Nifty]]-AVERAGE(Table2[1Y Return vs Nifty]))/_xlfn.STDEV.P(Table2[1Y Return vs Nifty])</f>
        <v>-0.64723406690009544</v>
      </c>
      <c r="I350">
        <v>-5.8634601044018204</v>
      </c>
      <c r="J350">
        <f>(Table2[[#This Row],[1M Return vs Nifty]]-AVERAGE(Table2[1M Return vs Nifty]))/_xlfn.STDEV.P(Table2[1M Return vs Nifty])</f>
        <v>-0.85129739793003123</v>
      </c>
      <c r="K350">
        <v>-5.1943422355272597</v>
      </c>
      <c r="L350">
        <f>(Table2[[#This Row],[6M Return vs Nifty]]-AVERAGE(Table2[6M Return vs Nifty]))/_xlfn.STDEV.P(Table2[6M Return vs Nifty])</f>
        <v>-0.46710222002455909</v>
      </c>
      <c r="M350">
        <v>-0.42845743876234899</v>
      </c>
      <c r="N350">
        <f>(Table2[[#This Row],[1W Return vs Nifty]]-AVERAGE(Table2[1W Return vs Nifty]))/_xlfn.STDEV.P(Table2[1W Return vs Nifty])</f>
        <v>-0.35098819404199938</v>
      </c>
      <c r="O350">
        <v>216.01</v>
      </c>
      <c r="P350">
        <v>218.005114544375</v>
      </c>
      <c r="Q350">
        <v>212.42422770902701</v>
      </c>
      <c r="R350">
        <v>35.2992442038679</v>
      </c>
      <c r="S350" s="2">
        <f>(Table2[[#This Row],[Close Price]]-Table2[[#This Row],[20D EMA]])/Table2[[#This Row],[20D EMA]]</f>
        <v>4.4488681079579713E-2</v>
      </c>
      <c r="T350" s="2">
        <f>(Table2[[#This Row],[Close Price]]-Table2[[#This Row],[50D EMA]])/Table2[[#This Row],[50D EMA]]</f>
        <v>3.4929847731049395E-2</v>
      </c>
      <c r="U350" s="2">
        <f>(Table2[[#This Row],[Close Price]]-Table2[[#This Row],[200D EMA]])/Table2[[#This Row],[200D EMA]]</f>
        <v>6.211990239196355E-2</v>
      </c>
      <c r="V350">
        <v>0.54550697268114501</v>
      </c>
      <c r="W350">
        <v>210.59</v>
      </c>
      <c r="X350">
        <v>229.5</v>
      </c>
      <c r="Y350">
        <v>207.8</v>
      </c>
      <c r="Z350">
        <v>229.5</v>
      </c>
      <c r="AA350">
        <v>207.8</v>
      </c>
      <c r="AB350">
        <v>229.5</v>
      </c>
      <c r="AC350" s="2">
        <f>(Table2[[#This Row],[Close Price]]/Table2[[#This Row],[Day Low]])-1</f>
        <v>7.1370910299634271E-2</v>
      </c>
      <c r="AD350" s="2">
        <f>(Table2[[#This Row],[Day High]]/Table2[[#This Row],[Close Price]])-1</f>
        <v>1.7197056998492943E-2</v>
      </c>
      <c r="AE350" s="2">
        <f>(Table2[[#This Row],[Close Price]]/Table2[[#This Row],[Current Week Low]])-1</f>
        <v>8.5755534167468728E-2</v>
      </c>
      <c r="AF350" s="2">
        <f>(Table2[[#This Row],[Current Week High]]/Table2[[#This Row],[Close Price]])-1</f>
        <v>1.7197056998492943E-2</v>
      </c>
      <c r="AG350" s="2">
        <f>(Table2[[#This Row],[Close Price]]/Table2[[#This Row],[Current Month Low]])-1</f>
        <v>8.5755534167468728E-2</v>
      </c>
      <c r="AH350" s="2">
        <f>(Table2[[#This Row],[Current Month High]]/Table2[[#This Row],[Close Price]])-1</f>
        <v>1.7197056998492943E-2</v>
      </c>
      <c r="AI350">
        <v>28.202287031291501</v>
      </c>
      <c r="AJ350">
        <v>23.272776943040501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-0.11</v>
      </c>
      <c r="AM350" t="s">
        <v>10199</v>
      </c>
      <c r="AN350">
        <v>4.18</v>
      </c>
      <c r="AO350" t="s">
        <v>10200</v>
      </c>
      <c r="AP350">
        <v>3.2054880759681E-2</v>
      </c>
      <c r="AQ350">
        <f>(Table2[[#This Row],[Sharpe Ratio]]-AVERAGE(Table2[Sharpe Ratio]))/_xlfn.STDEV.P(Table2[Sharpe Ratio])</f>
        <v>-0.25280407652564507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556</v>
      </c>
      <c r="AT350">
        <f>_xlfn.RANK.AVG(Table2[[#This Row],[6M Return vs Nifty Z-Score]],Table2[6M Return vs Nifty Z-Score])</f>
        <v>483</v>
      </c>
      <c r="AU350">
        <f>_xlfn.RANK.AVG(Table2[[#This Row],[Sharpe Ratio Z-Score]],Table2[Sharpe Ratio Z-Score])</f>
        <v>405</v>
      </c>
      <c r="AV350">
        <f>(Table2[[#This Row],[Rank 1Y]]+Table2[[#This Row],[Rank 6M]]+Table2[[#This Row],[Rank Sharpe]])/3</f>
        <v>481.33333333333331</v>
      </c>
    </row>
    <row r="351" spans="1:48" x14ac:dyDescent="0.3">
      <c r="A351" t="s">
        <v>864</v>
      </c>
      <c r="B351" t="s">
        <v>865</v>
      </c>
      <c r="C351" t="s">
        <v>10160</v>
      </c>
      <c r="D351" t="s">
        <v>866</v>
      </c>
      <c r="E351">
        <v>17387.869117524999</v>
      </c>
      <c r="F351">
        <v>1421.5</v>
      </c>
      <c r="G351">
        <v>109.11378361618</v>
      </c>
      <c r="H351">
        <f>(Table2[[#This Row],[1Y Return vs Nifty]]-AVERAGE(Table2[1Y Return vs Nifty]))/_xlfn.STDEV.P(Table2[1Y Return vs Nifty])</f>
        <v>0.72632130043009335</v>
      </c>
      <c r="I351">
        <v>-5.92877410921023</v>
      </c>
      <c r="J351">
        <f>(Table2[[#This Row],[1M Return vs Nifty]]-AVERAGE(Table2[1M Return vs Nifty]))/_xlfn.STDEV.P(Table2[1M Return vs Nifty])</f>
        <v>-0.85671607835957686</v>
      </c>
      <c r="K351">
        <v>46.535535738840203</v>
      </c>
      <c r="L351">
        <f>(Table2[[#This Row],[6M Return vs Nifty]]-AVERAGE(Table2[6M Return vs Nifty]))/_xlfn.STDEV.P(Table2[6M Return vs Nifty])</f>
        <v>1.1069670928504869</v>
      </c>
      <c r="M351">
        <v>-2.6736669081900102</v>
      </c>
      <c r="N351">
        <f>(Table2[[#This Row],[1W Return vs Nifty]]-AVERAGE(Table2[1W Return vs Nifty]))/_xlfn.STDEV.P(Table2[1W Return vs Nifty])</f>
        <v>-0.78652518806415939</v>
      </c>
      <c r="O351">
        <v>1473.9</v>
      </c>
      <c r="P351">
        <v>1449.91453154642</v>
      </c>
      <c r="Q351">
        <v>1173.7163098608701</v>
      </c>
      <c r="R351">
        <v>41.586228231634301</v>
      </c>
      <c r="S351" s="2">
        <f>(Table2[[#This Row],[Close Price]]-Table2[[#This Row],[20D EMA]])/Table2[[#This Row],[20D EMA]]</f>
        <v>-3.5551937037790957E-2</v>
      </c>
      <c r="T351" s="2">
        <f>(Table2[[#This Row],[Close Price]]-Table2[[#This Row],[50D EMA]])/Table2[[#This Row],[50D EMA]]</f>
        <v>-1.9597383796211912E-2</v>
      </c>
      <c r="U351" s="2">
        <f>(Table2[[#This Row],[Close Price]]-Table2[[#This Row],[200D EMA]])/Table2[[#This Row],[200D EMA]]</f>
        <v>0.21111037484731016</v>
      </c>
      <c r="V351">
        <v>1.09979139709</v>
      </c>
      <c r="W351">
        <v>1414</v>
      </c>
      <c r="X351">
        <v>1483.95</v>
      </c>
      <c r="Y351">
        <v>1414</v>
      </c>
      <c r="Z351">
        <v>1498</v>
      </c>
      <c r="AA351">
        <v>1414</v>
      </c>
      <c r="AB351">
        <v>1603</v>
      </c>
      <c r="AC351" s="2">
        <f>(Table2[[#This Row],[Close Price]]/Table2[[#This Row],[Day Low]])-1</f>
        <v>5.304101838755404E-3</v>
      </c>
      <c r="AD351" s="2">
        <f>(Table2[[#This Row],[Day High]]/Table2[[#This Row],[Close Price]])-1</f>
        <v>4.3932465705240897E-2</v>
      </c>
      <c r="AE351" s="2">
        <f>(Table2[[#This Row],[Close Price]]/Table2[[#This Row],[Current Week Low]])-1</f>
        <v>5.304101838755404E-3</v>
      </c>
      <c r="AF351" s="2">
        <f>(Table2[[#This Row],[Current Week High]]/Table2[[#This Row],[Close Price]])-1</f>
        <v>5.3816391136123798E-2</v>
      </c>
      <c r="AG351" s="2">
        <f>(Table2[[#This Row],[Close Price]]/Table2[[#This Row],[Current Month Low]])-1</f>
        <v>5.304101838755404E-3</v>
      </c>
      <c r="AH351" s="2">
        <f>(Table2[[#This Row],[Current Month High]]/Table2[[#This Row],[Close Price]])-1</f>
        <v>0.12768202602884271</v>
      </c>
      <c r="AI351">
        <v>19.2402391839606</v>
      </c>
      <c r="AJ351">
        <v>148.883830867547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-0.15</v>
      </c>
      <c r="AM351" t="s">
        <v>10199</v>
      </c>
      <c r="AN351">
        <v>-3.87</v>
      </c>
      <c r="AO351" t="s">
        <v>10199</v>
      </c>
      <c r="AP351">
        <v>0.19184254688930999</v>
      </c>
      <c r="AQ351">
        <f>(Table2[[#This Row],[Sharpe Ratio]]-AVERAGE(Table2[Sharpe Ratio]))/_xlfn.STDEV.P(Table2[Sharpe Ratio])</f>
        <v>1.5486890493689744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1.7387361762258187</v>
      </c>
      <c r="AS351">
        <f>_xlfn.RANK.AVG(Table2[[#This Row],[1Y Return vs Nifty Z-Score]],Table2[1Y Return vs Nifty Z-Score])</f>
        <v>115</v>
      </c>
      <c r="AT351">
        <f>_xlfn.RANK.AVG(Table2[[#This Row],[6M Return vs Nifty Z-Score]],Table2[6M Return vs Nifty Z-Score])</f>
        <v>78</v>
      </c>
      <c r="AU351">
        <f>_xlfn.RANK.AVG(Table2[[#This Row],[Sharpe Ratio Z-Score]],Table2[Sharpe Ratio Z-Score])</f>
        <v>43</v>
      </c>
      <c r="AV351">
        <f>(Table2[[#This Row],[Rank 1Y]]+Table2[[#This Row],[Rank 6M]]+Table2[[#This Row],[Rank Sharpe]])/3</f>
        <v>78.666666666666671</v>
      </c>
    </row>
    <row r="352" spans="1:48" x14ac:dyDescent="0.3">
      <c r="A352" t="s">
        <v>869</v>
      </c>
      <c r="B352" t="s">
        <v>870</v>
      </c>
      <c r="C352" t="s">
        <v>10159</v>
      </c>
      <c r="D352" t="s">
        <v>636</v>
      </c>
      <c r="E352">
        <v>17310.055422540001</v>
      </c>
      <c r="F352">
        <v>905.85</v>
      </c>
      <c r="G352">
        <v>82.981777848874501</v>
      </c>
      <c r="H352">
        <f>(Table2[[#This Row],[1Y Return vs Nifty]]-AVERAGE(Table2[1Y Return vs Nifty]))/_xlfn.STDEV.P(Table2[1Y Return vs Nifty])</f>
        <v>0.42102185065724868</v>
      </c>
      <c r="I352">
        <v>25.272762680963201</v>
      </c>
      <c r="J352">
        <f>(Table2[[#This Row],[1M Return vs Nifty]]-AVERAGE(Table2[1M Return vs Nifty]))/_xlfn.STDEV.P(Table2[1M Return vs Nifty])</f>
        <v>1.731873570561947</v>
      </c>
      <c r="K352">
        <v>1.0194402127105999</v>
      </c>
      <c r="L352">
        <f>(Table2[[#This Row],[6M Return vs Nifty]]-AVERAGE(Table2[6M Return vs Nifty]))/_xlfn.STDEV.P(Table2[6M Return vs Nifty])</f>
        <v>-0.27802533348136421</v>
      </c>
      <c r="M352">
        <v>1.3365399041533499</v>
      </c>
      <c r="N352">
        <f>(Table2[[#This Row],[1W Return vs Nifty]]-AVERAGE(Table2[1W Return vs Nifty]))/_xlfn.STDEV.P(Table2[1W Return vs Nifty])</f>
        <v>-8.6051568875362989E-3</v>
      </c>
      <c r="O352">
        <v>884.12</v>
      </c>
      <c r="P352">
        <v>812.08599198604202</v>
      </c>
      <c r="Q352">
        <v>707.60303560214697</v>
      </c>
      <c r="R352">
        <v>70.445229754000493</v>
      </c>
      <c r="S352" s="2">
        <f>(Table2[[#This Row],[Close Price]]-Table2[[#This Row],[20D EMA]])/Table2[[#This Row],[20D EMA]]</f>
        <v>2.4578111568565375E-2</v>
      </c>
      <c r="T352" s="2">
        <f>(Table2[[#This Row],[Close Price]]-Table2[[#This Row],[50D EMA]])/Table2[[#This Row],[50D EMA]]</f>
        <v>0.11546068881775466</v>
      </c>
      <c r="U352" s="2">
        <f>(Table2[[#This Row],[Close Price]]-Table2[[#This Row],[200D EMA]])/Table2[[#This Row],[200D EMA]]</f>
        <v>0.28016692188036108</v>
      </c>
      <c r="V352">
        <v>1.10925656351947</v>
      </c>
      <c r="W352">
        <v>890</v>
      </c>
      <c r="X352">
        <v>939</v>
      </c>
      <c r="Y352">
        <v>890</v>
      </c>
      <c r="Z352">
        <v>997.85</v>
      </c>
      <c r="AA352">
        <v>883.95</v>
      </c>
      <c r="AB352">
        <v>998.45</v>
      </c>
      <c r="AC352" s="2">
        <f>(Table2[[#This Row],[Close Price]]/Table2[[#This Row],[Day Low]])-1</f>
        <v>1.7808988764044908E-2</v>
      </c>
      <c r="AD352" s="2">
        <f>(Table2[[#This Row],[Day High]]/Table2[[#This Row],[Close Price]])-1</f>
        <v>3.6595462824970948E-2</v>
      </c>
      <c r="AE352" s="2">
        <f>(Table2[[#This Row],[Close Price]]/Table2[[#This Row],[Current Week Low]])-1</f>
        <v>1.7808988764044908E-2</v>
      </c>
      <c r="AF352" s="2">
        <f>(Table2[[#This Row],[Current Week High]]/Table2[[#This Row],[Close Price]])-1</f>
        <v>0.10156206877518348</v>
      </c>
      <c r="AG352" s="2">
        <f>(Table2[[#This Row],[Close Price]]/Table2[[#This Row],[Current Month Low]])-1</f>
        <v>2.4775156965891609E-2</v>
      </c>
      <c r="AH352" s="2">
        <f>(Table2[[#This Row],[Current Month High]]/Table2[[#This Row],[Close Price]])-1</f>
        <v>0.10222443009328264</v>
      </c>
      <c r="AI352">
        <v>10.222443009328201</v>
      </c>
      <c r="AJ352">
        <v>107.763761467889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0.04</v>
      </c>
      <c r="AM352" t="s">
        <v>10200</v>
      </c>
      <c r="AN352">
        <v>1.01</v>
      </c>
      <c r="AO352" t="s">
        <v>10200</v>
      </c>
      <c r="AP352">
        <v>0.21321503827691499</v>
      </c>
      <c r="AQ352">
        <f>(Table2[[#This Row],[Sharpe Ratio]]-AVERAGE(Table2[Sharpe Ratio]))/_xlfn.STDEV.P(Table2[Sharpe Ratio])</f>
        <v>1.7896488008355049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3.6559137316857999</v>
      </c>
      <c r="AS352">
        <f>_xlfn.RANK.AVG(Table2[[#This Row],[1Y Return vs Nifty Z-Score]],Table2[1Y Return vs Nifty Z-Score])</f>
        <v>161</v>
      </c>
      <c r="AT352">
        <f>_xlfn.RANK.AVG(Table2[[#This Row],[6M Return vs Nifty Z-Score]],Table2[6M Return vs Nifty Z-Score])</f>
        <v>413</v>
      </c>
      <c r="AU352">
        <f>_xlfn.RANK.AVG(Table2[[#This Row],[Sharpe Ratio Z-Score]],Table2[Sharpe Ratio Z-Score])</f>
        <v>28</v>
      </c>
      <c r="AV352">
        <f>(Table2[[#This Row],[Rank 1Y]]+Table2[[#This Row],[Rank 6M]]+Table2[[#This Row],[Rank Sharpe]])/3</f>
        <v>200.66666666666666</v>
      </c>
    </row>
    <row r="353" spans="1:48" x14ac:dyDescent="0.3">
      <c r="A353" t="s">
        <v>871</v>
      </c>
      <c r="B353" t="s">
        <v>872</v>
      </c>
      <c r="C353" t="s">
        <v>10165</v>
      </c>
      <c r="D353" t="s">
        <v>873</v>
      </c>
      <c r="E353">
        <v>17228.099020079899</v>
      </c>
      <c r="F353">
        <v>239.79</v>
      </c>
      <c r="G353">
        <v>62.997928848669602</v>
      </c>
      <c r="H353">
        <f>(Table2[[#This Row],[1Y Return vs Nifty]]-AVERAGE(Table2[1Y Return vs Nifty]))/_xlfn.STDEV.P(Table2[1Y Return vs Nifty])</f>
        <v>0.1875511343856574</v>
      </c>
      <c r="I353">
        <v>20.8663244136971</v>
      </c>
      <c r="J353">
        <f>(Table2[[#This Row],[1M Return vs Nifty]]-AVERAGE(Table2[1M Return vs Nifty]))/_xlfn.STDEV.P(Table2[1M Return vs Nifty])</f>
        <v>1.3662998950098806</v>
      </c>
      <c r="K353">
        <v>13.3809404539477</v>
      </c>
      <c r="L353">
        <f>(Table2[[#This Row],[6M Return vs Nifty]]-AVERAGE(Table2[6M Return vs Nifty]))/_xlfn.STDEV.P(Table2[6M Return vs Nifty])</f>
        <v>9.8118182659739164E-2</v>
      </c>
      <c r="M353">
        <v>8.5917240155133996</v>
      </c>
      <c r="N353">
        <f>(Table2[[#This Row],[1W Return vs Nifty]]-AVERAGE(Table2[1W Return vs Nifty]))/_xlfn.STDEV.P(Table2[1W Return vs Nifty])</f>
        <v>1.3987918463616085</v>
      </c>
      <c r="O353">
        <v>221.28</v>
      </c>
      <c r="P353">
        <v>209.25580423049399</v>
      </c>
      <c r="Q353">
        <v>188.70931169261399</v>
      </c>
      <c r="R353">
        <v>88.181947188599395</v>
      </c>
      <c r="S353" s="2">
        <f>(Table2[[#This Row],[Close Price]]-Table2[[#This Row],[20D EMA]])/Table2[[#This Row],[20D EMA]]</f>
        <v>8.3649674620390413E-2</v>
      </c>
      <c r="T353" s="2">
        <f>(Table2[[#This Row],[Close Price]]-Table2[[#This Row],[50D EMA]])/Table2[[#This Row],[50D EMA]]</f>
        <v>0.14591803501838721</v>
      </c>
      <c r="U353" s="2">
        <f>(Table2[[#This Row],[Close Price]]-Table2[[#This Row],[200D EMA]])/Table2[[#This Row],[200D EMA]]</f>
        <v>0.27068451391837317</v>
      </c>
      <c r="V353">
        <v>2.23083477568392</v>
      </c>
      <c r="W353">
        <v>236.3</v>
      </c>
      <c r="X353">
        <v>248.45</v>
      </c>
      <c r="Y353">
        <v>236.3</v>
      </c>
      <c r="Z353">
        <v>258.95</v>
      </c>
      <c r="AA353">
        <v>208.45</v>
      </c>
      <c r="AB353">
        <v>258.95</v>
      </c>
      <c r="AC353" s="2">
        <f>(Table2[[#This Row],[Close Price]]/Table2[[#This Row],[Day Low]])-1</f>
        <v>1.4769360981802704E-2</v>
      </c>
      <c r="AD353" s="2">
        <f>(Table2[[#This Row],[Day High]]/Table2[[#This Row],[Close Price]])-1</f>
        <v>3.6114933900496249E-2</v>
      </c>
      <c r="AE353" s="2">
        <f>(Table2[[#This Row],[Close Price]]/Table2[[#This Row],[Current Week Low]])-1</f>
        <v>1.4769360981802704E-2</v>
      </c>
      <c r="AF353" s="2">
        <f>(Table2[[#This Row],[Current Week High]]/Table2[[#This Row],[Close Price]])-1</f>
        <v>7.9903248675924798E-2</v>
      </c>
      <c r="AG353" s="2">
        <f>(Table2[[#This Row],[Close Price]]/Table2[[#This Row],[Current Month Low]])-1</f>
        <v>0.15034780522907165</v>
      </c>
      <c r="AH353" s="2">
        <f>(Table2[[#This Row],[Current Month High]]/Table2[[#This Row],[Close Price]])-1</f>
        <v>7.9903248675924798E-2</v>
      </c>
      <c r="AI353">
        <v>7.9903248675924798</v>
      </c>
      <c r="AJ353">
        <v>92.602409638554207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0.08</v>
      </c>
      <c r="AM353" t="s">
        <v>10200</v>
      </c>
      <c r="AN353">
        <v>12.07</v>
      </c>
      <c r="AO353" t="s">
        <v>10200</v>
      </c>
      <c r="AP353">
        <v>-3.4839737464114999E-2</v>
      </c>
      <c r="AQ353">
        <f>(Table2[[#This Row],[Sharpe Ratio]]-AVERAGE(Table2[Sharpe Ratio]))/_xlfn.STDEV.P(Table2[Sharpe Ratio])</f>
        <v>-1.0069936695556141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2.0437673888612715</v>
      </c>
      <c r="AS353">
        <f>_xlfn.RANK.AVG(Table2[[#This Row],[1Y Return vs Nifty Z-Score]],Table2[1Y Return vs Nifty Z-Score])</f>
        <v>215</v>
      </c>
      <c r="AT353">
        <f>_xlfn.RANK.AVG(Table2[[#This Row],[6M Return vs Nifty Z-Score]],Table2[6M Return vs Nifty Z-Score])</f>
        <v>288</v>
      </c>
      <c r="AU353">
        <f>_xlfn.RANK.AVG(Table2[[#This Row],[Sharpe Ratio Z-Score]],Table2[Sharpe Ratio Z-Score])</f>
        <v>605</v>
      </c>
      <c r="AV353">
        <f>(Table2[[#This Row],[Rank 1Y]]+Table2[[#This Row],[Rank 6M]]+Table2[[#This Row],[Rank Sharpe]])/3</f>
        <v>369.33333333333331</v>
      </c>
    </row>
    <row r="354" spans="1:48" x14ac:dyDescent="0.3">
      <c r="A354" t="s">
        <v>874</v>
      </c>
      <c r="B354" t="s">
        <v>875</v>
      </c>
      <c r="C354" t="s">
        <v>10156</v>
      </c>
      <c r="D354" t="s">
        <v>876</v>
      </c>
      <c r="E354">
        <v>17173.414158570002</v>
      </c>
      <c r="F354">
        <v>522.20000000000005</v>
      </c>
      <c r="G354">
        <v>272.41412977387199</v>
      </c>
      <c r="H354">
        <f>(Table2[[#This Row],[1Y Return vs Nifty]]-AVERAGE(Table2[1Y Return vs Nifty]))/_xlfn.STDEV.P(Table2[1Y Return vs Nifty])</f>
        <v>2.6341544102801642</v>
      </c>
      <c r="I354">
        <v>23.795816428939599</v>
      </c>
      <c r="J354">
        <f>(Table2[[#This Row],[1M Return vs Nifty]]-AVERAGE(Table2[1M Return vs Nifty]))/_xlfn.STDEV.P(Table2[1M Return vs Nifty])</f>
        <v>1.6093408951455934</v>
      </c>
      <c r="K354">
        <v>36.187833141699002</v>
      </c>
      <c r="L354">
        <f>(Table2[[#This Row],[6M Return vs Nifty]]-AVERAGE(Table2[6M Return vs Nifty]))/_xlfn.STDEV.P(Table2[6M Return vs Nifty])</f>
        <v>0.79210067996259648</v>
      </c>
      <c r="M354">
        <v>5.5654086419815201</v>
      </c>
      <c r="N354">
        <f>(Table2[[#This Row],[1W Return vs Nifty]]-AVERAGE(Table2[1W Return vs Nifty]))/_xlfn.STDEV.P(Table2[1W Return vs Nifty])</f>
        <v>0.81173201132219797</v>
      </c>
      <c r="O354">
        <v>475.4</v>
      </c>
      <c r="P354">
        <v>439.79839651993302</v>
      </c>
      <c r="Q354">
        <v>355.49834608679998</v>
      </c>
      <c r="R354">
        <v>83.962436624758894</v>
      </c>
      <c r="S354" s="2">
        <f>(Table2[[#This Row],[Close Price]]-Table2[[#This Row],[20D EMA]])/Table2[[#This Row],[20D EMA]]</f>
        <v>9.844341607067747E-2</v>
      </c>
      <c r="T354" s="2">
        <f>(Table2[[#This Row],[Close Price]]-Table2[[#This Row],[50D EMA]])/Table2[[#This Row],[50D EMA]]</f>
        <v>0.18736221898965547</v>
      </c>
      <c r="U354" s="2">
        <f>(Table2[[#This Row],[Close Price]]-Table2[[#This Row],[200D EMA]])/Table2[[#This Row],[200D EMA]]</f>
        <v>0.46892385224345734</v>
      </c>
      <c r="V354">
        <v>1.6183139015247201</v>
      </c>
      <c r="W354">
        <v>501.65</v>
      </c>
      <c r="X354">
        <v>529</v>
      </c>
      <c r="Y354">
        <v>499</v>
      </c>
      <c r="Z354">
        <v>559.4</v>
      </c>
      <c r="AA354">
        <v>463.5</v>
      </c>
      <c r="AB354">
        <v>559.4</v>
      </c>
      <c r="AC354" s="2">
        <f>(Table2[[#This Row],[Close Price]]/Table2[[#This Row],[Day Low]])-1</f>
        <v>4.0964816106847435E-2</v>
      </c>
      <c r="AD354" s="2">
        <f>(Table2[[#This Row],[Day High]]/Table2[[#This Row],[Close Price]])-1</f>
        <v>1.3021830716200666E-2</v>
      </c>
      <c r="AE354" s="2">
        <f>(Table2[[#This Row],[Close Price]]/Table2[[#This Row],[Current Week Low]])-1</f>
        <v>4.6492985971944067E-2</v>
      </c>
      <c r="AF354" s="2">
        <f>(Table2[[#This Row],[Current Week High]]/Table2[[#This Row],[Close Price]])-1</f>
        <v>7.1237073918039018E-2</v>
      </c>
      <c r="AG354" s="2">
        <f>(Table2[[#This Row],[Close Price]]/Table2[[#This Row],[Current Month Low]])-1</f>
        <v>0.12664509169363547</v>
      </c>
      <c r="AH354" s="2">
        <f>(Table2[[#This Row],[Current Month High]]/Table2[[#This Row],[Close Price]])-1</f>
        <v>7.1237073918039018E-2</v>
      </c>
      <c r="AI354">
        <v>7.1237073918039</v>
      </c>
      <c r="AJ354">
        <v>300.46012269938598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0.26</v>
      </c>
      <c r="AM354" t="s">
        <v>10200</v>
      </c>
      <c r="AN354">
        <v>5.51</v>
      </c>
      <c r="AO354" t="s">
        <v>10200</v>
      </c>
      <c r="AP354">
        <v>0.111697164870248</v>
      </c>
      <c r="AQ354">
        <f>(Table2[[#This Row],[Sharpe Ratio]]-AVERAGE(Table2[Sharpe Ratio]))/_xlfn.STDEV.P(Table2[Sharpe Ratio])</f>
        <v>0.64510644955549501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6.4924344462660475</v>
      </c>
      <c r="AS354">
        <f>_xlfn.RANK.AVG(Table2[[#This Row],[1Y Return vs Nifty Z-Score]],Table2[1Y Return vs Nifty Z-Score])</f>
        <v>12</v>
      </c>
      <c r="AT354">
        <f>_xlfn.RANK.AVG(Table2[[#This Row],[6M Return vs Nifty Z-Score]],Table2[6M Return vs Nifty Z-Score])</f>
        <v>117</v>
      </c>
      <c r="AU354">
        <f>_xlfn.RANK.AVG(Table2[[#This Row],[Sharpe Ratio Z-Score]],Table2[Sharpe Ratio Z-Score])</f>
        <v>184</v>
      </c>
      <c r="AV354">
        <f>(Table2[[#This Row],[Rank 1Y]]+Table2[[#This Row],[Rank 6M]]+Table2[[#This Row],[Rank Sharpe]])/3</f>
        <v>104.33333333333333</v>
      </c>
    </row>
    <row r="355" spans="1:48" x14ac:dyDescent="0.3">
      <c r="A355" t="s">
        <v>877</v>
      </c>
      <c r="B355" t="s">
        <v>878</v>
      </c>
      <c r="C355" t="s">
        <v>10158</v>
      </c>
      <c r="D355" t="s">
        <v>46</v>
      </c>
      <c r="E355">
        <v>16989.709392150002</v>
      </c>
      <c r="F355">
        <v>1749.2</v>
      </c>
      <c r="G355">
        <v>6.8830345846865999</v>
      </c>
      <c r="H355">
        <f>(Table2[[#This Row],[1Y Return vs Nifty]]-AVERAGE(Table2[1Y Return vs Nifty]))/_xlfn.STDEV.P(Table2[1Y Return vs Nifty])</f>
        <v>-0.46803751408653582</v>
      </c>
      <c r="I355">
        <v>10.3910471354056</v>
      </c>
      <c r="J355">
        <f>(Table2[[#This Row],[1M Return vs Nifty]]-AVERAGE(Table2[1M Return vs Nifty]))/_xlfn.STDEV.P(Table2[1M Return vs Nifty])</f>
        <v>0.49723390910920701</v>
      </c>
      <c r="K355">
        <v>42.329564915417897</v>
      </c>
      <c r="L355">
        <f>(Table2[[#This Row],[6M Return vs Nifty]]-AVERAGE(Table2[6M Return vs Nifty]))/_xlfn.STDEV.P(Table2[6M Return vs Nifty])</f>
        <v>0.97898516319510787</v>
      </c>
      <c r="M355">
        <v>3.1895296233848098</v>
      </c>
      <c r="N355">
        <f>(Table2[[#This Row],[1W Return vs Nifty]]-AVERAGE(Table2[1W Return vs Nifty]))/_xlfn.STDEV.P(Table2[1W Return vs Nifty])</f>
        <v>0.35084708276196286</v>
      </c>
      <c r="O355">
        <v>1731.45</v>
      </c>
      <c r="P355">
        <v>1620.4422948730301</v>
      </c>
      <c r="Q355">
        <v>1383.0422890682901</v>
      </c>
      <c r="R355">
        <v>52.554232680723302</v>
      </c>
      <c r="S355" s="2">
        <f>(Table2[[#This Row],[Close Price]]-Table2[[#This Row],[20D EMA]])/Table2[[#This Row],[20D EMA]]</f>
        <v>1.0251523289728262E-2</v>
      </c>
      <c r="T355" s="2">
        <f>(Table2[[#This Row],[Close Price]]-Table2[[#This Row],[50D EMA]])/Table2[[#This Row],[50D EMA]]</f>
        <v>7.9458371047429879E-2</v>
      </c>
      <c r="U355" s="2">
        <f>(Table2[[#This Row],[Close Price]]-Table2[[#This Row],[200D EMA]])/Table2[[#This Row],[200D EMA]]</f>
        <v>0.2647480224038401</v>
      </c>
      <c r="V355">
        <v>0.78783907529382802</v>
      </c>
      <c r="W355">
        <v>1720</v>
      </c>
      <c r="X355">
        <v>1803.6</v>
      </c>
      <c r="Y355">
        <v>1720</v>
      </c>
      <c r="Z355">
        <v>1837.55</v>
      </c>
      <c r="AA355">
        <v>1707.3</v>
      </c>
      <c r="AB355">
        <v>1844.85</v>
      </c>
      <c r="AC355" s="2">
        <f>(Table2[[#This Row],[Close Price]]/Table2[[#This Row],[Day Low]])-1</f>
        <v>1.6976744186046444E-2</v>
      </c>
      <c r="AD355" s="2">
        <f>(Table2[[#This Row],[Day High]]/Table2[[#This Row],[Close Price]])-1</f>
        <v>3.1099931397210012E-2</v>
      </c>
      <c r="AE355" s="2">
        <f>(Table2[[#This Row],[Close Price]]/Table2[[#This Row],[Current Week Low]])-1</f>
        <v>1.6976744186046444E-2</v>
      </c>
      <c r="AF355" s="2">
        <f>(Table2[[#This Row],[Current Week High]]/Table2[[#This Row],[Close Price]])-1</f>
        <v>5.050880402469704E-2</v>
      </c>
      <c r="AG355" s="2">
        <f>(Table2[[#This Row],[Close Price]]/Table2[[#This Row],[Current Month Low]])-1</f>
        <v>2.4541673988168533E-2</v>
      </c>
      <c r="AH355" s="2">
        <f>(Table2[[#This Row],[Current Month High]]/Table2[[#This Row],[Close Price]])-1</f>
        <v>5.4682140407043223E-2</v>
      </c>
      <c r="AI355">
        <v>6.33432426252</v>
      </c>
      <c r="AJ355">
        <v>70.661983511390702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0.18</v>
      </c>
      <c r="AM355" t="s">
        <v>10200</v>
      </c>
      <c r="AN355">
        <v>-0.08</v>
      </c>
      <c r="AO355" t="s">
        <v>10199</v>
      </c>
      <c r="AP355">
        <v>-3.1375123577901003E-2</v>
      </c>
      <c r="AQ355">
        <f>(Table2[[#This Row],[Sharpe Ratio]]-AVERAGE(Table2[Sharpe Ratio]))/_xlfn.STDEV.P(Table2[Sharpe Ratio])</f>
        <v>-0.9679325939978165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0.39109604698192546</v>
      </c>
      <c r="AS355">
        <f>_xlfn.RANK.AVG(Table2[[#This Row],[1Y Return vs Nifty Z-Score]],Table2[1Y Return vs Nifty Z-Score])</f>
        <v>471</v>
      </c>
      <c r="AT355">
        <f>_xlfn.RANK.AVG(Table2[[#This Row],[6M Return vs Nifty Z-Score]],Table2[6M Return vs Nifty Z-Score])</f>
        <v>94</v>
      </c>
      <c r="AU355">
        <f>_xlfn.RANK.AVG(Table2[[#This Row],[Sharpe Ratio Z-Score]],Table2[Sharpe Ratio Z-Score])</f>
        <v>596</v>
      </c>
      <c r="AV355">
        <f>(Table2[[#This Row],[Rank 1Y]]+Table2[[#This Row],[Rank 6M]]+Table2[[#This Row],[Rank Sharpe]])/3</f>
        <v>387</v>
      </c>
    </row>
    <row r="356" spans="1:48" x14ac:dyDescent="0.3">
      <c r="A356" t="s">
        <v>879</v>
      </c>
      <c r="B356" t="s">
        <v>880</v>
      </c>
      <c r="C356" t="s">
        <v>10155</v>
      </c>
      <c r="D356" t="s">
        <v>247</v>
      </c>
      <c r="E356">
        <v>16974.685123679999</v>
      </c>
      <c r="F356">
        <v>4120.3500000000004</v>
      </c>
      <c r="G356">
        <v>316.31947063525303</v>
      </c>
      <c r="H356">
        <f>(Table2[[#This Row],[1Y Return vs Nifty]]-AVERAGE(Table2[1Y Return vs Nifty]))/_xlfn.STDEV.P(Table2[1Y Return vs Nifty])</f>
        <v>3.1470992077988953</v>
      </c>
      <c r="I356">
        <v>0.19967113834435499</v>
      </c>
      <c r="J356">
        <f>(Table2[[#This Row],[1M Return vs Nifty]]-AVERAGE(Table2[1M Return vs Nifty]))/_xlfn.STDEV.P(Table2[1M Return vs Nifty])</f>
        <v>-0.34827862418910471</v>
      </c>
      <c r="K356">
        <v>35.690032938807803</v>
      </c>
      <c r="L356">
        <f>(Table2[[#This Row],[6M Return vs Nifty]]-AVERAGE(Table2[6M Return vs Nifty]))/_xlfn.STDEV.P(Table2[6M Return vs Nifty])</f>
        <v>0.77695330181292688</v>
      </c>
      <c r="M356">
        <v>6.4284890940886301</v>
      </c>
      <c r="N356">
        <f>(Table2[[#This Row],[1W Return vs Nifty]]-AVERAGE(Table2[1W Return vs Nifty]))/_xlfn.STDEV.P(Table2[1W Return vs Nifty])</f>
        <v>0.97915668631514707</v>
      </c>
      <c r="O356">
        <v>3979.95</v>
      </c>
      <c r="P356">
        <v>3939.3098825265402</v>
      </c>
      <c r="Q356">
        <v>3195.5951617897999</v>
      </c>
      <c r="R356">
        <v>74.173121160858202</v>
      </c>
      <c r="S356" s="2">
        <f>(Table2[[#This Row],[Close Price]]-Table2[[#This Row],[20D EMA]])/Table2[[#This Row],[20D EMA]]</f>
        <v>3.5276825085742425E-2</v>
      </c>
      <c r="T356" s="2">
        <f>(Table2[[#This Row],[Close Price]]-Table2[[#This Row],[50D EMA]])/Table2[[#This Row],[50D EMA]]</f>
        <v>4.5957318127343466E-2</v>
      </c>
      <c r="U356" s="2">
        <f>(Table2[[#This Row],[Close Price]]-Table2[[#This Row],[200D EMA]])/Table2[[#This Row],[200D EMA]]</f>
        <v>0.28938422778568124</v>
      </c>
      <c r="V356">
        <v>0.85588048083831303</v>
      </c>
      <c r="W356">
        <v>3996.2</v>
      </c>
      <c r="X356">
        <v>4175</v>
      </c>
      <c r="Y356">
        <v>3970.15</v>
      </c>
      <c r="Z356">
        <v>4193.8999999999996</v>
      </c>
      <c r="AA356">
        <v>3855</v>
      </c>
      <c r="AB356">
        <v>4193.8999999999996</v>
      </c>
      <c r="AC356" s="2">
        <f>(Table2[[#This Row],[Close Price]]/Table2[[#This Row],[Day Low]])-1</f>
        <v>3.1067013662980036E-2</v>
      </c>
      <c r="AD356" s="2">
        <f>(Table2[[#This Row],[Day High]]/Table2[[#This Row],[Close Price]])-1</f>
        <v>1.3263436358561753E-2</v>
      </c>
      <c r="AE356" s="2">
        <f>(Table2[[#This Row],[Close Price]]/Table2[[#This Row],[Current Week Low]])-1</f>
        <v>3.7832323715728755E-2</v>
      </c>
      <c r="AF356" s="2">
        <f>(Table2[[#This Row],[Current Week High]]/Table2[[#This Row],[Close Price]])-1</f>
        <v>1.785042532794523E-2</v>
      </c>
      <c r="AG356" s="2">
        <f>(Table2[[#This Row],[Close Price]]/Table2[[#This Row],[Current Month Low]])-1</f>
        <v>6.883268482490279E-2</v>
      </c>
      <c r="AH356" s="2">
        <f>(Table2[[#This Row],[Current Month High]]/Table2[[#This Row],[Close Price]])-1</f>
        <v>1.785042532794523E-2</v>
      </c>
      <c r="AI356">
        <v>4.3588530100598</v>
      </c>
      <c r="AJ356">
        <v>350.31147540983602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-7.0000000000000007E-2</v>
      </c>
      <c r="AM356" t="s">
        <v>10199</v>
      </c>
      <c r="AN356">
        <v>5.94</v>
      </c>
      <c r="AO356" t="s">
        <v>10200</v>
      </c>
      <c r="AP356">
        <v>0.29304662787101199</v>
      </c>
      <c r="AQ356">
        <f>(Table2[[#This Row],[Sharpe Ratio]]-AVERAGE(Table2[Sharpe Ratio]))/_xlfn.STDEV.P(Table2[Sharpe Ratio])</f>
        <v>2.689693612594219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7.2446241843320838</v>
      </c>
      <c r="AS356">
        <f>_xlfn.RANK.AVG(Table2[[#This Row],[1Y Return vs Nifty Z-Score]],Table2[1Y Return vs Nifty Z-Score])</f>
        <v>9</v>
      </c>
      <c r="AT356">
        <f>_xlfn.RANK.AVG(Table2[[#This Row],[6M Return vs Nifty Z-Score]],Table2[6M Return vs Nifty Z-Score])</f>
        <v>120</v>
      </c>
      <c r="AU356">
        <f>_xlfn.RANK.AVG(Table2[[#This Row],[Sharpe Ratio Z-Score]],Table2[Sharpe Ratio Z-Score])</f>
        <v>2</v>
      </c>
      <c r="AV356">
        <f>(Table2[[#This Row],[Rank 1Y]]+Table2[[#This Row],[Rank 6M]]+Table2[[#This Row],[Rank Sharpe]])/3</f>
        <v>43.666666666666664</v>
      </c>
    </row>
    <row r="357" spans="1:48" x14ac:dyDescent="0.3">
      <c r="A357" t="s">
        <v>881</v>
      </c>
      <c r="B357" t="s">
        <v>882</v>
      </c>
      <c r="C357" t="s">
        <v>10161</v>
      </c>
      <c r="D357" t="s">
        <v>287</v>
      </c>
      <c r="E357">
        <v>16929.259491929999</v>
      </c>
      <c r="F357">
        <v>342</v>
      </c>
      <c r="G357">
        <v>-16.966186208249699</v>
      </c>
      <c r="H357">
        <f>(Table2[[#This Row],[1Y Return vs Nifty]]-AVERAGE(Table2[1Y Return vs Nifty]))/_xlfn.STDEV.P(Table2[1Y Return vs Nifty])</f>
        <v>-0.74666725458292726</v>
      </c>
      <c r="I357">
        <v>-9.7678505348050795</v>
      </c>
      <c r="J357">
        <f>(Table2[[#This Row],[1M Return vs Nifty]]-AVERAGE(Table2[1M Return vs Nifty]))/_xlfn.STDEV.P(Table2[1M Return vs Nifty])</f>
        <v>-1.1752194124595583</v>
      </c>
      <c r="K357">
        <v>-28.708362558987002</v>
      </c>
      <c r="L357">
        <f>(Table2[[#This Row],[6M Return vs Nifty]]-AVERAGE(Table2[6M Return vs Nifty]))/_xlfn.STDEV.P(Table2[6M Return vs Nifty])</f>
        <v>-1.1826016424631391</v>
      </c>
      <c r="M357">
        <v>-2.99407778147265</v>
      </c>
      <c r="N357">
        <f>(Table2[[#This Row],[1W Return vs Nifty]]-AVERAGE(Table2[1W Return vs Nifty]))/_xlfn.STDEV.P(Table2[1W Return vs Nifty])</f>
        <v>-0.84868009632628694</v>
      </c>
      <c r="O357">
        <v>349.39</v>
      </c>
      <c r="P357">
        <v>363.54377978492801</v>
      </c>
      <c r="Q357">
        <v>372.90145036905602</v>
      </c>
      <c r="R357">
        <v>30.163652566410502</v>
      </c>
      <c r="S357" s="2">
        <f>(Table2[[#This Row],[Close Price]]-Table2[[#This Row],[20D EMA]])/Table2[[#This Row],[20D EMA]]</f>
        <v>-2.1151149145653816E-2</v>
      </c>
      <c r="T357" s="2">
        <f>(Table2[[#This Row],[Close Price]]-Table2[[#This Row],[50D EMA]])/Table2[[#This Row],[50D EMA]]</f>
        <v>-5.9260482458737919E-2</v>
      </c>
      <c r="U357" s="2">
        <f>(Table2[[#This Row],[Close Price]]-Table2[[#This Row],[200D EMA]])/Table2[[#This Row],[200D EMA]]</f>
        <v>-8.2867605739997074E-2</v>
      </c>
      <c r="V357">
        <v>0.49008064747577601</v>
      </c>
      <c r="W357">
        <v>338.5</v>
      </c>
      <c r="X357">
        <v>344.9</v>
      </c>
      <c r="Y357">
        <v>335.6</v>
      </c>
      <c r="Z357">
        <v>344.9</v>
      </c>
      <c r="AA357">
        <v>335.6</v>
      </c>
      <c r="AB357">
        <v>353.95</v>
      </c>
      <c r="AC357" s="2">
        <f>(Table2[[#This Row],[Close Price]]/Table2[[#This Row],[Day Low]])-1</f>
        <v>1.0339734121122657E-2</v>
      </c>
      <c r="AD357" s="2">
        <f>(Table2[[#This Row],[Day High]]/Table2[[#This Row],[Close Price]])-1</f>
        <v>8.4795321637425314E-3</v>
      </c>
      <c r="AE357" s="2">
        <f>(Table2[[#This Row],[Close Price]]/Table2[[#This Row],[Current Week Low]])-1</f>
        <v>1.9070321811680557E-2</v>
      </c>
      <c r="AF357" s="2">
        <f>(Table2[[#This Row],[Current Week High]]/Table2[[#This Row],[Close Price]])-1</f>
        <v>8.4795321637425314E-3</v>
      </c>
      <c r="AG357" s="2">
        <f>(Table2[[#This Row],[Close Price]]/Table2[[#This Row],[Current Month Low]])-1</f>
        <v>1.9070321811680557E-2</v>
      </c>
      <c r="AH357" s="2">
        <f>(Table2[[#This Row],[Current Month High]]/Table2[[#This Row],[Close Price]])-1</f>
        <v>3.4941520467836273E-2</v>
      </c>
      <c r="AI357">
        <v>63.157894736842103</v>
      </c>
      <c r="AJ357">
        <v>16.188211313062599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-0.4</v>
      </c>
      <c r="AM357" t="s">
        <v>10199</v>
      </c>
      <c r="AN357">
        <v>-6.11</v>
      </c>
      <c r="AO357" t="s">
        <v>10199</v>
      </c>
      <c r="AP357">
        <v>0.102073360613491</v>
      </c>
      <c r="AQ357">
        <f>(Table2[[#This Row],[Sharpe Ratio]]-AVERAGE(Table2[Sharpe Ratio]))/_xlfn.STDEV.P(Table2[Sharpe Ratio])</f>
        <v>0.53660485094375887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606</v>
      </c>
      <c r="AT357">
        <f>_xlfn.RANK.AVG(Table2[[#This Row],[6M Return vs Nifty Z-Score]],Table2[6M Return vs Nifty Z-Score])</f>
        <v>676</v>
      </c>
      <c r="AU357">
        <f>_xlfn.RANK.AVG(Table2[[#This Row],[Sharpe Ratio Z-Score]],Table2[Sharpe Ratio Z-Score])</f>
        <v>205</v>
      </c>
      <c r="AV357">
        <f>(Table2[[#This Row],[Rank 1Y]]+Table2[[#This Row],[Rank 6M]]+Table2[[#This Row],[Rank Sharpe]])/3</f>
        <v>495.66666666666669</v>
      </c>
    </row>
    <row r="358" spans="1:48" x14ac:dyDescent="0.3">
      <c r="A358" t="s">
        <v>883</v>
      </c>
      <c r="B358" t="s">
        <v>884</v>
      </c>
      <c r="C358" t="s">
        <v>10160</v>
      </c>
      <c r="D358" t="s">
        <v>239</v>
      </c>
      <c r="E358">
        <v>16916.090066339999</v>
      </c>
      <c r="F358">
        <v>4848.7</v>
      </c>
      <c r="G358">
        <v>103.762987062196</v>
      </c>
      <c r="H358">
        <f>(Table2[[#This Row],[1Y Return vs Nifty]]-AVERAGE(Table2[1Y Return vs Nifty]))/_xlfn.STDEV.P(Table2[1Y Return vs Nifty])</f>
        <v>0.66380810269379154</v>
      </c>
      <c r="I358">
        <v>1.55957116829946</v>
      </c>
      <c r="J358">
        <f>(Table2[[#This Row],[1M Return vs Nifty]]-AVERAGE(Table2[1M Return vs Nifty]))/_xlfn.STDEV.P(Table2[1M Return vs Nifty])</f>
        <v>-0.23545651658642702</v>
      </c>
      <c r="K358">
        <v>30.209621782886401</v>
      </c>
      <c r="L358">
        <f>(Table2[[#This Row],[6M Return vs Nifty]]-AVERAGE(Table2[6M Return vs Nifty]))/_xlfn.STDEV.P(Table2[6M Return vs Nifty])</f>
        <v>0.6101918989202223</v>
      </c>
      <c r="M358">
        <v>-0.123151546997607</v>
      </c>
      <c r="N358">
        <f>(Table2[[#This Row],[1W Return vs Nifty]]-AVERAGE(Table2[1W Return vs Nifty]))/_xlfn.STDEV.P(Table2[1W Return vs Nifty])</f>
        <v>-0.29176342585572973</v>
      </c>
      <c r="O358">
        <v>4808.96</v>
      </c>
      <c r="P358">
        <v>4646.5452857999499</v>
      </c>
      <c r="Q358">
        <v>3889.1887439331699</v>
      </c>
      <c r="R358">
        <v>53.785248612003798</v>
      </c>
      <c r="S358" s="2">
        <f>(Table2[[#This Row],[Close Price]]-Table2[[#This Row],[20D EMA]])/Table2[[#This Row],[20D EMA]]</f>
        <v>8.2637410167686522E-3</v>
      </c>
      <c r="T358" s="2">
        <f>(Table2[[#This Row],[Close Price]]-Table2[[#This Row],[50D EMA]])/Table2[[#This Row],[50D EMA]]</f>
        <v>4.3506455176030204E-2</v>
      </c>
      <c r="U358" s="2">
        <f>(Table2[[#This Row],[Close Price]]-Table2[[#This Row],[200D EMA]])/Table2[[#This Row],[200D EMA]]</f>
        <v>0.2467124429390557</v>
      </c>
      <c r="V358">
        <v>0.86014149481962499</v>
      </c>
      <c r="W358">
        <v>4805</v>
      </c>
      <c r="X358">
        <v>4995</v>
      </c>
      <c r="Y358">
        <v>4797.6000000000004</v>
      </c>
      <c r="Z358">
        <v>5000</v>
      </c>
      <c r="AA358">
        <v>4711</v>
      </c>
      <c r="AB358">
        <v>5140</v>
      </c>
      <c r="AC358" s="2">
        <f>(Table2[[#This Row],[Close Price]]/Table2[[#This Row],[Day Low]])-1</f>
        <v>9.094693028095735E-3</v>
      </c>
      <c r="AD358" s="2">
        <f>(Table2[[#This Row],[Day High]]/Table2[[#This Row],[Close Price]])-1</f>
        <v>3.0173036071524439E-2</v>
      </c>
      <c r="AE358" s="2">
        <f>(Table2[[#This Row],[Close Price]]/Table2[[#This Row],[Current Week Low]])-1</f>
        <v>1.065115891278956E-2</v>
      </c>
      <c r="AF358" s="2">
        <f>(Table2[[#This Row],[Current Week High]]/Table2[[#This Row],[Close Price]])-1</f>
        <v>3.1204240311836218E-2</v>
      </c>
      <c r="AG358" s="2">
        <f>(Table2[[#This Row],[Close Price]]/Table2[[#This Row],[Current Month Low]])-1</f>
        <v>2.9229462959031949E-2</v>
      </c>
      <c r="AH358" s="2">
        <f>(Table2[[#This Row],[Current Month High]]/Table2[[#This Row],[Close Price]])-1</f>
        <v>6.0077959040567563E-2</v>
      </c>
      <c r="AI358">
        <v>7.0390001443686003</v>
      </c>
      <c r="AJ358">
        <v>140.82747659373601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-0.05</v>
      </c>
      <c r="AM358" t="s">
        <v>10199</v>
      </c>
      <c r="AN358">
        <v>1.57</v>
      </c>
      <c r="AO358" t="s">
        <v>10200</v>
      </c>
      <c r="AP358">
        <v>0.17582277414286601</v>
      </c>
      <c r="AQ358">
        <f>(Table2[[#This Row],[Sharpe Ratio]]-AVERAGE(Table2[Sharpe Ratio]))/_xlfn.STDEV.P(Table2[Sharpe Ratio])</f>
        <v>1.3680774215747473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2.1148574807466041</v>
      </c>
      <c r="AS358">
        <f>_xlfn.RANK.AVG(Table2[[#This Row],[1Y Return vs Nifty Z-Score]],Table2[1Y Return vs Nifty Z-Score])</f>
        <v>122</v>
      </c>
      <c r="AT358">
        <f>_xlfn.RANK.AVG(Table2[[#This Row],[6M Return vs Nifty Z-Score]],Table2[6M Return vs Nifty Z-Score])</f>
        <v>152</v>
      </c>
      <c r="AU358">
        <f>_xlfn.RANK.AVG(Table2[[#This Row],[Sharpe Ratio Z-Score]],Table2[Sharpe Ratio Z-Score])</f>
        <v>66</v>
      </c>
      <c r="AV358">
        <f>(Table2[[#This Row],[Rank 1Y]]+Table2[[#This Row],[Rank 6M]]+Table2[[#This Row],[Rank Sharpe]])/3</f>
        <v>113.33333333333333</v>
      </c>
    </row>
    <row r="359" spans="1:48" x14ac:dyDescent="0.3">
      <c r="A359" t="s">
        <v>885</v>
      </c>
      <c r="B359" t="s">
        <v>886</v>
      </c>
      <c r="C359" t="s">
        <v>10163</v>
      </c>
      <c r="D359" t="s">
        <v>130</v>
      </c>
      <c r="E359">
        <v>16886.150907700001</v>
      </c>
      <c r="F359">
        <v>57.64</v>
      </c>
      <c r="G359">
        <v>6.1777178188314297</v>
      </c>
      <c r="H359">
        <f>(Table2[[#This Row],[1Y Return vs Nifty]]-AVERAGE(Table2[1Y Return vs Nifty]))/_xlfn.STDEV.P(Table2[1Y Return vs Nifty])</f>
        <v>-0.47627770898196758</v>
      </c>
      <c r="I359">
        <v>-8.5473666112108102</v>
      </c>
      <c r="J359">
        <f>(Table2[[#This Row],[1M Return vs Nifty]]-AVERAGE(Table2[1M Return vs Nifty]))/_xlfn.STDEV.P(Table2[1M Return vs Nifty])</f>
        <v>-1.0739637572481699</v>
      </c>
      <c r="K359">
        <v>6.0188849770637702</v>
      </c>
      <c r="L359">
        <f>(Table2[[#This Row],[6M Return vs Nifty]]-AVERAGE(Table2[6M Return vs Nifty]))/_xlfn.STDEV.P(Table2[6M Return vs Nifty])</f>
        <v>-0.12589907892337895</v>
      </c>
      <c r="M359">
        <v>0.59051995366937804</v>
      </c>
      <c r="N359">
        <f>(Table2[[#This Row],[1W Return vs Nifty]]-AVERAGE(Table2[1W Return vs Nifty]))/_xlfn.STDEV.P(Table2[1W Return vs Nifty])</f>
        <v>-0.15332184864332904</v>
      </c>
      <c r="O359">
        <v>58.18</v>
      </c>
      <c r="P359">
        <v>59.457879675838299</v>
      </c>
      <c r="Q359">
        <v>55.749517851904699</v>
      </c>
      <c r="R359">
        <v>46.317599091987198</v>
      </c>
      <c r="S359" s="2">
        <f>(Table2[[#This Row],[Close Price]]-Table2[[#This Row],[20D EMA]])/Table2[[#This Row],[20D EMA]]</f>
        <v>-9.2815400481264885E-3</v>
      </c>
      <c r="T359" s="2">
        <f>(Table2[[#This Row],[Close Price]]-Table2[[#This Row],[50D EMA]])/Table2[[#This Row],[50D EMA]]</f>
        <v>-3.0574243241590474E-2</v>
      </c>
      <c r="U359" s="2">
        <f>(Table2[[#This Row],[Close Price]]-Table2[[#This Row],[200D EMA]])/Table2[[#This Row],[200D EMA]]</f>
        <v>3.3910286957409316E-2</v>
      </c>
      <c r="V359">
        <v>0.37869239887241202</v>
      </c>
      <c r="W359">
        <v>55.41</v>
      </c>
      <c r="X359">
        <v>58.19</v>
      </c>
      <c r="Y359">
        <v>55.41</v>
      </c>
      <c r="Z359">
        <v>58.65</v>
      </c>
      <c r="AA359">
        <v>55.41</v>
      </c>
      <c r="AB359">
        <v>58.65</v>
      </c>
      <c r="AC359" s="2">
        <f>(Table2[[#This Row],[Close Price]]/Table2[[#This Row],[Day Low]])-1</f>
        <v>4.0245443060819452E-2</v>
      </c>
      <c r="AD359" s="2">
        <f>(Table2[[#This Row],[Day High]]/Table2[[#This Row],[Close Price]])-1</f>
        <v>9.5419847328244156E-3</v>
      </c>
      <c r="AE359" s="2">
        <f>(Table2[[#This Row],[Close Price]]/Table2[[#This Row],[Current Week Low]])-1</f>
        <v>4.0245443060819452E-2</v>
      </c>
      <c r="AF359" s="2">
        <f>(Table2[[#This Row],[Current Week High]]/Table2[[#This Row],[Close Price]])-1</f>
        <v>1.7522553782095773E-2</v>
      </c>
      <c r="AG359" s="2">
        <f>(Table2[[#This Row],[Close Price]]/Table2[[#This Row],[Current Month Low]])-1</f>
        <v>4.0245443060819452E-2</v>
      </c>
      <c r="AH359" s="2">
        <f>(Table2[[#This Row],[Current Month High]]/Table2[[#This Row],[Close Price]])-1</f>
        <v>1.7522553782095773E-2</v>
      </c>
      <c r="AI359">
        <v>27.862595419847299</v>
      </c>
      <c r="AJ359">
        <v>47.228607918263002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-0.17</v>
      </c>
      <c r="AM359" t="s">
        <v>10199</v>
      </c>
      <c r="AN359">
        <v>-0.4</v>
      </c>
      <c r="AO359" t="s">
        <v>10199</v>
      </c>
      <c r="AQ359">
        <f>(Table2[[#This Row],[Sharpe Ratio]]-AVERAGE(Table2[Sharpe Ratio]))/_xlfn.STDEV.P(Table2[Sharpe Ratio])</f>
        <v>-0.61420022642052874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476</v>
      </c>
      <c r="AT359">
        <f>_xlfn.RANK.AVG(Table2[[#This Row],[6M Return vs Nifty Z-Score]],Table2[6M Return vs Nifty Z-Score])</f>
        <v>353</v>
      </c>
      <c r="AU359">
        <f>_xlfn.RANK.AVG(Table2[[#This Row],[Sharpe Ratio Z-Score]],Table2[Sharpe Ratio Z-Score])</f>
        <v>520.5</v>
      </c>
      <c r="AV359">
        <f>(Table2[[#This Row],[Rank 1Y]]+Table2[[#This Row],[Rank 6M]]+Table2[[#This Row],[Rank Sharpe]])/3</f>
        <v>449.83333333333331</v>
      </c>
    </row>
    <row r="360" spans="1:48" x14ac:dyDescent="0.3">
      <c r="A360" t="s">
        <v>887</v>
      </c>
      <c r="B360" t="s">
        <v>888</v>
      </c>
      <c r="C360" t="s">
        <v>10155</v>
      </c>
      <c r="D360" t="s">
        <v>117</v>
      </c>
      <c r="E360">
        <v>16878.571007357899</v>
      </c>
      <c r="F360">
        <v>61.6</v>
      </c>
      <c r="G360">
        <v>344.35479797997101</v>
      </c>
      <c r="H360">
        <f>(Table2[[#This Row],[1Y Return vs Nifty]]-AVERAGE(Table2[1Y Return vs Nifty]))/_xlfn.STDEV.P(Table2[1Y Return vs Nifty])</f>
        <v>3.4746351072151054</v>
      </c>
      <c r="I360">
        <v>3.5040965855203501</v>
      </c>
      <c r="J360">
        <f>(Table2[[#This Row],[1M Return vs Nifty]]-AVERAGE(Table2[1M Return vs Nifty]))/_xlfn.STDEV.P(Table2[1M Return vs Nifty])</f>
        <v>-7.4131822840314082E-2</v>
      </c>
      <c r="K360">
        <v>95.297120783985505</v>
      </c>
      <c r="L360">
        <f>(Table2[[#This Row],[6M Return vs Nifty]]-AVERAGE(Table2[6M Return vs Nifty]))/_xlfn.STDEV.P(Table2[6M Return vs Nifty])</f>
        <v>2.5907153186773915</v>
      </c>
      <c r="M360">
        <v>4.1927768994138503</v>
      </c>
      <c r="N360">
        <f>(Table2[[#This Row],[1W Return vs Nifty]]-AVERAGE(Table2[1W Return vs Nifty]))/_xlfn.STDEV.P(Table2[1W Return vs Nifty])</f>
        <v>0.54546202128437804</v>
      </c>
      <c r="O360">
        <v>61.37</v>
      </c>
      <c r="P360">
        <v>58.063848905672003</v>
      </c>
      <c r="Q360">
        <v>43.398655236553502</v>
      </c>
      <c r="R360">
        <v>67.802797946198993</v>
      </c>
      <c r="S360" s="2">
        <f>(Table2[[#This Row],[Close Price]]-Table2[[#This Row],[20D EMA]])/Table2[[#This Row],[20D EMA]]</f>
        <v>3.7477594916083428E-3</v>
      </c>
      <c r="T360" s="2">
        <f>(Table2[[#This Row],[Close Price]]-Table2[[#This Row],[50D EMA]])/Table2[[#This Row],[50D EMA]]</f>
        <v>6.0901079776379881E-2</v>
      </c>
      <c r="U360" s="2">
        <f>(Table2[[#This Row],[Close Price]]-Table2[[#This Row],[200D EMA]])/Table2[[#This Row],[200D EMA]]</f>
        <v>0.4193988192545654</v>
      </c>
      <c r="V360">
        <v>0.88625313750111301</v>
      </c>
      <c r="W360">
        <v>60.5</v>
      </c>
      <c r="X360">
        <v>63.88</v>
      </c>
      <c r="Y360">
        <v>60.5</v>
      </c>
      <c r="Z360">
        <v>67.25</v>
      </c>
      <c r="AA360">
        <v>59.35</v>
      </c>
      <c r="AB360">
        <v>67.25</v>
      </c>
      <c r="AC360" s="2">
        <f>(Table2[[#This Row],[Close Price]]/Table2[[#This Row],[Day Low]])-1</f>
        <v>1.8181818181818299E-2</v>
      </c>
      <c r="AD360" s="2">
        <f>(Table2[[#This Row],[Day High]]/Table2[[#This Row],[Close Price]])-1</f>
        <v>3.7012987012986942E-2</v>
      </c>
      <c r="AE360" s="2">
        <f>(Table2[[#This Row],[Close Price]]/Table2[[#This Row],[Current Week Low]])-1</f>
        <v>1.8181818181818299E-2</v>
      </c>
      <c r="AF360" s="2">
        <f>(Table2[[#This Row],[Current Week High]]/Table2[[#This Row],[Close Price]])-1</f>
        <v>9.1720779220779258E-2</v>
      </c>
      <c r="AG360" s="2">
        <f>(Table2[[#This Row],[Close Price]]/Table2[[#This Row],[Current Month Low]])-1</f>
        <v>3.7910699241785917E-2</v>
      </c>
      <c r="AH360" s="2">
        <f>(Table2[[#This Row],[Current Month High]]/Table2[[#This Row],[Close Price]])-1</f>
        <v>9.1720779220779258E-2</v>
      </c>
      <c r="AI360">
        <v>16.558441558441501</v>
      </c>
      <c r="AJ360">
        <v>402.85714285714198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0.33</v>
      </c>
      <c r="AM360" t="s">
        <v>10200</v>
      </c>
      <c r="AN360">
        <v>1.03</v>
      </c>
      <c r="AO360" t="s">
        <v>10200</v>
      </c>
      <c r="AP360">
        <v>0.12219666492633199</v>
      </c>
      <c r="AQ360">
        <f>(Table2[[#This Row],[Sharpe Ratio]]-AVERAGE(Table2[Sharpe Ratio]))/_xlfn.STDEV.P(Table2[Sharpe Ratio])</f>
        <v>0.76348090006546565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7.3001615244020259</v>
      </c>
      <c r="AS360">
        <f>_xlfn.RANK.AVG(Table2[[#This Row],[1Y Return vs Nifty Z-Score]],Table2[1Y Return vs Nifty Z-Score])</f>
        <v>6</v>
      </c>
      <c r="AT360">
        <f>_xlfn.RANK.AVG(Table2[[#This Row],[6M Return vs Nifty Z-Score]],Table2[6M Return vs Nifty Z-Score])</f>
        <v>14</v>
      </c>
      <c r="AU360">
        <f>_xlfn.RANK.AVG(Table2[[#This Row],[Sharpe Ratio Z-Score]],Table2[Sharpe Ratio Z-Score])</f>
        <v>159</v>
      </c>
      <c r="AV360">
        <f>(Table2[[#This Row],[Rank 1Y]]+Table2[[#This Row],[Rank 6M]]+Table2[[#This Row],[Rank Sharpe]])/3</f>
        <v>59.666666666666664</v>
      </c>
    </row>
    <row r="361" spans="1:48" x14ac:dyDescent="0.3">
      <c r="A361" t="s">
        <v>889</v>
      </c>
      <c r="B361" t="s">
        <v>890</v>
      </c>
      <c r="C361" t="s">
        <v>10161</v>
      </c>
      <c r="D361" t="s">
        <v>65</v>
      </c>
      <c r="E361">
        <v>16844.625</v>
      </c>
      <c r="F361">
        <v>6753.35</v>
      </c>
      <c r="G361">
        <v>55.550388313946101</v>
      </c>
      <c r="H361">
        <f>(Table2[[#This Row],[1Y Return vs Nifty]]-AVERAGE(Table2[1Y Return vs Nifty]))/_xlfn.STDEV.P(Table2[1Y Return vs Nifty])</f>
        <v>0.10054173879395846</v>
      </c>
      <c r="I361">
        <v>5.4753147819037498</v>
      </c>
      <c r="J361">
        <f>(Table2[[#This Row],[1M Return vs Nifty]]-AVERAGE(Table2[1M Return vs Nifty]))/_xlfn.STDEV.P(Table2[1M Return vs Nifty])</f>
        <v>8.9407398103791891E-2</v>
      </c>
      <c r="K361">
        <v>-10.7705797309664</v>
      </c>
      <c r="L361">
        <f>(Table2[[#This Row],[6M Return vs Nifty]]-AVERAGE(Table2[6M Return vs Nifty]))/_xlfn.STDEV.P(Table2[6M Return vs Nifty])</f>
        <v>-0.63677948713938226</v>
      </c>
      <c r="M361">
        <v>7.4017635672808302</v>
      </c>
      <c r="N361">
        <f>(Table2[[#This Row],[1W Return vs Nifty]]-AVERAGE(Table2[1W Return vs Nifty]))/_xlfn.STDEV.P(Table2[1W Return vs Nifty])</f>
        <v>1.1679573502107481</v>
      </c>
      <c r="O361">
        <v>6517.54</v>
      </c>
      <c r="P361">
        <v>6179.5969159586903</v>
      </c>
      <c r="Q361">
        <v>5419.3973514781101</v>
      </c>
      <c r="R361">
        <v>59.715201011538099</v>
      </c>
      <c r="S361" s="2">
        <f>(Table2[[#This Row],[Close Price]]-Table2[[#This Row],[20D EMA]])/Table2[[#This Row],[20D EMA]]</f>
        <v>3.618082896307509E-2</v>
      </c>
      <c r="T361" s="2">
        <f>(Table2[[#This Row],[Close Price]]-Table2[[#This Row],[50D EMA]])/Table2[[#This Row],[50D EMA]]</f>
        <v>9.2846360667894659E-2</v>
      </c>
      <c r="U361" s="2">
        <f>(Table2[[#This Row],[Close Price]]-Table2[[#This Row],[200D EMA]])/Table2[[#This Row],[200D EMA]]</f>
        <v>0.24614409352325167</v>
      </c>
      <c r="V361">
        <v>2.2218986756399599</v>
      </c>
      <c r="W361">
        <v>6720.5</v>
      </c>
      <c r="X361">
        <v>6932.55</v>
      </c>
      <c r="Y361">
        <v>6696.25</v>
      </c>
      <c r="Z361">
        <v>6949</v>
      </c>
      <c r="AA361">
        <v>6150</v>
      </c>
      <c r="AB361">
        <v>7572.2</v>
      </c>
      <c r="AC361" s="2">
        <f>(Table2[[#This Row],[Close Price]]/Table2[[#This Row],[Day Low]])-1</f>
        <v>4.888029164496821E-3</v>
      </c>
      <c r="AD361" s="2">
        <f>(Table2[[#This Row],[Day High]]/Table2[[#This Row],[Close Price]])-1</f>
        <v>2.6534978936379794E-2</v>
      </c>
      <c r="AE361" s="2">
        <f>(Table2[[#This Row],[Close Price]]/Table2[[#This Row],[Current Week Low]])-1</f>
        <v>8.5271607242860537E-3</v>
      </c>
      <c r="AF361" s="2">
        <f>(Table2[[#This Row],[Current Week High]]/Table2[[#This Row],[Close Price]])-1</f>
        <v>2.897080708093025E-2</v>
      </c>
      <c r="AG361" s="2">
        <f>(Table2[[#This Row],[Close Price]]/Table2[[#This Row],[Current Month Low]])-1</f>
        <v>9.8105691056910693E-2</v>
      </c>
      <c r="AH361" s="2">
        <f>(Table2[[#This Row],[Current Month High]]/Table2[[#This Row],[Close Price]])-1</f>
        <v>0.12125093472128645</v>
      </c>
      <c r="AI361">
        <v>12.125093472128601</v>
      </c>
      <c r="AJ361">
        <v>82.399729912221403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0.16</v>
      </c>
      <c r="AM361" t="s">
        <v>10200</v>
      </c>
      <c r="AN361">
        <v>6.9</v>
      </c>
      <c r="AO361" t="s">
        <v>10200</v>
      </c>
      <c r="AP361">
        <v>5.9652826975158002E-2</v>
      </c>
      <c r="AQ361">
        <f>(Table2[[#This Row],[Sharpe Ratio]]-AVERAGE(Table2[Sharpe Ratio]))/_xlfn.STDEV.P(Table2[Sharpe Ratio])</f>
        <v>5.8343282968657401E-2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0.77947028293777354</v>
      </c>
      <c r="AS361">
        <f>_xlfn.RANK.AVG(Table2[[#This Row],[1Y Return vs Nifty Z-Score]],Table2[1Y Return vs Nifty Z-Score])</f>
        <v>246</v>
      </c>
      <c r="AT361">
        <f>_xlfn.RANK.AVG(Table2[[#This Row],[6M Return vs Nifty Z-Score]],Table2[6M Return vs Nifty Z-Score])</f>
        <v>533</v>
      </c>
      <c r="AU361">
        <f>_xlfn.RANK.AVG(Table2[[#This Row],[Sharpe Ratio Z-Score]],Table2[Sharpe Ratio Z-Score])</f>
        <v>318</v>
      </c>
      <c r="AV361">
        <f>(Table2[[#This Row],[Rank 1Y]]+Table2[[#This Row],[Rank 6M]]+Table2[[#This Row],[Rank Sharpe]])/3</f>
        <v>365.66666666666669</v>
      </c>
    </row>
    <row r="362" spans="1:48" x14ac:dyDescent="0.3">
      <c r="A362" t="s">
        <v>891</v>
      </c>
      <c r="B362" t="s">
        <v>892</v>
      </c>
      <c r="C362" t="s">
        <v>10161</v>
      </c>
      <c r="D362" t="s">
        <v>287</v>
      </c>
      <c r="E362">
        <v>16792.630685144999</v>
      </c>
      <c r="F362">
        <v>2169.25</v>
      </c>
      <c r="G362">
        <v>-4.3084706313899002</v>
      </c>
      <c r="H362">
        <f>(Table2[[#This Row],[1Y Return vs Nifty]]-AVERAGE(Table2[1Y Return vs Nifty]))/_xlfn.STDEV.P(Table2[1Y Return vs Nifty])</f>
        <v>-0.5987875382149126</v>
      </c>
      <c r="I362">
        <v>5.0685830779949601</v>
      </c>
      <c r="J362">
        <f>(Table2[[#This Row],[1M Return vs Nifty]]-AVERAGE(Table2[1M Return vs Nifty]))/_xlfn.STDEV.P(Table2[1M Return vs Nifty])</f>
        <v>5.5663499984065501E-2</v>
      </c>
      <c r="K362">
        <v>-5.3339442846791298</v>
      </c>
      <c r="L362">
        <f>(Table2[[#This Row],[6M Return vs Nifty]]-AVERAGE(Table2[6M Return vs Nifty]))/_xlfn.STDEV.P(Table2[6M Return vs Nifty])</f>
        <v>-0.47135011911477759</v>
      </c>
      <c r="M362">
        <v>-0.10794933523455</v>
      </c>
      <c r="N362">
        <f>(Table2[[#This Row],[1W Return vs Nifty]]-AVERAGE(Table2[1W Return vs Nifty]))/_xlfn.STDEV.P(Table2[1W Return vs Nifty])</f>
        <v>-0.28881442456924489</v>
      </c>
      <c r="O362">
        <v>2077.62</v>
      </c>
      <c r="P362">
        <v>2027.9648419953101</v>
      </c>
      <c r="Q362">
        <v>1968.7632422799099</v>
      </c>
      <c r="R362">
        <v>53.516230040338499</v>
      </c>
      <c r="S362" s="2">
        <f>(Table2[[#This Row],[Close Price]]-Table2[[#This Row],[20D EMA]])/Table2[[#This Row],[20D EMA]]</f>
        <v>4.4103349024364469E-2</v>
      </c>
      <c r="T362" s="2">
        <f>(Table2[[#This Row],[Close Price]]-Table2[[#This Row],[50D EMA]])/Table2[[#This Row],[50D EMA]]</f>
        <v>6.9668445467565301E-2</v>
      </c>
      <c r="U362" s="2">
        <f>(Table2[[#This Row],[Close Price]]-Table2[[#This Row],[200D EMA]])/Table2[[#This Row],[200D EMA]]</f>
        <v>0.10183385864514517</v>
      </c>
      <c r="V362">
        <v>0.96202023768446199</v>
      </c>
      <c r="W362">
        <v>2120</v>
      </c>
      <c r="X362">
        <v>2193.9</v>
      </c>
      <c r="Y362">
        <v>2092.0500000000002</v>
      </c>
      <c r="Z362">
        <v>2193.9</v>
      </c>
      <c r="AA362">
        <v>2080</v>
      </c>
      <c r="AB362">
        <v>2193.9</v>
      </c>
      <c r="AC362" s="2">
        <f>(Table2[[#This Row],[Close Price]]/Table2[[#This Row],[Day Low]])-1</f>
        <v>2.3231132075471672E-2</v>
      </c>
      <c r="AD362" s="2">
        <f>(Table2[[#This Row],[Day High]]/Table2[[#This Row],[Close Price]])-1</f>
        <v>1.1363374438169815E-2</v>
      </c>
      <c r="AE362" s="2">
        <f>(Table2[[#This Row],[Close Price]]/Table2[[#This Row],[Current Week Low]])-1</f>
        <v>3.6901603690160378E-2</v>
      </c>
      <c r="AF362" s="2">
        <f>(Table2[[#This Row],[Current Week High]]/Table2[[#This Row],[Close Price]])-1</f>
        <v>1.1363374438169815E-2</v>
      </c>
      <c r="AG362" s="2">
        <f>(Table2[[#This Row],[Close Price]]/Table2[[#This Row],[Current Month Low]])-1</f>
        <v>4.2908653846153832E-2</v>
      </c>
      <c r="AH362" s="2">
        <f>(Table2[[#This Row],[Current Month High]]/Table2[[#This Row],[Close Price]])-1</f>
        <v>1.1363374438169815E-2</v>
      </c>
      <c r="AI362">
        <v>8.6274057854096995</v>
      </c>
      <c r="AJ362">
        <v>23.957142857142799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-0.01</v>
      </c>
      <c r="AM362" t="s">
        <v>10199</v>
      </c>
      <c r="AN362">
        <v>5.57</v>
      </c>
      <c r="AO362" t="s">
        <v>10200</v>
      </c>
      <c r="AP362">
        <v>3.0516612283340998E-2</v>
      </c>
      <c r="AQ362">
        <f>(Table2[[#This Row],[Sharpe Ratio]]-AVERAGE(Table2[Sharpe Ratio]))/_xlfn.STDEV.P(Table2[Sharpe Ratio])</f>
        <v>-0.27014696758244766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-1.5734355494973173</v>
      </c>
      <c r="AS362">
        <f>_xlfn.RANK.AVG(Table2[[#This Row],[1Y Return vs Nifty Z-Score]],Table2[1Y Return vs Nifty Z-Score])</f>
        <v>541</v>
      </c>
      <c r="AT362">
        <f>_xlfn.RANK.AVG(Table2[[#This Row],[6M Return vs Nifty Z-Score]],Table2[6M Return vs Nifty Z-Score])</f>
        <v>484</v>
      </c>
      <c r="AU362">
        <f>_xlfn.RANK.AVG(Table2[[#This Row],[Sharpe Ratio Z-Score]],Table2[Sharpe Ratio Z-Score])</f>
        <v>412</v>
      </c>
      <c r="AV362">
        <f>(Table2[[#This Row],[Rank 1Y]]+Table2[[#This Row],[Rank 6M]]+Table2[[#This Row],[Rank Sharpe]])/3</f>
        <v>479</v>
      </c>
    </row>
    <row r="363" spans="1:48" x14ac:dyDescent="0.3">
      <c r="A363" t="s">
        <v>893</v>
      </c>
      <c r="B363" t="s">
        <v>894</v>
      </c>
      <c r="C363" t="s">
        <v>10155</v>
      </c>
      <c r="D363" t="s">
        <v>494</v>
      </c>
      <c r="E363">
        <v>16695.670073460002</v>
      </c>
      <c r="F363">
        <v>324.05</v>
      </c>
      <c r="G363">
        <v>4.3265690369844503</v>
      </c>
      <c r="H363">
        <f>(Table2[[#This Row],[1Y Return vs Nifty]]-AVERAGE(Table2[1Y Return vs Nifty]))/_xlfn.STDEV.P(Table2[1Y Return vs Nifty])</f>
        <v>-0.49790462539925368</v>
      </c>
      <c r="I363">
        <v>-2.5734001190239599</v>
      </c>
      <c r="J363">
        <f>(Table2[[#This Row],[1M Return vs Nifty]]-AVERAGE(Table2[1M Return vs Nifty]))/_xlfn.STDEV.P(Table2[1M Return vs Nifty])</f>
        <v>-0.57834240600917686</v>
      </c>
      <c r="K363">
        <v>-12.7676911414336</v>
      </c>
      <c r="L363">
        <f>(Table2[[#This Row],[6M Return vs Nifty]]-AVERAGE(Table2[6M Return vs Nifty]))/_xlfn.STDEV.P(Table2[6M Return vs Nifty])</f>
        <v>-0.69754885116468868</v>
      </c>
      <c r="M363">
        <v>-2.8268239905897401</v>
      </c>
      <c r="N363">
        <f>(Table2[[#This Row],[1W Return vs Nifty]]-AVERAGE(Table2[1W Return vs Nifty]))/_xlfn.STDEV.P(Table2[1W Return vs Nifty])</f>
        <v>-0.81623536708749433</v>
      </c>
      <c r="O363">
        <v>332.81</v>
      </c>
      <c r="P363">
        <v>328.44944061906102</v>
      </c>
      <c r="Q363">
        <v>318.71503900831198</v>
      </c>
      <c r="R363">
        <v>47.508215175911197</v>
      </c>
      <c r="S363" s="2">
        <f>(Table2[[#This Row],[Close Price]]-Table2[[#This Row],[20D EMA]])/Table2[[#This Row],[20D EMA]]</f>
        <v>-2.6321324479432681E-2</v>
      </c>
      <c r="T363" s="2">
        <f>(Table2[[#This Row],[Close Price]]-Table2[[#This Row],[50D EMA]])/Table2[[#This Row],[50D EMA]]</f>
        <v>-1.33945748568454E-2</v>
      </c>
      <c r="U363" s="2">
        <f>(Table2[[#This Row],[Close Price]]-Table2[[#This Row],[200D EMA]])/Table2[[#This Row],[200D EMA]]</f>
        <v>1.6738968478826322E-2</v>
      </c>
      <c r="V363">
        <v>0.32194302024801302</v>
      </c>
      <c r="W363">
        <v>318.60000000000002</v>
      </c>
      <c r="X363">
        <v>330.05</v>
      </c>
      <c r="Y363">
        <v>318.60000000000002</v>
      </c>
      <c r="Z363">
        <v>342.2</v>
      </c>
      <c r="AA363">
        <v>318.60000000000002</v>
      </c>
      <c r="AB363">
        <v>350</v>
      </c>
      <c r="AC363" s="2">
        <f>(Table2[[#This Row],[Close Price]]/Table2[[#This Row],[Day Low]])-1</f>
        <v>1.7106089139987457E-2</v>
      </c>
      <c r="AD363" s="2">
        <f>(Table2[[#This Row],[Day High]]/Table2[[#This Row],[Close Price]])-1</f>
        <v>1.8515661163400754E-2</v>
      </c>
      <c r="AE363" s="2">
        <f>(Table2[[#This Row],[Close Price]]/Table2[[#This Row],[Current Week Low]])-1</f>
        <v>1.7106089139987457E-2</v>
      </c>
      <c r="AF363" s="2">
        <f>(Table2[[#This Row],[Current Week High]]/Table2[[#This Row],[Close Price]])-1</f>
        <v>5.6009875019287003E-2</v>
      </c>
      <c r="AG363" s="2">
        <f>(Table2[[#This Row],[Close Price]]/Table2[[#This Row],[Current Month Low]])-1</f>
        <v>1.7106089139987457E-2</v>
      </c>
      <c r="AH363" s="2">
        <f>(Table2[[#This Row],[Current Month High]]/Table2[[#This Row],[Close Price]])-1</f>
        <v>8.0080234531707983E-2</v>
      </c>
      <c r="AI363">
        <v>20.968986267551301</v>
      </c>
      <c r="AJ363">
        <v>30.402414486921501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-0.09</v>
      </c>
      <c r="AM363" t="s">
        <v>10199</v>
      </c>
      <c r="AN363">
        <v>-4.6900000000000004</v>
      </c>
      <c r="AO363" t="s">
        <v>10199</v>
      </c>
      <c r="AP363">
        <v>-3.8700144010364E-2</v>
      </c>
      <c r="AQ363">
        <f>(Table2[[#This Row],[Sharpe Ratio]]-AVERAGE(Table2[Sharpe Ratio]))/_xlfn.STDEV.P(Table2[Sharpe Ratio])</f>
        <v>-1.0505170279266178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-3.6405482775872318</v>
      </c>
      <c r="AS363">
        <f>_xlfn.RANK.AVG(Table2[[#This Row],[1Y Return vs Nifty Z-Score]],Table2[1Y Return vs Nifty Z-Score])</f>
        <v>491</v>
      </c>
      <c r="AT363">
        <f>_xlfn.RANK.AVG(Table2[[#This Row],[6M Return vs Nifty Z-Score]],Table2[6M Return vs Nifty Z-Score])</f>
        <v>559</v>
      </c>
      <c r="AU363">
        <f>_xlfn.RANK.AVG(Table2[[#This Row],[Sharpe Ratio Z-Score]],Table2[Sharpe Ratio Z-Score])</f>
        <v>617</v>
      </c>
      <c r="AV363">
        <f>(Table2[[#This Row],[Rank 1Y]]+Table2[[#This Row],[Rank 6M]]+Table2[[#This Row],[Rank Sharpe]])/3</f>
        <v>555.66666666666663</v>
      </c>
    </row>
    <row r="364" spans="1:48" x14ac:dyDescent="0.3">
      <c r="A364" t="s">
        <v>897</v>
      </c>
      <c r="B364" t="s">
        <v>898</v>
      </c>
      <c r="C364" t="s">
        <v>10154</v>
      </c>
      <c r="D364" t="s">
        <v>21</v>
      </c>
      <c r="E364">
        <v>16645.448295900002</v>
      </c>
      <c r="F364">
        <v>734.7</v>
      </c>
      <c r="G364">
        <v>63.694358453289702</v>
      </c>
      <c r="H364">
        <f>(Table2[[#This Row],[1Y Return vs Nifty]]-AVERAGE(Table2[1Y Return vs Nifty]))/_xlfn.STDEV.P(Table2[1Y Return vs Nifty])</f>
        <v>0.19568750083947362</v>
      </c>
      <c r="I364">
        <v>3.4231514278977202</v>
      </c>
      <c r="J364">
        <f>(Table2[[#This Row],[1M Return vs Nifty]]-AVERAGE(Table2[1M Return vs Nifty]))/_xlfn.STDEV.P(Table2[1M Return vs Nifty])</f>
        <v>-8.0847318893003756E-2</v>
      </c>
      <c r="K364">
        <v>17.5753520663506</v>
      </c>
      <c r="L364">
        <f>(Table2[[#This Row],[6M Return vs Nifty]]-AVERAGE(Table2[6M Return vs Nifty]))/_xlfn.STDEV.P(Table2[6M Return vs Nifty])</f>
        <v>0.22574838136079994</v>
      </c>
      <c r="M364">
        <v>-3.7560313083570702</v>
      </c>
      <c r="N364">
        <f>(Table2[[#This Row],[1W Return vs Nifty]]-AVERAGE(Table2[1W Return vs Nifty]))/_xlfn.STDEV.P(Table2[1W Return vs Nifty])</f>
        <v>-0.99648766314918102</v>
      </c>
      <c r="O364">
        <v>724.14</v>
      </c>
      <c r="P364">
        <v>677.12283840179896</v>
      </c>
      <c r="Q364">
        <v>579.10228991020404</v>
      </c>
      <c r="R364">
        <v>50.386724927876898</v>
      </c>
      <c r="S364" s="2">
        <f>(Table2[[#This Row],[Close Price]]-Table2[[#This Row],[20D EMA]])/Table2[[#This Row],[20D EMA]]</f>
        <v>1.4582815477670145E-2</v>
      </c>
      <c r="T364" s="2">
        <f>(Table2[[#This Row],[Close Price]]-Table2[[#This Row],[50D EMA]])/Table2[[#This Row],[50D EMA]]</f>
        <v>8.5032077391008459E-2</v>
      </c>
      <c r="U364" s="2">
        <f>(Table2[[#This Row],[Close Price]]-Table2[[#This Row],[200D EMA]])/Table2[[#This Row],[200D EMA]]</f>
        <v>0.26868778245363717</v>
      </c>
      <c r="V364">
        <v>0.55624505661155998</v>
      </c>
      <c r="W364">
        <v>714.85</v>
      </c>
      <c r="X364">
        <v>738</v>
      </c>
      <c r="Y364">
        <v>714.85</v>
      </c>
      <c r="Z364">
        <v>748</v>
      </c>
      <c r="AA364">
        <v>714.85</v>
      </c>
      <c r="AB364">
        <v>769.45</v>
      </c>
      <c r="AC364" s="2">
        <f>(Table2[[#This Row],[Close Price]]/Table2[[#This Row],[Day Low]])-1</f>
        <v>2.7768063230048323E-2</v>
      </c>
      <c r="AD364" s="2">
        <f>(Table2[[#This Row],[Day High]]/Table2[[#This Row],[Close Price]])-1</f>
        <v>4.4916292364229893E-3</v>
      </c>
      <c r="AE364" s="2">
        <f>(Table2[[#This Row],[Close Price]]/Table2[[#This Row],[Current Week Low]])-1</f>
        <v>2.7768063230048323E-2</v>
      </c>
      <c r="AF364" s="2">
        <f>(Table2[[#This Row],[Current Week High]]/Table2[[#This Row],[Close Price]])-1</f>
        <v>1.8102626922553267E-2</v>
      </c>
      <c r="AG364" s="2">
        <f>(Table2[[#This Row],[Close Price]]/Table2[[#This Row],[Current Month Low]])-1</f>
        <v>2.7768063230048323E-2</v>
      </c>
      <c r="AH364" s="2">
        <f>(Table2[[#This Row],[Current Month High]]/Table2[[#This Row],[Close Price]])-1</f>
        <v>4.729821695930303E-2</v>
      </c>
      <c r="AI364">
        <v>4.7298216959303003</v>
      </c>
      <c r="AJ364">
        <v>92.128661087866107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0.15</v>
      </c>
      <c r="AM364" t="s">
        <v>10200</v>
      </c>
      <c r="AN364">
        <v>-2.5</v>
      </c>
      <c r="AO364" t="s">
        <v>10199</v>
      </c>
      <c r="AP364">
        <v>5.9139752644472E-2</v>
      </c>
      <c r="AQ364">
        <f>(Table2[[#This Row],[Sharpe Ratio]]-AVERAGE(Table2[Sharpe Ratio]))/_xlfn.STDEV.P(Table2[Sharpe Ratio])</f>
        <v>5.2558732119444992E-2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-0.60334036772246624</v>
      </c>
      <c r="AS364">
        <f>_xlfn.RANK.AVG(Table2[[#This Row],[1Y Return vs Nifty Z-Score]],Table2[1Y Return vs Nifty Z-Score])</f>
        <v>214</v>
      </c>
      <c r="AT364">
        <f>_xlfn.RANK.AVG(Table2[[#This Row],[6M Return vs Nifty Z-Score]],Table2[6M Return vs Nifty Z-Score])</f>
        <v>239</v>
      </c>
      <c r="AU364">
        <f>_xlfn.RANK.AVG(Table2[[#This Row],[Sharpe Ratio Z-Score]],Table2[Sharpe Ratio Z-Score])</f>
        <v>322</v>
      </c>
      <c r="AV364">
        <f>(Table2[[#This Row],[Rank 1Y]]+Table2[[#This Row],[Rank 6M]]+Table2[[#This Row],[Rank Sharpe]])/3</f>
        <v>258.33333333333331</v>
      </c>
    </row>
    <row r="365" spans="1:48" x14ac:dyDescent="0.3">
      <c r="A365" t="s">
        <v>899</v>
      </c>
      <c r="B365" t="s">
        <v>900</v>
      </c>
      <c r="C365" t="s">
        <v>10159</v>
      </c>
      <c r="D365" t="s">
        <v>455</v>
      </c>
      <c r="E365">
        <v>16572.099846609999</v>
      </c>
      <c r="F365">
        <v>576.6</v>
      </c>
      <c r="G365">
        <v>235.18081328896901</v>
      </c>
      <c r="H365">
        <f>(Table2[[#This Row],[1Y Return vs Nifty]]-AVERAGE(Table2[1Y Return vs Nifty]))/_xlfn.STDEV.P(Table2[1Y Return vs Nifty])</f>
        <v>2.1991586760345734</v>
      </c>
      <c r="I365">
        <v>18.028835109268499</v>
      </c>
      <c r="J365">
        <f>(Table2[[#This Row],[1M Return vs Nifty]]-AVERAGE(Table2[1M Return vs Nifty]))/_xlfn.STDEV.P(Table2[1M Return vs Nifty])</f>
        <v>1.1308917645782197</v>
      </c>
      <c r="K365">
        <v>15.2900369203432</v>
      </c>
      <c r="L365">
        <f>(Table2[[#This Row],[6M Return vs Nifty]]-AVERAGE(Table2[6M Return vs Nifty]))/_xlfn.STDEV.P(Table2[6M Return vs Nifty])</f>
        <v>0.15620937252414147</v>
      </c>
      <c r="M365">
        <v>16.6089581743819</v>
      </c>
      <c r="N365">
        <f>(Table2[[#This Row],[1W Return vs Nifty]]-AVERAGE(Table2[1W Return vs Nifty]))/_xlfn.STDEV.P(Table2[1W Return vs Nifty])</f>
        <v>2.9540151399884089</v>
      </c>
      <c r="O365">
        <v>530.30999999999995</v>
      </c>
      <c r="P365">
        <v>511.77798716331699</v>
      </c>
      <c r="Q365">
        <v>433.28897992366802</v>
      </c>
      <c r="R365">
        <v>89.913227151851302</v>
      </c>
      <c r="S365" s="2">
        <f>(Table2[[#This Row],[Close Price]]-Table2[[#This Row],[20D EMA]])/Table2[[#This Row],[20D EMA]]</f>
        <v>8.7288567064547309E-2</v>
      </c>
      <c r="T365" s="2">
        <f>(Table2[[#This Row],[Close Price]]-Table2[[#This Row],[50D EMA]])/Table2[[#This Row],[50D EMA]]</f>
        <v>0.12666041616205198</v>
      </c>
      <c r="U365" s="2">
        <f>(Table2[[#This Row],[Close Price]]-Table2[[#This Row],[200D EMA]])/Table2[[#This Row],[200D EMA]]</f>
        <v>0.33075159239355434</v>
      </c>
      <c r="V365">
        <v>1.5797400984988801</v>
      </c>
      <c r="W365">
        <v>550.29999999999995</v>
      </c>
      <c r="X365">
        <v>596.20000000000005</v>
      </c>
      <c r="Y365">
        <v>550.29999999999995</v>
      </c>
      <c r="Z365">
        <v>621</v>
      </c>
      <c r="AA365">
        <v>497.3</v>
      </c>
      <c r="AB365">
        <v>621</v>
      </c>
      <c r="AC365" s="2">
        <f>(Table2[[#This Row],[Close Price]]/Table2[[#This Row],[Day Low]])-1</f>
        <v>4.7792113392695068E-2</v>
      </c>
      <c r="AD365" s="2">
        <f>(Table2[[#This Row],[Day High]]/Table2[[#This Row],[Close Price]])-1</f>
        <v>3.3992369060007022E-2</v>
      </c>
      <c r="AE365" s="2">
        <f>(Table2[[#This Row],[Close Price]]/Table2[[#This Row],[Current Week Low]])-1</f>
        <v>4.7792113392695068E-2</v>
      </c>
      <c r="AF365" s="2">
        <f>(Table2[[#This Row],[Current Week High]]/Table2[[#This Row],[Close Price]])-1</f>
        <v>7.7003121748179026E-2</v>
      </c>
      <c r="AG365" s="2">
        <f>(Table2[[#This Row],[Close Price]]/Table2[[#This Row],[Current Month Low]])-1</f>
        <v>0.15946108988538099</v>
      </c>
      <c r="AH365" s="2">
        <f>(Table2[[#This Row],[Current Month High]]/Table2[[#This Row],[Close Price]])-1</f>
        <v>7.7003121748179026E-2</v>
      </c>
      <c r="AI365">
        <v>7.7003121748179</v>
      </c>
      <c r="AJ365">
        <v>262.64150943396203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0.09</v>
      </c>
      <c r="AM365" t="s">
        <v>10200</v>
      </c>
      <c r="AN365">
        <v>15.7</v>
      </c>
      <c r="AO365" t="s">
        <v>10200</v>
      </c>
      <c r="AP365">
        <v>0.21325818243546099</v>
      </c>
      <c r="AQ365">
        <f>(Table2[[#This Row],[Sharpe Ratio]]-AVERAGE(Table2[Sharpe Ratio]))/_xlfn.STDEV.P(Table2[Sharpe Ratio])</f>
        <v>1.7901352207634367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8.2304101738887798</v>
      </c>
      <c r="AS365">
        <f>_xlfn.RANK.AVG(Table2[[#This Row],[1Y Return vs Nifty Z-Score]],Table2[1Y Return vs Nifty Z-Score])</f>
        <v>18</v>
      </c>
      <c r="AT365">
        <f>_xlfn.RANK.AVG(Table2[[#This Row],[6M Return vs Nifty Z-Score]],Table2[6M Return vs Nifty Z-Score])</f>
        <v>259</v>
      </c>
      <c r="AU365">
        <f>_xlfn.RANK.AVG(Table2[[#This Row],[Sharpe Ratio Z-Score]],Table2[Sharpe Ratio Z-Score])</f>
        <v>27</v>
      </c>
      <c r="AV365">
        <f>(Table2[[#This Row],[Rank 1Y]]+Table2[[#This Row],[Rank 6M]]+Table2[[#This Row],[Rank Sharpe]])/3</f>
        <v>101.33333333333333</v>
      </c>
    </row>
    <row r="366" spans="1:48" x14ac:dyDescent="0.3">
      <c r="A366" t="s">
        <v>901</v>
      </c>
      <c r="B366" t="s">
        <v>902</v>
      </c>
      <c r="C366" t="s">
        <v>10153</v>
      </c>
      <c r="D366" t="s">
        <v>179</v>
      </c>
      <c r="E366">
        <v>16486.011148199999</v>
      </c>
      <c r="F366">
        <v>1715.8</v>
      </c>
      <c r="G366">
        <v>30.392820793659801</v>
      </c>
      <c r="H366">
        <f>(Table2[[#This Row],[1Y Return vs Nifty]]-AVERAGE(Table2[1Y Return vs Nifty]))/_xlfn.STDEV.P(Table2[1Y Return vs Nifty])</f>
        <v>-0.19337337778603267</v>
      </c>
      <c r="I366">
        <v>10.267553714639501</v>
      </c>
      <c r="J366">
        <f>(Table2[[#This Row],[1M Return vs Nifty]]-AVERAGE(Table2[1M Return vs Nifty]))/_xlfn.STDEV.P(Table2[1M Return vs Nifty])</f>
        <v>0.48698845892978793</v>
      </c>
      <c r="K366">
        <v>32.9960406453499</v>
      </c>
      <c r="L366">
        <f>(Table2[[#This Row],[6M Return vs Nifty]]-AVERAGE(Table2[6M Return vs Nifty]))/_xlfn.STDEV.P(Table2[6M Return vs Nifty])</f>
        <v>0.69497880729826433</v>
      </c>
      <c r="M366">
        <v>-3.1442030350321</v>
      </c>
      <c r="N366">
        <f>(Table2[[#This Row],[1W Return vs Nifty]]-AVERAGE(Table2[1W Return vs Nifty]))/_xlfn.STDEV.P(Table2[1W Return vs Nifty])</f>
        <v>-0.87780214598464912</v>
      </c>
      <c r="O366">
        <v>1585.46</v>
      </c>
      <c r="P366">
        <v>1485.77845226207</v>
      </c>
      <c r="Q366">
        <v>1320.7139150380201</v>
      </c>
      <c r="R366">
        <v>64.376226917193804</v>
      </c>
      <c r="S366" s="2">
        <f>(Table2[[#This Row],[Close Price]]-Table2[[#This Row],[20D EMA]])/Table2[[#This Row],[20D EMA]]</f>
        <v>8.2209579554198733E-2</v>
      </c>
      <c r="T366" s="2">
        <f>(Table2[[#This Row],[Close Price]]-Table2[[#This Row],[50D EMA]])/Table2[[#This Row],[50D EMA]]</f>
        <v>0.1548155092623173</v>
      </c>
      <c r="U366" s="2">
        <f>(Table2[[#This Row],[Close Price]]-Table2[[#This Row],[200D EMA]])/Table2[[#This Row],[200D EMA]]</f>
        <v>0.29914584866822297</v>
      </c>
      <c r="V366">
        <v>2.5749560285478399</v>
      </c>
      <c r="W366">
        <v>1661.65</v>
      </c>
      <c r="X366">
        <v>1737.45</v>
      </c>
      <c r="Y366">
        <v>1641.55</v>
      </c>
      <c r="Z366">
        <v>1762.25</v>
      </c>
      <c r="AA366">
        <v>1596.1</v>
      </c>
      <c r="AB366">
        <v>1858.35</v>
      </c>
      <c r="AC366" s="2">
        <f>(Table2[[#This Row],[Close Price]]/Table2[[#This Row],[Day Low]])-1</f>
        <v>3.2588090151355553E-2</v>
      </c>
      <c r="AD366" s="2">
        <f>(Table2[[#This Row],[Day High]]/Table2[[#This Row],[Close Price]])-1</f>
        <v>1.2618020748339065E-2</v>
      </c>
      <c r="AE366" s="2">
        <f>(Table2[[#This Row],[Close Price]]/Table2[[#This Row],[Current Week Low]])-1</f>
        <v>4.5231640827266828E-2</v>
      </c>
      <c r="AF366" s="2">
        <f>(Table2[[#This Row],[Current Week High]]/Table2[[#This Row],[Close Price]])-1</f>
        <v>2.7071919804173117E-2</v>
      </c>
      <c r="AG366" s="2">
        <f>(Table2[[#This Row],[Close Price]]/Table2[[#This Row],[Current Month Low]])-1</f>
        <v>7.4995301046300478E-2</v>
      </c>
      <c r="AH366" s="2">
        <f>(Table2[[#This Row],[Current Month High]]/Table2[[#This Row],[Close Price]])-1</f>
        <v>8.3080778645529652E-2</v>
      </c>
      <c r="AI366">
        <v>8.3080778645529598</v>
      </c>
      <c r="AJ366">
        <v>76.786358250476496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0.15</v>
      </c>
      <c r="AM366" t="s">
        <v>10200</v>
      </c>
      <c r="AN366">
        <v>15.37</v>
      </c>
      <c r="AO366" t="s">
        <v>10200</v>
      </c>
      <c r="AP366">
        <v>1.3586535385566E-2</v>
      </c>
      <c r="AQ366">
        <f>(Table2[[#This Row],[Sharpe Ratio]]-AVERAGE(Table2[Sharpe Ratio]))/_xlfn.STDEV.P(Table2[Sharpe Ratio])</f>
        <v>-0.46102163201033963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-0.35022988955296919</v>
      </c>
      <c r="AS366">
        <f>_xlfn.RANK.AVG(Table2[[#This Row],[1Y Return vs Nifty Z-Score]],Table2[1Y Return vs Nifty Z-Score])</f>
        <v>341</v>
      </c>
      <c r="AT366">
        <f>_xlfn.RANK.AVG(Table2[[#This Row],[6M Return vs Nifty Z-Score]],Table2[6M Return vs Nifty Z-Score])</f>
        <v>135</v>
      </c>
      <c r="AU366">
        <f>_xlfn.RANK.AVG(Table2[[#This Row],[Sharpe Ratio Z-Score]],Table2[Sharpe Ratio Z-Score])</f>
        <v>459</v>
      </c>
      <c r="AV366">
        <f>(Table2[[#This Row],[Rank 1Y]]+Table2[[#This Row],[Rank 6M]]+Table2[[#This Row],[Rank Sharpe]])/3</f>
        <v>311.66666666666669</v>
      </c>
    </row>
    <row r="367" spans="1:48" x14ac:dyDescent="0.3">
      <c r="A367" t="s">
        <v>903</v>
      </c>
      <c r="B367" t="s">
        <v>904</v>
      </c>
      <c r="C367" t="s">
        <v>10165</v>
      </c>
      <c r="D367" t="s">
        <v>905</v>
      </c>
      <c r="E367">
        <v>16385.99207376</v>
      </c>
      <c r="F367">
        <v>209.27</v>
      </c>
      <c r="G367">
        <v>-14.549104425115001</v>
      </c>
      <c r="H367">
        <f>(Table2[[#This Row],[1Y Return vs Nifty]]-AVERAGE(Table2[1Y Return vs Nifty]))/_xlfn.STDEV.P(Table2[1Y Return vs Nifty])</f>
        <v>-0.71842855966536234</v>
      </c>
      <c r="I367">
        <v>-5.3824752014011299</v>
      </c>
      <c r="J367">
        <f>(Table2[[#This Row],[1M Return vs Nifty]]-AVERAGE(Table2[1M Return vs Nifty]))/_xlfn.STDEV.P(Table2[1M Return vs Nifty])</f>
        <v>-0.81139319226323769</v>
      </c>
      <c r="K367">
        <v>5.3389968984630798</v>
      </c>
      <c r="L367">
        <f>(Table2[[#This Row],[6M Return vs Nifty]]-AVERAGE(Table2[6M Return vs Nifty]))/_xlfn.STDEV.P(Table2[6M Return vs Nifty])</f>
        <v>-0.14658714165658723</v>
      </c>
      <c r="M367">
        <v>-5.45566515185235</v>
      </c>
      <c r="N367">
        <f>(Table2[[#This Row],[1W Return vs Nifty]]-AVERAGE(Table2[1W Return vs Nifty]))/_xlfn.STDEV.P(Table2[1W Return vs Nifty])</f>
        <v>-1.3261911608468666</v>
      </c>
      <c r="O367">
        <v>213.97</v>
      </c>
      <c r="P367">
        <v>212.452451132589</v>
      </c>
      <c r="Q367">
        <v>196.21087571050799</v>
      </c>
      <c r="R367">
        <v>35.812227648117101</v>
      </c>
      <c r="S367" s="2">
        <f>(Table2[[#This Row],[Close Price]]-Table2[[#This Row],[20D EMA]])/Table2[[#This Row],[20D EMA]]</f>
        <v>-2.1965696125625035E-2</v>
      </c>
      <c r="T367" s="2">
        <f>(Table2[[#This Row],[Close Price]]-Table2[[#This Row],[50D EMA]])/Table2[[#This Row],[50D EMA]]</f>
        <v>-1.4979592448207929E-2</v>
      </c>
      <c r="U367" s="2">
        <f>(Table2[[#This Row],[Close Price]]-Table2[[#This Row],[200D EMA]])/Table2[[#This Row],[200D EMA]]</f>
        <v>6.6556577163233377E-2</v>
      </c>
      <c r="V367">
        <v>0.94703744060944595</v>
      </c>
      <c r="W367">
        <v>205.8</v>
      </c>
      <c r="X367">
        <v>210.32</v>
      </c>
      <c r="Y367">
        <v>205.8</v>
      </c>
      <c r="Z367">
        <v>216</v>
      </c>
      <c r="AA367">
        <v>205.8</v>
      </c>
      <c r="AB367">
        <v>225.9</v>
      </c>
      <c r="AC367" s="2">
        <f>(Table2[[#This Row],[Close Price]]/Table2[[#This Row],[Day Low]])-1</f>
        <v>1.6861030126336329E-2</v>
      </c>
      <c r="AD367" s="2">
        <f>(Table2[[#This Row],[Day High]]/Table2[[#This Row],[Close Price]])-1</f>
        <v>5.0174415826442775E-3</v>
      </c>
      <c r="AE367" s="2">
        <f>(Table2[[#This Row],[Close Price]]/Table2[[#This Row],[Current Week Low]])-1</f>
        <v>1.6861030126336329E-2</v>
      </c>
      <c r="AF367" s="2">
        <f>(Table2[[#This Row],[Current Week High]]/Table2[[#This Row],[Close Price]])-1</f>
        <v>3.2159411286854178E-2</v>
      </c>
      <c r="AG367" s="2">
        <f>(Table2[[#This Row],[Close Price]]/Table2[[#This Row],[Current Month Low]])-1</f>
        <v>1.6861030126336329E-2</v>
      </c>
      <c r="AH367" s="2">
        <f>(Table2[[#This Row],[Current Month High]]/Table2[[#This Row],[Close Price]])-1</f>
        <v>7.9466717637501683E-2</v>
      </c>
      <c r="AI367">
        <v>13.513642662589</v>
      </c>
      <c r="AJ367">
        <v>53.649045521292201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-0.12</v>
      </c>
      <c r="AM367" t="s">
        <v>10199</v>
      </c>
      <c r="AN367">
        <v>-3.46</v>
      </c>
      <c r="AO367" t="s">
        <v>10199</v>
      </c>
      <c r="AP367">
        <v>2.27893130719E-4</v>
      </c>
      <c r="AQ367">
        <f>(Table2[[#This Row],[Sharpe Ratio]]-AVERAGE(Table2[Sharpe Ratio]))/_xlfn.STDEV.P(Table2[Sharpe Ratio])</f>
        <v>-0.61163089226368694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-3.6142309466957405</v>
      </c>
      <c r="AS367">
        <f>_xlfn.RANK.AVG(Table2[[#This Row],[1Y Return vs Nifty Z-Score]],Table2[1Y Return vs Nifty Z-Score])</f>
        <v>595</v>
      </c>
      <c r="AT367">
        <f>_xlfn.RANK.AVG(Table2[[#This Row],[6M Return vs Nifty Z-Score]],Table2[6M Return vs Nifty Z-Score])</f>
        <v>362</v>
      </c>
      <c r="AU367">
        <f>_xlfn.RANK.AVG(Table2[[#This Row],[Sharpe Ratio Z-Score]],Table2[Sharpe Ratio Z-Score])</f>
        <v>500</v>
      </c>
      <c r="AV367">
        <f>(Table2[[#This Row],[Rank 1Y]]+Table2[[#This Row],[Rank 6M]]+Table2[[#This Row],[Rank Sharpe]])/3</f>
        <v>485.66666666666669</v>
      </c>
    </row>
    <row r="368" spans="1:48" x14ac:dyDescent="0.3">
      <c r="A368" t="s">
        <v>906</v>
      </c>
      <c r="B368" t="s">
        <v>907</v>
      </c>
      <c r="C368" t="s">
        <v>10159</v>
      </c>
      <c r="D368" t="s">
        <v>189</v>
      </c>
      <c r="E368">
        <v>16362.383255610001</v>
      </c>
      <c r="F368">
        <v>664.25</v>
      </c>
      <c r="G368">
        <v>-1.43700622831307</v>
      </c>
      <c r="H368">
        <f>(Table2[[#This Row],[1Y Return vs Nifty]]-AVERAGE(Table2[1Y Return vs Nifty]))/_xlfn.STDEV.P(Table2[1Y Return vs Nifty])</f>
        <v>-0.56524030460001429</v>
      </c>
      <c r="I368">
        <v>6.6890045546210599</v>
      </c>
      <c r="J368">
        <f>(Table2[[#This Row],[1M Return vs Nifty]]-AVERAGE(Table2[1M Return vs Nifty]))/_xlfn.STDEV.P(Table2[1M Return vs Nifty])</f>
        <v>0.1900993865717254</v>
      </c>
      <c r="K368">
        <v>6.6025098498846297</v>
      </c>
      <c r="L368">
        <f>(Table2[[#This Row],[6M Return vs Nifty]]-AVERAGE(Table2[6M Return vs Nifty]))/_xlfn.STDEV.P(Table2[6M Return vs Nifty])</f>
        <v>-0.10814017365410454</v>
      </c>
      <c r="M368">
        <v>-1.94668743167421</v>
      </c>
      <c r="N368">
        <f>(Table2[[#This Row],[1W Return vs Nifty]]-AVERAGE(Table2[1W Return vs Nifty]))/_xlfn.STDEV.P(Table2[1W Return vs Nifty])</f>
        <v>-0.64550206294870727</v>
      </c>
      <c r="O368">
        <v>666.96</v>
      </c>
      <c r="P368">
        <v>636.34881695897502</v>
      </c>
      <c r="Q368">
        <v>583.56993565021298</v>
      </c>
      <c r="R368">
        <v>48.420167932821897</v>
      </c>
      <c r="S368" s="2">
        <f>(Table2[[#This Row],[Close Price]]-Table2[[#This Row],[20D EMA]])/Table2[[#This Row],[20D EMA]]</f>
        <v>-4.0632121866379335E-3</v>
      </c>
      <c r="T368" s="2">
        <f>(Table2[[#This Row],[Close Price]]-Table2[[#This Row],[50D EMA]])/Table2[[#This Row],[50D EMA]]</f>
        <v>4.3845737270890139E-2</v>
      </c>
      <c r="U368" s="2">
        <f>(Table2[[#This Row],[Close Price]]-Table2[[#This Row],[200D EMA]])/Table2[[#This Row],[200D EMA]]</f>
        <v>0.13825260593641339</v>
      </c>
      <c r="V368">
        <v>0.64091282756874501</v>
      </c>
      <c r="W368">
        <v>654</v>
      </c>
      <c r="X368">
        <v>681.45</v>
      </c>
      <c r="Y368">
        <v>654</v>
      </c>
      <c r="Z368">
        <v>694</v>
      </c>
      <c r="AA368">
        <v>654</v>
      </c>
      <c r="AB368">
        <v>706.45</v>
      </c>
      <c r="AC368" s="2">
        <f>(Table2[[#This Row],[Close Price]]/Table2[[#This Row],[Day Low]])-1</f>
        <v>1.5672782874617708E-2</v>
      </c>
      <c r="AD368" s="2">
        <f>(Table2[[#This Row],[Day High]]/Table2[[#This Row],[Close Price]])-1</f>
        <v>2.5893865261573223E-2</v>
      </c>
      <c r="AE368" s="2">
        <f>(Table2[[#This Row],[Close Price]]/Table2[[#This Row],[Current Week Low]])-1</f>
        <v>1.5672782874617708E-2</v>
      </c>
      <c r="AF368" s="2">
        <f>(Table2[[#This Row],[Current Week High]]/Table2[[#This Row],[Close Price]])-1</f>
        <v>4.4787354158825732E-2</v>
      </c>
      <c r="AG368" s="2">
        <f>(Table2[[#This Row],[Close Price]]/Table2[[#This Row],[Current Month Low]])-1</f>
        <v>1.5672782874617708E-2</v>
      </c>
      <c r="AH368" s="2">
        <f>(Table2[[#This Row],[Current Month High]]/Table2[[#This Row],[Close Price]])-1</f>
        <v>6.3530297327813345E-2</v>
      </c>
      <c r="AI368">
        <v>8.6940158073014597</v>
      </c>
      <c r="AJ368">
        <v>35.120016273392999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0.04</v>
      </c>
      <c r="AM368" t="s">
        <v>10200</v>
      </c>
      <c r="AN368">
        <v>-6.29</v>
      </c>
      <c r="AO368" t="s">
        <v>10199</v>
      </c>
      <c r="AP368">
        <v>4.6989960665798997E-2</v>
      </c>
      <c r="AQ368">
        <f>(Table2[[#This Row],[Sharpe Ratio]]-AVERAGE(Table2[Sharpe Ratio]))/_xlfn.STDEV.P(Table2[Sharpe Ratio])</f>
        <v>-8.4421594715495971E-2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-1.2132047493465965</v>
      </c>
      <c r="AS368">
        <f>_xlfn.RANK.AVG(Table2[[#This Row],[1Y Return vs Nifty Z-Score]],Table2[1Y Return vs Nifty Z-Score])</f>
        <v>522</v>
      </c>
      <c r="AT368">
        <f>_xlfn.RANK.AVG(Table2[[#This Row],[6M Return vs Nifty Z-Score]],Table2[6M Return vs Nifty Z-Score])</f>
        <v>348</v>
      </c>
      <c r="AU368">
        <f>_xlfn.RANK.AVG(Table2[[#This Row],[Sharpe Ratio Z-Score]],Table2[Sharpe Ratio Z-Score])</f>
        <v>359</v>
      </c>
      <c r="AV368">
        <f>(Table2[[#This Row],[Rank 1Y]]+Table2[[#This Row],[Rank 6M]]+Table2[[#This Row],[Rank Sharpe]])/3</f>
        <v>409.66666666666669</v>
      </c>
    </row>
    <row r="369" spans="1:48" x14ac:dyDescent="0.3">
      <c r="A369" t="s">
        <v>908</v>
      </c>
      <c r="B369" t="s">
        <v>909</v>
      </c>
      <c r="C369" t="s">
        <v>10169</v>
      </c>
      <c r="D369" t="s">
        <v>542</v>
      </c>
      <c r="E369">
        <v>16294.55084496</v>
      </c>
      <c r="F369">
        <v>5335.5</v>
      </c>
      <c r="G369">
        <v>-13.279996322462701</v>
      </c>
      <c r="H369">
        <f>(Table2[[#This Row],[1Y Return vs Nifty]]-AVERAGE(Table2[1Y Return vs Nifty]))/_xlfn.STDEV.P(Table2[1Y Return vs Nifty])</f>
        <v>-0.70360160727249377</v>
      </c>
      <c r="I369">
        <v>12.9847262836296</v>
      </c>
      <c r="J369">
        <f>(Table2[[#This Row],[1M Return vs Nifty]]-AVERAGE(Table2[1M Return vs Nifty]))/_xlfn.STDEV.P(Table2[1M Return vs Nifty])</f>
        <v>0.71241468821207254</v>
      </c>
      <c r="K369">
        <v>-0.56364811413896698</v>
      </c>
      <c r="L369">
        <f>(Table2[[#This Row],[6M Return vs Nifty]]-AVERAGE(Table2[6M Return vs Nifty]))/_xlfn.STDEV.P(Table2[6M Return vs Nifty])</f>
        <v>-0.32619654231544182</v>
      </c>
      <c r="M369">
        <v>1.6798690719804501</v>
      </c>
      <c r="N369">
        <f>(Table2[[#This Row],[1W Return vs Nifty]]-AVERAGE(Table2[1W Return vs Nifty]))/_xlfn.STDEV.P(Table2[1W Return vs Nifty])</f>
        <v>5.7995557100037932E-2</v>
      </c>
      <c r="O369">
        <v>5023.05</v>
      </c>
      <c r="P369">
        <v>4745.3168011895104</v>
      </c>
      <c r="Q369">
        <v>4576.8638212231099</v>
      </c>
      <c r="R369">
        <v>84.398890927425398</v>
      </c>
      <c r="S369" s="2">
        <f>(Table2[[#This Row],[Close Price]]-Table2[[#This Row],[20D EMA]])/Table2[[#This Row],[20D EMA]]</f>
        <v>6.2203243049541578E-2</v>
      </c>
      <c r="T369" s="2">
        <f>(Table2[[#This Row],[Close Price]]-Table2[[#This Row],[50D EMA]])/Table2[[#This Row],[50D EMA]]</f>
        <v>0.12437171711329117</v>
      </c>
      <c r="U369" s="2">
        <f>(Table2[[#This Row],[Close Price]]-Table2[[#This Row],[200D EMA]])/Table2[[#This Row],[200D EMA]]</f>
        <v>0.16575458838409443</v>
      </c>
      <c r="V369">
        <v>2.2227703652494499</v>
      </c>
      <c r="W369">
        <v>5252.6</v>
      </c>
      <c r="X369">
        <v>5439.95</v>
      </c>
      <c r="Y369">
        <v>5252.6</v>
      </c>
      <c r="Z369">
        <v>5500</v>
      </c>
      <c r="AA369">
        <v>4914.05</v>
      </c>
      <c r="AB369">
        <v>5500</v>
      </c>
      <c r="AC369" s="2">
        <f>(Table2[[#This Row],[Close Price]]/Table2[[#This Row],[Day Low]])-1</f>
        <v>1.5782660015992045E-2</v>
      </c>
      <c r="AD369" s="2">
        <f>(Table2[[#This Row],[Day High]]/Table2[[#This Row],[Close Price]])-1</f>
        <v>1.9576422078530609E-2</v>
      </c>
      <c r="AE369" s="2">
        <f>(Table2[[#This Row],[Close Price]]/Table2[[#This Row],[Current Week Low]])-1</f>
        <v>1.5782660015992045E-2</v>
      </c>
      <c r="AF369" s="2">
        <f>(Table2[[#This Row],[Current Week High]]/Table2[[#This Row],[Close Price]])-1</f>
        <v>3.0831224814918956E-2</v>
      </c>
      <c r="AG369" s="2">
        <f>(Table2[[#This Row],[Close Price]]/Table2[[#This Row],[Current Month Low]])-1</f>
        <v>8.5764288112656573E-2</v>
      </c>
      <c r="AH369" s="2">
        <f>(Table2[[#This Row],[Current Month High]]/Table2[[#This Row],[Close Price]])-1</f>
        <v>3.0831224814918956E-2</v>
      </c>
      <c r="AI369">
        <v>3.0831224814918898</v>
      </c>
      <c r="AJ369">
        <v>32.690872917184699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0.14000000000000001</v>
      </c>
      <c r="AM369" t="s">
        <v>10200</v>
      </c>
      <c r="AN369">
        <v>12.16</v>
      </c>
      <c r="AO369" t="s">
        <v>10200</v>
      </c>
      <c r="AP369">
        <v>4.1991816640148998E-2</v>
      </c>
      <c r="AQ369">
        <f>(Table2[[#This Row],[Sharpe Ratio]]-AVERAGE(Table2[Sharpe Ratio]))/_xlfn.STDEV.P(Table2[Sharpe Ratio])</f>
        <v>-0.14077213992675822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-0.40016004420258328</v>
      </c>
      <c r="AS369">
        <f>_xlfn.RANK.AVG(Table2[[#This Row],[1Y Return vs Nifty Z-Score]],Table2[1Y Return vs Nifty Z-Score])</f>
        <v>589</v>
      </c>
      <c r="AT369">
        <f>_xlfn.RANK.AVG(Table2[[#This Row],[6M Return vs Nifty Z-Score]],Table2[6M Return vs Nifty Z-Score])</f>
        <v>437</v>
      </c>
      <c r="AU369">
        <f>_xlfn.RANK.AVG(Table2[[#This Row],[Sharpe Ratio Z-Score]],Table2[Sharpe Ratio Z-Score])</f>
        <v>379</v>
      </c>
      <c r="AV369">
        <f>(Table2[[#This Row],[Rank 1Y]]+Table2[[#This Row],[Rank 6M]]+Table2[[#This Row],[Rank Sharpe]])/3</f>
        <v>468.33333333333331</v>
      </c>
    </row>
    <row r="370" spans="1:48" x14ac:dyDescent="0.3">
      <c r="A370" t="s">
        <v>910</v>
      </c>
      <c r="B370" t="s">
        <v>911</v>
      </c>
      <c r="C370" t="s">
        <v>10169</v>
      </c>
      <c r="D370" t="s">
        <v>542</v>
      </c>
      <c r="E370">
        <v>16286.26063062</v>
      </c>
      <c r="F370">
        <v>881.3</v>
      </c>
      <c r="G370">
        <v>84.516985072551805</v>
      </c>
      <c r="H370">
        <f>(Table2[[#This Row],[1Y Return vs Nifty]]-AVERAGE(Table2[1Y Return vs Nifty]))/_xlfn.STDEV.P(Table2[1Y Return vs Nifty])</f>
        <v>0.43895763120350811</v>
      </c>
      <c r="I370">
        <v>19.4077676229047</v>
      </c>
      <c r="J370">
        <f>(Table2[[#This Row],[1M Return vs Nifty]]-AVERAGE(Table2[1M Return vs Nifty]))/_xlfn.STDEV.P(Table2[1M Return vs Nifty])</f>
        <v>1.2452928742211327</v>
      </c>
      <c r="K370">
        <v>45.578149837338003</v>
      </c>
      <c r="L370">
        <f>(Table2[[#This Row],[6M Return vs Nifty]]-AVERAGE(Table2[6M Return vs Nifty]))/_xlfn.STDEV.P(Table2[6M Return vs Nifty])</f>
        <v>1.0778351515596039</v>
      </c>
      <c r="M370">
        <v>11.9054360576901</v>
      </c>
      <c r="N370">
        <f>(Table2[[#This Row],[1W Return vs Nifty]]-AVERAGE(Table2[1W Return vs Nifty]))/_xlfn.STDEV.P(Table2[1W Return vs Nifty])</f>
        <v>2.0416023286604288</v>
      </c>
      <c r="O370">
        <v>793.73</v>
      </c>
      <c r="P370">
        <v>741.75127219563296</v>
      </c>
      <c r="Q370">
        <v>634.27214292682902</v>
      </c>
      <c r="R370">
        <v>84.703219536779201</v>
      </c>
      <c r="S370" s="2">
        <f>(Table2[[#This Row],[Close Price]]-Table2[[#This Row],[20D EMA]])/Table2[[#This Row],[20D EMA]]</f>
        <v>0.11032718934650314</v>
      </c>
      <c r="T370" s="2">
        <f>(Table2[[#This Row],[Close Price]]-Table2[[#This Row],[50D EMA]])/Table2[[#This Row],[50D EMA]]</f>
        <v>0.18813412667469179</v>
      </c>
      <c r="U370" s="2">
        <f>(Table2[[#This Row],[Close Price]]-Table2[[#This Row],[200D EMA]])/Table2[[#This Row],[200D EMA]]</f>
        <v>0.38946666636385541</v>
      </c>
      <c r="V370">
        <v>1.3250934694032499</v>
      </c>
      <c r="W370">
        <v>852.1</v>
      </c>
      <c r="X370">
        <v>885</v>
      </c>
      <c r="Y370">
        <v>850</v>
      </c>
      <c r="Z370">
        <v>888</v>
      </c>
      <c r="AA370">
        <v>749</v>
      </c>
      <c r="AB370">
        <v>888</v>
      </c>
      <c r="AC370" s="2">
        <f>(Table2[[#This Row],[Close Price]]/Table2[[#This Row],[Day Low]])-1</f>
        <v>3.4268278371083039E-2</v>
      </c>
      <c r="AD370" s="2">
        <f>(Table2[[#This Row],[Day High]]/Table2[[#This Row],[Close Price]])-1</f>
        <v>4.198343356405454E-3</v>
      </c>
      <c r="AE370" s="2">
        <f>(Table2[[#This Row],[Close Price]]/Table2[[#This Row],[Current Week Low]])-1</f>
        <v>3.6823529411764699E-2</v>
      </c>
      <c r="AF370" s="2">
        <f>(Table2[[#This Row],[Current Week High]]/Table2[[#This Row],[Close Price]])-1</f>
        <v>7.6024055372745369E-3</v>
      </c>
      <c r="AG370" s="2">
        <f>(Table2[[#This Row],[Close Price]]/Table2[[#This Row],[Current Month Low]])-1</f>
        <v>0.17663551401869149</v>
      </c>
      <c r="AH370" s="2">
        <f>(Table2[[#This Row],[Current Month High]]/Table2[[#This Row],[Close Price]])-1</f>
        <v>7.6024055372745369E-3</v>
      </c>
      <c r="AI370">
        <v>0.76024055372745303</v>
      </c>
      <c r="AJ370">
        <v>115.476772616136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0.24</v>
      </c>
      <c r="AM370" t="s">
        <v>10200</v>
      </c>
      <c r="AN370">
        <v>11.25</v>
      </c>
      <c r="AO370" t="s">
        <v>10200</v>
      </c>
      <c r="AP370">
        <v>9.7892833075866006E-2</v>
      </c>
      <c r="AQ370">
        <f>(Table2[[#This Row],[Sharpe Ratio]]-AVERAGE(Table2[Sharpe Ratio]))/_xlfn.STDEV.P(Table2[Sharpe Ratio])</f>
        <v>0.48947235439965858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5.2931603400443326</v>
      </c>
      <c r="AS370">
        <f>_xlfn.RANK.AVG(Table2[[#This Row],[1Y Return vs Nifty Z-Score]],Table2[1Y Return vs Nifty Z-Score])</f>
        <v>155</v>
      </c>
      <c r="AT370">
        <f>_xlfn.RANK.AVG(Table2[[#This Row],[6M Return vs Nifty Z-Score]],Table2[6M Return vs Nifty Z-Score])</f>
        <v>81</v>
      </c>
      <c r="AU370">
        <f>_xlfn.RANK.AVG(Table2[[#This Row],[Sharpe Ratio Z-Score]],Table2[Sharpe Ratio Z-Score])</f>
        <v>221</v>
      </c>
      <c r="AV370">
        <f>(Table2[[#This Row],[Rank 1Y]]+Table2[[#This Row],[Rank 6M]]+Table2[[#This Row],[Rank Sharpe]])/3</f>
        <v>152.33333333333334</v>
      </c>
    </row>
    <row r="371" spans="1:48" x14ac:dyDescent="0.3">
      <c r="A371" t="s">
        <v>912</v>
      </c>
      <c r="B371" t="s">
        <v>913</v>
      </c>
      <c r="C371" t="s">
        <v>10163</v>
      </c>
      <c r="D371" t="s">
        <v>130</v>
      </c>
      <c r="E371">
        <v>16265.98046619</v>
      </c>
      <c r="F371">
        <v>883.4</v>
      </c>
      <c r="G371">
        <v>926.05948746032595</v>
      </c>
      <c r="H371">
        <f>(Table2[[#This Row],[1Y Return vs Nifty]]-AVERAGE(Table2[1Y Return vs Nifty]))/_xlfn.STDEV.P(Table2[1Y Return vs Nifty])</f>
        <v>10.27067377374674</v>
      </c>
      <c r="I371">
        <v>-3.0168647534806499</v>
      </c>
      <c r="J371">
        <f>(Table2[[#This Row],[1M Return vs Nifty]]-AVERAGE(Table2[1M Return vs Nifty]))/_xlfn.STDEV.P(Table2[1M Return vs Nifty])</f>
        <v>-0.61513379773251298</v>
      </c>
      <c r="K371">
        <v>-13.501829517608099</v>
      </c>
      <c r="L371">
        <f>(Table2[[#This Row],[6M Return vs Nifty]]-AVERAGE(Table2[6M Return vs Nifty]))/_xlfn.STDEV.P(Table2[6M Return vs Nifty])</f>
        <v>-0.71988767612601556</v>
      </c>
      <c r="M371">
        <v>-5.4471877970275902</v>
      </c>
      <c r="N371">
        <f>(Table2[[#This Row],[1W Return vs Nifty]]-AVERAGE(Table2[1W Return vs Nifty]))/_xlfn.STDEV.P(Table2[1W Return vs Nifty])</f>
        <v>-1.3245466810386748</v>
      </c>
      <c r="O371">
        <v>907.18</v>
      </c>
      <c r="P371">
        <v>924.28255863308505</v>
      </c>
      <c r="Q371">
        <v>805.65976577679703</v>
      </c>
      <c r="R371">
        <v>52.497380885579403</v>
      </c>
      <c r="S371" s="2">
        <f>(Table2[[#This Row],[Close Price]]-Table2[[#This Row],[20D EMA]])/Table2[[#This Row],[20D EMA]]</f>
        <v>-2.6213099936065583E-2</v>
      </c>
      <c r="T371" s="2">
        <f>(Table2[[#This Row],[Close Price]]-Table2[[#This Row],[50D EMA]])/Table2[[#This Row],[50D EMA]]</f>
        <v>-4.4231667309124596E-2</v>
      </c>
      <c r="U371" s="2">
        <f>(Table2[[#This Row],[Close Price]]-Table2[[#This Row],[200D EMA]])/Table2[[#This Row],[200D EMA]]</f>
        <v>9.6492635632918516E-2</v>
      </c>
      <c r="V371">
        <v>0.78574701502456301</v>
      </c>
      <c r="W371">
        <v>875.1</v>
      </c>
      <c r="X371">
        <v>903.45</v>
      </c>
      <c r="Y371">
        <v>875.1</v>
      </c>
      <c r="Z371">
        <v>949</v>
      </c>
      <c r="AA371">
        <v>873</v>
      </c>
      <c r="AB371">
        <v>962.6</v>
      </c>
      <c r="AC371" s="2">
        <f>(Table2[[#This Row],[Close Price]]/Table2[[#This Row],[Day Low]])-1</f>
        <v>9.4846303279625399E-3</v>
      </c>
      <c r="AD371" s="2">
        <f>(Table2[[#This Row],[Day High]]/Table2[[#This Row],[Close Price]])-1</f>
        <v>2.269640027167763E-2</v>
      </c>
      <c r="AE371" s="2">
        <f>(Table2[[#This Row],[Close Price]]/Table2[[#This Row],[Current Week Low]])-1</f>
        <v>9.4846303279625399E-3</v>
      </c>
      <c r="AF371" s="2">
        <f>(Table2[[#This Row],[Current Week High]]/Table2[[#This Row],[Close Price]])-1</f>
        <v>7.4258546524790692E-2</v>
      </c>
      <c r="AG371" s="2">
        <f>(Table2[[#This Row],[Close Price]]/Table2[[#This Row],[Current Month Low]])-1</f>
        <v>1.1912943871706716E-2</v>
      </c>
      <c r="AH371" s="2">
        <f>(Table2[[#This Row],[Current Month High]]/Table2[[#This Row],[Close Price]])-1</f>
        <v>8.9653611048222892E-2</v>
      </c>
      <c r="AI371">
        <v>48.743491057278703</v>
      </c>
      <c r="AJ371">
        <v>951.66666666666595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-0.19</v>
      </c>
      <c r="AM371" t="s">
        <v>10199</v>
      </c>
      <c r="AN371">
        <v>-0.8</v>
      </c>
      <c r="AO371" t="s">
        <v>10199</v>
      </c>
      <c r="AP371">
        <v>0.21223725929055801</v>
      </c>
      <c r="AQ371">
        <f>(Table2[[#This Row],[Sharpe Ratio]]-AVERAGE(Table2[Sharpe Ratio]))/_xlfn.STDEV.P(Table2[Sharpe Ratio])</f>
        <v>1.7786250330739977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1</v>
      </c>
      <c r="AT371">
        <f>_xlfn.RANK.AVG(Table2[[#This Row],[6M Return vs Nifty Z-Score]],Table2[6M Return vs Nifty Z-Score])</f>
        <v>564</v>
      </c>
      <c r="AU371">
        <f>_xlfn.RANK.AVG(Table2[[#This Row],[Sharpe Ratio Z-Score]],Table2[Sharpe Ratio Z-Score])</f>
        <v>29</v>
      </c>
      <c r="AV371">
        <f>(Table2[[#This Row],[Rank 1Y]]+Table2[[#This Row],[Rank 6M]]+Table2[[#This Row],[Rank Sharpe]])/3</f>
        <v>198</v>
      </c>
    </row>
    <row r="372" spans="1:48" x14ac:dyDescent="0.3">
      <c r="A372" t="s">
        <v>914</v>
      </c>
      <c r="B372" t="s">
        <v>915</v>
      </c>
      <c r="C372" t="s">
        <v>10167</v>
      </c>
      <c r="D372" t="s">
        <v>916</v>
      </c>
      <c r="E372">
        <v>16247.5107587</v>
      </c>
      <c r="F372">
        <v>717.4</v>
      </c>
      <c r="G372">
        <v>-20.3930401626323</v>
      </c>
      <c r="H372">
        <f>(Table2[[#This Row],[1Y Return vs Nifty]]-AVERAGE(Table2[1Y Return vs Nifty]))/_xlfn.STDEV.P(Table2[1Y Return vs Nifty])</f>
        <v>-0.7867030878840916</v>
      </c>
      <c r="I372">
        <v>-0.77476881602188097</v>
      </c>
      <c r="J372">
        <f>(Table2[[#This Row],[1M Return vs Nifty]]-AVERAGE(Table2[1M Return vs Nifty]))/_xlfn.STDEV.P(Table2[1M Return vs Nifty])</f>
        <v>-0.42912160305681263</v>
      </c>
      <c r="K372">
        <v>-19.916186514614999</v>
      </c>
      <c r="L372">
        <f>(Table2[[#This Row],[6M Return vs Nifty]]-AVERAGE(Table2[6M Return vs Nifty]))/_xlfn.STDEV.P(Table2[6M Return vs Nifty])</f>
        <v>-0.91506777138579665</v>
      </c>
      <c r="M372">
        <v>-1.2826656944486501</v>
      </c>
      <c r="N372">
        <f>(Table2[[#This Row],[1W Return vs Nifty]]-AVERAGE(Table2[1W Return vs Nifty]))/_xlfn.STDEV.P(Table2[1W Return vs Nifty])</f>
        <v>-0.51669179587357494</v>
      </c>
      <c r="O372">
        <v>716.89</v>
      </c>
      <c r="P372">
        <v>696.61491247333799</v>
      </c>
      <c r="Q372">
        <v>678.24879524936705</v>
      </c>
      <c r="R372">
        <v>54.425854971524501</v>
      </c>
      <c r="S372" s="2">
        <f>(Table2[[#This Row],[Close Price]]-Table2[[#This Row],[20D EMA]])/Table2[[#This Row],[20D EMA]]</f>
        <v>7.114062129475804E-4</v>
      </c>
      <c r="T372" s="2">
        <f>(Table2[[#This Row],[Close Price]]-Table2[[#This Row],[50D EMA]])/Table2[[#This Row],[50D EMA]]</f>
        <v>2.983727042658953E-2</v>
      </c>
      <c r="U372" s="2">
        <f>(Table2[[#This Row],[Close Price]]-Table2[[#This Row],[200D EMA]])/Table2[[#This Row],[200D EMA]]</f>
        <v>5.7723957675794288E-2</v>
      </c>
      <c r="V372">
        <v>1.1945625872517101</v>
      </c>
      <c r="W372">
        <v>702.95</v>
      </c>
      <c r="X372">
        <v>728</v>
      </c>
      <c r="Y372">
        <v>702.95</v>
      </c>
      <c r="Z372">
        <v>750.5</v>
      </c>
      <c r="AA372">
        <v>702.95</v>
      </c>
      <c r="AB372">
        <v>766.05</v>
      </c>
      <c r="AC372" s="2">
        <f>(Table2[[#This Row],[Close Price]]/Table2[[#This Row],[Day Low]])-1</f>
        <v>2.0556227327690246E-2</v>
      </c>
      <c r="AD372" s="2">
        <f>(Table2[[#This Row],[Day High]]/Table2[[#This Row],[Close Price]])-1</f>
        <v>1.4775578477836726E-2</v>
      </c>
      <c r="AE372" s="2">
        <f>(Table2[[#This Row],[Close Price]]/Table2[[#This Row],[Current Week Low]])-1</f>
        <v>2.0556227327690246E-2</v>
      </c>
      <c r="AF372" s="2">
        <f>(Table2[[#This Row],[Current Week High]]/Table2[[#This Row],[Close Price]])-1</f>
        <v>4.6138834680791829E-2</v>
      </c>
      <c r="AG372" s="2">
        <f>(Table2[[#This Row],[Close Price]]/Table2[[#This Row],[Current Month Low]])-1</f>
        <v>2.0556227327690246E-2</v>
      </c>
      <c r="AH372" s="2">
        <f>(Table2[[#This Row],[Current Month High]]/Table2[[#This Row],[Close Price]])-1</f>
        <v>6.7814329523278483E-2</v>
      </c>
      <c r="AI372">
        <v>18.413716197379401</v>
      </c>
      <c r="AJ372">
        <v>20.7744107744107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0.02</v>
      </c>
      <c r="AM372" t="s">
        <v>10200</v>
      </c>
      <c r="AN372">
        <v>2.27</v>
      </c>
      <c r="AO372" t="s">
        <v>10200</v>
      </c>
      <c r="AP372">
        <v>4.9195970114975E-2</v>
      </c>
      <c r="AQ372">
        <f>(Table2[[#This Row],[Sharpe Ratio]]-AVERAGE(Table2[Sharpe Ratio]))/_xlfn.STDEV.P(Table2[Sharpe Ratio])</f>
        <v>-5.9550395613525743E-2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-2.7071346538138013</v>
      </c>
      <c r="AS372">
        <f>_xlfn.RANK.AVG(Table2[[#This Row],[1Y Return vs Nifty Z-Score]],Table2[1Y Return vs Nifty Z-Score])</f>
        <v>627</v>
      </c>
      <c r="AT372">
        <f>_xlfn.RANK.AVG(Table2[[#This Row],[6M Return vs Nifty Z-Score]],Table2[6M Return vs Nifty Z-Score])</f>
        <v>621</v>
      </c>
      <c r="AU372">
        <f>_xlfn.RANK.AVG(Table2[[#This Row],[Sharpe Ratio Z-Score]],Table2[Sharpe Ratio Z-Score])</f>
        <v>354</v>
      </c>
      <c r="AV372">
        <f>(Table2[[#This Row],[Rank 1Y]]+Table2[[#This Row],[Rank 6M]]+Table2[[#This Row],[Rank Sharpe]])/3</f>
        <v>534</v>
      </c>
    </row>
    <row r="373" spans="1:48" x14ac:dyDescent="0.3">
      <c r="A373" t="s">
        <v>917</v>
      </c>
      <c r="B373" t="s">
        <v>918</v>
      </c>
      <c r="C373" t="s">
        <v>10155</v>
      </c>
      <c r="D373" t="s">
        <v>919</v>
      </c>
      <c r="E373">
        <v>16152.816175125001</v>
      </c>
      <c r="F373">
        <v>176.12</v>
      </c>
      <c r="G373">
        <v>16.672529766982301</v>
      </c>
      <c r="H373">
        <f>(Table2[[#This Row],[1Y Return vs Nifty]]-AVERAGE(Table2[1Y Return vs Nifty]))/_xlfn.STDEV.P(Table2[1Y Return vs Nifty])</f>
        <v>-0.35366713167800001</v>
      </c>
      <c r="I373">
        <v>7.1187790479319499</v>
      </c>
      <c r="J373">
        <f>(Table2[[#This Row],[1M Return vs Nifty]]-AVERAGE(Table2[1M Return vs Nifty]))/_xlfn.STDEV.P(Table2[1M Return vs Nifty])</f>
        <v>0.22575499585265782</v>
      </c>
      <c r="K373">
        <v>-5.1025332103699998</v>
      </c>
      <c r="L373">
        <f>(Table2[[#This Row],[6M Return vs Nifty]]-AVERAGE(Table2[6M Return vs Nifty]))/_xlfn.STDEV.P(Table2[6M Return vs Nifty])</f>
        <v>-0.46430859717440226</v>
      </c>
      <c r="M373">
        <v>-2.5463693635520599</v>
      </c>
      <c r="N373">
        <f>(Table2[[#This Row],[1W Return vs Nifty]]-AVERAGE(Table2[1W Return vs Nifty]))/_xlfn.STDEV.P(Table2[1W Return vs Nifty])</f>
        <v>-0.76183137187775807</v>
      </c>
      <c r="O373">
        <v>178.66</v>
      </c>
      <c r="P373">
        <v>168.84161775193101</v>
      </c>
      <c r="Q373">
        <v>153.059164484723</v>
      </c>
      <c r="R373">
        <v>51.787501796367202</v>
      </c>
      <c r="S373" s="2">
        <f>(Table2[[#This Row],[Close Price]]-Table2[[#This Row],[20D EMA]])/Table2[[#This Row],[20D EMA]]</f>
        <v>-1.4216948393596732E-2</v>
      </c>
      <c r="T373" s="2">
        <f>(Table2[[#This Row],[Close Price]]-Table2[[#This Row],[50D EMA]])/Table2[[#This Row],[50D EMA]]</f>
        <v>4.3107750002506426E-2</v>
      </c>
      <c r="U373" s="2">
        <f>(Table2[[#This Row],[Close Price]]-Table2[[#This Row],[200D EMA]])/Table2[[#This Row],[200D EMA]]</f>
        <v>0.15066615313700299</v>
      </c>
      <c r="V373">
        <v>1.0592215099165001</v>
      </c>
      <c r="W373">
        <v>170.47</v>
      </c>
      <c r="X373">
        <v>182.95</v>
      </c>
      <c r="Y373">
        <v>170.47</v>
      </c>
      <c r="Z373">
        <v>185.49</v>
      </c>
      <c r="AA373">
        <v>170.47</v>
      </c>
      <c r="AB373">
        <v>191.2</v>
      </c>
      <c r="AC373" s="2">
        <f>(Table2[[#This Row],[Close Price]]/Table2[[#This Row],[Day Low]])-1</f>
        <v>3.3143661641344524E-2</v>
      </c>
      <c r="AD373" s="2">
        <f>(Table2[[#This Row],[Day High]]/Table2[[#This Row],[Close Price]])-1</f>
        <v>3.8780377015670942E-2</v>
      </c>
      <c r="AE373" s="2">
        <f>(Table2[[#This Row],[Close Price]]/Table2[[#This Row],[Current Week Low]])-1</f>
        <v>3.3143661641344524E-2</v>
      </c>
      <c r="AF373" s="2">
        <f>(Table2[[#This Row],[Current Week High]]/Table2[[#This Row],[Close Price]])-1</f>
        <v>5.3202362025891459E-2</v>
      </c>
      <c r="AG373" s="2">
        <f>(Table2[[#This Row],[Close Price]]/Table2[[#This Row],[Current Month Low]])-1</f>
        <v>3.3143661641344524E-2</v>
      </c>
      <c r="AH373" s="2">
        <f>(Table2[[#This Row],[Current Month High]]/Table2[[#This Row],[Close Price]])-1</f>
        <v>8.5623438564614851E-2</v>
      </c>
      <c r="AI373">
        <v>8.5623438564614798</v>
      </c>
      <c r="AJ373">
        <v>48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</v>
      </c>
      <c r="AM373" t="s">
        <v>10200</v>
      </c>
      <c r="AN373">
        <v>-3.6</v>
      </c>
      <c r="AO373" t="s">
        <v>10199</v>
      </c>
      <c r="AP373">
        <v>1.2730841779392999E-2</v>
      </c>
      <c r="AQ373">
        <f>(Table2[[#This Row],[Sharpe Ratio]]-AVERAGE(Table2[Sharpe Ratio]))/_xlfn.STDEV.P(Table2[Sharpe Ratio])</f>
        <v>-0.4706689733022642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-1.8247210781797667</v>
      </c>
      <c r="AS373">
        <f>_xlfn.RANK.AVG(Table2[[#This Row],[1Y Return vs Nifty Z-Score]],Table2[1Y Return vs Nifty Z-Score])</f>
        <v>408</v>
      </c>
      <c r="AT373">
        <f>_xlfn.RANK.AVG(Table2[[#This Row],[6M Return vs Nifty Z-Score]],Table2[6M Return vs Nifty Z-Score])</f>
        <v>481</v>
      </c>
      <c r="AU373">
        <f>_xlfn.RANK.AVG(Table2[[#This Row],[Sharpe Ratio Z-Score]],Table2[Sharpe Ratio Z-Score])</f>
        <v>462</v>
      </c>
      <c r="AV373">
        <f>(Table2[[#This Row],[Rank 1Y]]+Table2[[#This Row],[Rank 6M]]+Table2[[#This Row],[Rank Sharpe]])/3</f>
        <v>450.33333333333331</v>
      </c>
    </row>
    <row r="374" spans="1:48" x14ac:dyDescent="0.3">
      <c r="A374" t="s">
        <v>920</v>
      </c>
      <c r="B374" t="s">
        <v>921</v>
      </c>
      <c r="C374" t="s">
        <v>10155</v>
      </c>
      <c r="D374" t="s">
        <v>24</v>
      </c>
      <c r="E374">
        <v>16141.0492810579</v>
      </c>
      <c r="F374">
        <v>191.82</v>
      </c>
      <c r="G374">
        <v>27.899834821715899</v>
      </c>
      <c r="H374">
        <f>(Table2[[#This Row],[1Y Return vs Nifty]]-AVERAGE(Table2[1Y Return vs Nifty]))/_xlfn.STDEV.P(Table2[1Y Return vs Nifty])</f>
        <v>-0.22249885909440345</v>
      </c>
      <c r="I374">
        <v>-7.7089070404685698</v>
      </c>
      <c r="J374">
        <f>(Table2[[#This Row],[1M Return vs Nifty]]-AVERAGE(Table2[1M Return vs Nifty]))/_xlfn.STDEV.P(Table2[1M Return vs Nifty])</f>
        <v>-1.0044021910837078</v>
      </c>
      <c r="K374">
        <v>3.72408466606224</v>
      </c>
      <c r="L374">
        <f>(Table2[[#This Row],[6M Return vs Nifty]]-AVERAGE(Table2[6M Return vs Nifty]))/_xlfn.STDEV.P(Table2[6M Return vs Nifty])</f>
        <v>-0.19572670833540812</v>
      </c>
      <c r="M374">
        <v>-4.6855591624018897</v>
      </c>
      <c r="N374">
        <f>(Table2[[#This Row],[1W Return vs Nifty]]-AVERAGE(Table2[1W Return vs Nifty]))/_xlfn.STDEV.P(Table2[1W Return vs Nifty])</f>
        <v>-1.1768021384456666</v>
      </c>
      <c r="O374">
        <v>202.54</v>
      </c>
      <c r="P374">
        <v>199.72577358998001</v>
      </c>
      <c r="Q374">
        <v>175.86108075108299</v>
      </c>
      <c r="R374">
        <v>37.2385779637479</v>
      </c>
      <c r="S374" s="2">
        <f>(Table2[[#This Row],[Close Price]]-Table2[[#This Row],[20D EMA]])/Table2[[#This Row],[20D EMA]]</f>
        <v>-5.2927816727559987E-2</v>
      </c>
      <c r="T374" s="2">
        <f>(Table2[[#This Row],[Close Price]]-Table2[[#This Row],[50D EMA]])/Table2[[#This Row],[50D EMA]]</f>
        <v>-3.9583141664079342E-2</v>
      </c>
      <c r="U374" s="2">
        <f>(Table2[[#This Row],[Close Price]]-Table2[[#This Row],[200D EMA]])/Table2[[#This Row],[200D EMA]]</f>
        <v>9.0747305661708896E-2</v>
      </c>
      <c r="V374">
        <v>0.68316867345590404</v>
      </c>
      <c r="W374">
        <v>191.15</v>
      </c>
      <c r="X374">
        <v>197.9</v>
      </c>
      <c r="Y374">
        <v>191.15</v>
      </c>
      <c r="Z374">
        <v>204.5</v>
      </c>
      <c r="AA374">
        <v>191.15</v>
      </c>
      <c r="AB374">
        <v>212.07</v>
      </c>
      <c r="AC374" s="2">
        <f>(Table2[[#This Row],[Close Price]]/Table2[[#This Row],[Day Low]])-1</f>
        <v>3.5051007062516515E-3</v>
      </c>
      <c r="AD374" s="2">
        <f>(Table2[[#This Row],[Day High]]/Table2[[#This Row],[Close Price]])-1</f>
        <v>3.1696382024815062E-2</v>
      </c>
      <c r="AE374" s="2">
        <f>(Table2[[#This Row],[Close Price]]/Table2[[#This Row],[Current Week Low]])-1</f>
        <v>3.5051007062516515E-3</v>
      </c>
      <c r="AF374" s="2">
        <f>(Table2[[#This Row],[Current Week High]]/Table2[[#This Row],[Close Price]])-1</f>
        <v>6.6103638828068023E-2</v>
      </c>
      <c r="AG374" s="2">
        <f>(Table2[[#This Row],[Close Price]]/Table2[[#This Row],[Current Month Low]])-1</f>
        <v>3.5051007062516515E-3</v>
      </c>
      <c r="AH374" s="2">
        <f>(Table2[[#This Row],[Current Month High]]/Table2[[#This Row],[Close Price]])-1</f>
        <v>0.10556771973725376</v>
      </c>
      <c r="AI374">
        <v>14.638723803565799</v>
      </c>
      <c r="AJ374">
        <v>65.934256055363306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-0.09</v>
      </c>
      <c r="AM374" t="s">
        <v>10199</v>
      </c>
      <c r="AN374">
        <v>-8.56</v>
      </c>
      <c r="AO374" t="s">
        <v>10199</v>
      </c>
      <c r="AP374">
        <v>0.15241308022880801</v>
      </c>
      <c r="AQ374">
        <f>(Table2[[#This Row],[Sharpe Ratio]]-AVERAGE(Table2[Sharpe Ratio]))/_xlfn.STDEV.P(Table2[Sharpe Ratio])</f>
        <v>1.1041496498826573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-1.4952802470765287</v>
      </c>
      <c r="AS374">
        <f>_xlfn.RANK.AVG(Table2[[#This Row],[1Y Return vs Nifty Z-Score]],Table2[1Y Return vs Nifty Z-Score])</f>
        <v>350</v>
      </c>
      <c r="AT374">
        <f>_xlfn.RANK.AVG(Table2[[#This Row],[6M Return vs Nifty Z-Score]],Table2[6M Return vs Nifty Z-Score])</f>
        <v>381</v>
      </c>
      <c r="AU374">
        <f>_xlfn.RANK.AVG(Table2[[#This Row],[Sharpe Ratio Z-Score]],Table2[Sharpe Ratio Z-Score])</f>
        <v>97</v>
      </c>
      <c r="AV374">
        <f>(Table2[[#This Row],[Rank 1Y]]+Table2[[#This Row],[Rank 6M]]+Table2[[#This Row],[Rank Sharpe]])/3</f>
        <v>276</v>
      </c>
    </row>
    <row r="375" spans="1:48" x14ac:dyDescent="0.3">
      <c r="A375" t="s">
        <v>922</v>
      </c>
      <c r="B375" t="s">
        <v>923</v>
      </c>
      <c r="C375" t="s">
        <v>10158</v>
      </c>
      <c r="D375" t="s">
        <v>46</v>
      </c>
      <c r="E375">
        <v>16099.267147305</v>
      </c>
      <c r="F375">
        <v>1497.1</v>
      </c>
      <c r="G375">
        <v>253.201772620692</v>
      </c>
      <c r="H375">
        <f>(Table2[[#This Row],[1Y Return vs Nifty]]-AVERAGE(Table2[1Y Return vs Nifty]))/_xlfn.STDEV.P(Table2[1Y Return vs Nifty])</f>
        <v>2.4096970104182773</v>
      </c>
      <c r="I375">
        <v>20.150355883103</v>
      </c>
      <c r="J375">
        <f>(Table2[[#This Row],[1M Return vs Nifty]]-AVERAGE(Table2[1M Return vs Nifty]))/_xlfn.STDEV.P(Table2[1M Return vs Nifty])</f>
        <v>1.3069006179898739</v>
      </c>
      <c r="K375">
        <v>76.531937677706296</v>
      </c>
      <c r="L375">
        <f>(Table2[[#This Row],[6M Return vs Nifty]]-AVERAGE(Table2[6M Return vs Nifty]))/_xlfn.STDEV.P(Table2[6M Return vs Nifty])</f>
        <v>2.0197165064878191</v>
      </c>
      <c r="M375">
        <v>-5.0222864638952897E-2</v>
      </c>
      <c r="N375">
        <f>(Table2[[#This Row],[1W Return vs Nifty]]-AVERAGE(Table2[1W Return vs Nifty]))/_xlfn.STDEV.P(Table2[1W Return vs Nifty])</f>
        <v>-0.27761635426842607</v>
      </c>
      <c r="O375">
        <v>1467.58</v>
      </c>
      <c r="P375">
        <v>1308.4096098647699</v>
      </c>
      <c r="Q375">
        <v>924.35793050518305</v>
      </c>
      <c r="R375">
        <v>52.426534810375102</v>
      </c>
      <c r="S375" s="2">
        <f>(Table2[[#This Row],[Close Price]]-Table2[[#This Row],[20D EMA]])/Table2[[#This Row],[20D EMA]]</f>
        <v>2.0114746725902494E-2</v>
      </c>
      <c r="T375" s="2">
        <f>(Table2[[#This Row],[Close Price]]-Table2[[#This Row],[50D EMA]])/Table2[[#This Row],[50D EMA]]</f>
        <v>0.14421354651677623</v>
      </c>
      <c r="U375" s="2">
        <f>(Table2[[#This Row],[Close Price]]-Table2[[#This Row],[200D EMA]])/Table2[[#This Row],[200D EMA]]</f>
        <v>0.61961070554325215</v>
      </c>
      <c r="V375">
        <v>0.25847780314178698</v>
      </c>
      <c r="W375">
        <v>1473.45</v>
      </c>
      <c r="X375">
        <v>1599.1</v>
      </c>
      <c r="Y375">
        <v>1460.55</v>
      </c>
      <c r="Z375">
        <v>1599.1</v>
      </c>
      <c r="AA375">
        <v>1415.65</v>
      </c>
      <c r="AB375">
        <v>1599.1</v>
      </c>
      <c r="AC375" s="2">
        <f>(Table2[[#This Row],[Close Price]]/Table2[[#This Row],[Day Low]])-1</f>
        <v>1.6050765210899431E-2</v>
      </c>
      <c r="AD375" s="2">
        <f>(Table2[[#This Row],[Day High]]/Table2[[#This Row],[Close Price]])-1</f>
        <v>6.8131721327900685E-2</v>
      </c>
      <c r="AE375" s="2">
        <f>(Table2[[#This Row],[Close Price]]/Table2[[#This Row],[Current Week Low]])-1</f>
        <v>2.5024819417342803E-2</v>
      </c>
      <c r="AF375" s="2">
        <f>(Table2[[#This Row],[Current Week High]]/Table2[[#This Row],[Close Price]])-1</f>
        <v>6.8131721327900685E-2</v>
      </c>
      <c r="AG375" s="2">
        <f>(Table2[[#This Row],[Close Price]]/Table2[[#This Row],[Current Month Low]])-1</f>
        <v>5.7535407763218194E-2</v>
      </c>
      <c r="AH375" s="2">
        <f>(Table2[[#This Row],[Current Month High]]/Table2[[#This Row],[Close Price]])-1</f>
        <v>6.8131721327900685E-2</v>
      </c>
      <c r="AI375">
        <v>6.8131721327900596</v>
      </c>
      <c r="AJ375">
        <v>282.10821847881499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0.4</v>
      </c>
      <c r="AM375" t="s">
        <v>10200</v>
      </c>
      <c r="AN375">
        <v>-0.64</v>
      </c>
      <c r="AO375" t="s">
        <v>10199</v>
      </c>
      <c r="AP375">
        <v>0.159605921161002</v>
      </c>
      <c r="AQ375">
        <f>(Table2[[#This Row],[Sharpe Ratio]]-AVERAGE(Table2[Sharpe Ratio]))/_xlfn.STDEV.P(Table2[Sharpe Ratio])</f>
        <v>1.1852438532643423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6.6439416338918864</v>
      </c>
      <c r="AS375">
        <f>_xlfn.RANK.AVG(Table2[[#This Row],[1Y Return vs Nifty Z-Score]],Table2[1Y Return vs Nifty Z-Score])</f>
        <v>14</v>
      </c>
      <c r="AT375">
        <f>_xlfn.RANK.AVG(Table2[[#This Row],[6M Return vs Nifty Z-Score]],Table2[6M Return vs Nifty Z-Score])</f>
        <v>31</v>
      </c>
      <c r="AU375">
        <f>_xlfn.RANK.AVG(Table2[[#This Row],[Sharpe Ratio Z-Score]],Table2[Sharpe Ratio Z-Score])</f>
        <v>88</v>
      </c>
      <c r="AV375">
        <f>(Table2[[#This Row],[Rank 1Y]]+Table2[[#This Row],[Rank 6M]]+Table2[[#This Row],[Rank Sharpe]])/3</f>
        <v>44.333333333333336</v>
      </c>
    </row>
    <row r="376" spans="1:48" x14ac:dyDescent="0.3">
      <c r="A376" t="s">
        <v>924</v>
      </c>
      <c r="B376" t="s">
        <v>925</v>
      </c>
      <c r="C376" t="s">
        <v>10169</v>
      </c>
      <c r="D376" t="s">
        <v>542</v>
      </c>
      <c r="E376">
        <v>16073.624922929999</v>
      </c>
      <c r="F376">
        <v>1459</v>
      </c>
      <c r="G376">
        <v>-17.664807577230398</v>
      </c>
      <c r="H376">
        <f>(Table2[[#This Row],[1Y Return vs Nifty]]-AVERAGE(Table2[1Y Return vs Nifty]))/_xlfn.STDEV.P(Table2[1Y Return vs Nifty])</f>
        <v>-0.75482922735488378</v>
      </c>
      <c r="I376">
        <v>7.7926540084442903</v>
      </c>
      <c r="J376">
        <f>(Table2[[#This Row],[1M Return vs Nifty]]-AVERAGE(Table2[1M Return vs Nifty]))/_xlfn.STDEV.P(Table2[1M Return vs Nifty])</f>
        <v>0.28166204168762515</v>
      </c>
      <c r="K376">
        <v>-15.0244912018038</v>
      </c>
      <c r="L376">
        <f>(Table2[[#This Row],[6M Return vs Nifty]]-AVERAGE(Table2[6M Return vs Nifty]))/_xlfn.STDEV.P(Table2[6M Return vs Nifty])</f>
        <v>-0.76622018501325295</v>
      </c>
      <c r="M376">
        <v>-2.4347230799758002</v>
      </c>
      <c r="N376">
        <f>(Table2[[#This Row],[1W Return vs Nifty]]-AVERAGE(Table2[1W Return vs Nifty]))/_xlfn.STDEV.P(Table2[1W Return vs Nifty])</f>
        <v>-0.74017366581305599</v>
      </c>
      <c r="O376">
        <v>1447.26</v>
      </c>
      <c r="P376">
        <v>1400.5799381576301</v>
      </c>
      <c r="Q376">
        <v>1395.98601927185</v>
      </c>
      <c r="R376">
        <v>69.231608292750593</v>
      </c>
      <c r="S376" s="2">
        <f>(Table2[[#This Row],[Close Price]]-Table2[[#This Row],[20D EMA]])/Table2[[#This Row],[20D EMA]]</f>
        <v>8.1118803808576268E-3</v>
      </c>
      <c r="T376" s="2">
        <f>(Table2[[#This Row],[Close Price]]-Table2[[#This Row],[50D EMA]])/Table2[[#This Row],[50D EMA]]</f>
        <v>4.1711337033156166E-2</v>
      </c>
      <c r="U376" s="2">
        <f>(Table2[[#This Row],[Close Price]]-Table2[[#This Row],[200D EMA]])/Table2[[#This Row],[200D EMA]]</f>
        <v>4.5139406740633624E-2</v>
      </c>
      <c r="V376">
        <v>1.2872478103291201</v>
      </c>
      <c r="W376">
        <v>1446.25</v>
      </c>
      <c r="X376">
        <v>1494</v>
      </c>
      <c r="Y376">
        <v>1446.25</v>
      </c>
      <c r="Z376">
        <v>1519.95</v>
      </c>
      <c r="AA376">
        <v>1446.1</v>
      </c>
      <c r="AB376">
        <v>1550</v>
      </c>
      <c r="AC376" s="2">
        <f>(Table2[[#This Row],[Close Price]]/Table2[[#This Row],[Day Low]])-1</f>
        <v>8.8159031979255786E-3</v>
      </c>
      <c r="AD376" s="2">
        <f>(Table2[[#This Row],[Day High]]/Table2[[#This Row],[Close Price]])-1</f>
        <v>2.3989033584647101E-2</v>
      </c>
      <c r="AE376" s="2">
        <f>(Table2[[#This Row],[Close Price]]/Table2[[#This Row],[Current Week Low]])-1</f>
        <v>8.8159031979255786E-3</v>
      </c>
      <c r="AF376" s="2">
        <f>(Table2[[#This Row],[Current Week High]]/Table2[[#This Row],[Close Price]])-1</f>
        <v>4.1775188485263959E-2</v>
      </c>
      <c r="AG376" s="2">
        <f>(Table2[[#This Row],[Close Price]]/Table2[[#This Row],[Current Month Low]])-1</f>
        <v>8.9205449139064807E-3</v>
      </c>
      <c r="AH376" s="2">
        <f>(Table2[[#This Row],[Current Month High]]/Table2[[#This Row],[Close Price]])-1</f>
        <v>6.2371487320082242E-2</v>
      </c>
      <c r="AI376">
        <v>11.172035640849799</v>
      </c>
      <c r="AJ376">
        <v>17.377312952534101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0.03</v>
      </c>
      <c r="AM376" t="s">
        <v>10200</v>
      </c>
      <c r="AN376">
        <v>-0.43</v>
      </c>
      <c r="AO376" t="s">
        <v>10199</v>
      </c>
      <c r="AP376">
        <v>-5.5547892303966E-2</v>
      </c>
      <c r="AQ376">
        <f>(Table2[[#This Row],[Sharpe Ratio]]-AVERAGE(Table2[Sharpe Ratio]))/_xlfn.STDEV.P(Table2[Sharpe Ratio])</f>
        <v>-1.2404634954662603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-3.2200245319598277</v>
      </c>
      <c r="AS376">
        <f>_xlfn.RANK.AVG(Table2[[#This Row],[1Y Return vs Nifty Z-Score]],Table2[1Y Return vs Nifty Z-Score])</f>
        <v>612</v>
      </c>
      <c r="AT376">
        <f>_xlfn.RANK.AVG(Table2[[#This Row],[6M Return vs Nifty Z-Score]],Table2[6M Return vs Nifty Z-Score])</f>
        <v>581</v>
      </c>
      <c r="AU376">
        <f>_xlfn.RANK.AVG(Table2[[#This Row],[Sharpe Ratio Z-Score]],Table2[Sharpe Ratio Z-Score])</f>
        <v>642</v>
      </c>
      <c r="AV376">
        <f>(Table2[[#This Row],[Rank 1Y]]+Table2[[#This Row],[Rank 6M]]+Table2[[#This Row],[Rank Sharpe]])/3</f>
        <v>611.66666666666663</v>
      </c>
    </row>
    <row r="377" spans="1:48" x14ac:dyDescent="0.3">
      <c r="A377" t="s">
        <v>926</v>
      </c>
      <c r="B377" t="s">
        <v>927</v>
      </c>
      <c r="C377" t="s">
        <v>10160</v>
      </c>
      <c r="D377" t="s">
        <v>130</v>
      </c>
      <c r="E377">
        <v>16044.167184489999</v>
      </c>
      <c r="F377">
        <v>649.70000000000005</v>
      </c>
      <c r="G377">
        <v>83.677373639188204</v>
      </c>
      <c r="H377">
        <f>(Table2[[#This Row],[1Y Return vs Nifty]]-AVERAGE(Table2[1Y Return vs Nifty]))/_xlfn.STDEV.P(Table2[1Y Return vs Nifty])</f>
        <v>0.4291484756832073</v>
      </c>
      <c r="I377">
        <v>19.4699725091895</v>
      </c>
      <c r="J377">
        <f>(Table2[[#This Row],[1M Return vs Nifty]]-AVERAGE(Table2[1M Return vs Nifty]))/_xlfn.STDEV.P(Table2[1M Return vs Nifty])</f>
        <v>1.2504536112012381</v>
      </c>
      <c r="K377">
        <v>5.3032309796371404</v>
      </c>
      <c r="L377">
        <f>(Table2[[#This Row],[6M Return vs Nifty]]-AVERAGE(Table2[6M Return vs Nifty]))/_xlfn.STDEV.P(Table2[6M Return vs Nifty])</f>
        <v>-0.14767544956441928</v>
      </c>
      <c r="M377">
        <v>12.154907566175901</v>
      </c>
      <c r="N377">
        <f>(Table2[[#This Row],[1W Return vs Nifty]]-AVERAGE(Table2[1W Return vs Nifty]))/_xlfn.STDEV.P(Table2[1W Return vs Nifty])</f>
        <v>2.0899960631335768</v>
      </c>
      <c r="O377">
        <v>582.08000000000004</v>
      </c>
      <c r="P377">
        <v>569.81625813860296</v>
      </c>
      <c r="Q377">
        <v>511.32806925157502</v>
      </c>
      <c r="R377">
        <v>74.744457863551702</v>
      </c>
      <c r="S377" s="2">
        <f>(Table2[[#This Row],[Close Price]]-Table2[[#This Row],[20D EMA]])/Table2[[#This Row],[20D EMA]]</f>
        <v>0.11616959868059373</v>
      </c>
      <c r="T377" s="2">
        <f>(Table2[[#This Row],[Close Price]]-Table2[[#This Row],[50D EMA]])/Table2[[#This Row],[50D EMA]]</f>
        <v>0.14019210705280727</v>
      </c>
      <c r="U377" s="2">
        <f>(Table2[[#This Row],[Close Price]]-Table2[[#This Row],[200D EMA]])/Table2[[#This Row],[200D EMA]]</f>
        <v>0.2706128199669508</v>
      </c>
      <c r="V377">
        <v>1.60441190770794</v>
      </c>
      <c r="W377">
        <v>636.04999999999995</v>
      </c>
      <c r="X377">
        <v>661.8</v>
      </c>
      <c r="Y377">
        <v>605.54999999999995</v>
      </c>
      <c r="Z377">
        <v>661.8</v>
      </c>
      <c r="AA377">
        <v>544.85</v>
      </c>
      <c r="AB377">
        <v>661.8</v>
      </c>
      <c r="AC377" s="2">
        <f>(Table2[[#This Row],[Close Price]]/Table2[[#This Row],[Day Low]])-1</f>
        <v>2.1460576998663772E-2</v>
      </c>
      <c r="AD377" s="2">
        <f>(Table2[[#This Row],[Day High]]/Table2[[#This Row],[Close Price]])-1</f>
        <v>1.8623980298599241E-2</v>
      </c>
      <c r="AE377" s="2">
        <f>(Table2[[#This Row],[Close Price]]/Table2[[#This Row],[Current Week Low]])-1</f>
        <v>7.290892576996133E-2</v>
      </c>
      <c r="AF377" s="2">
        <f>(Table2[[#This Row],[Current Week High]]/Table2[[#This Row],[Close Price]])-1</f>
        <v>1.8623980298599241E-2</v>
      </c>
      <c r="AG377" s="2">
        <f>(Table2[[#This Row],[Close Price]]/Table2[[#This Row],[Current Month Low]])-1</f>
        <v>0.19243828576672484</v>
      </c>
      <c r="AH377" s="2">
        <f>(Table2[[#This Row],[Current Month High]]/Table2[[#This Row],[Close Price]])-1</f>
        <v>1.8623980298599241E-2</v>
      </c>
      <c r="AI377">
        <v>1.8623980298599201</v>
      </c>
      <c r="AJ377">
        <v>120.57375657783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0.08</v>
      </c>
      <c r="AM377" t="s">
        <v>10200</v>
      </c>
      <c r="AN377">
        <v>26.81</v>
      </c>
      <c r="AO377" t="s">
        <v>10200</v>
      </c>
      <c r="AP377">
        <v>0.12820754371544801</v>
      </c>
      <c r="AQ377">
        <f>(Table2[[#This Row],[Sharpe Ratio]]-AVERAGE(Table2[Sharpe Ratio]))/_xlfn.STDEV.P(Table2[Sharpe Ratio])</f>
        <v>0.83124931474644315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4.453172015200046</v>
      </c>
      <c r="AS377">
        <f>_xlfn.RANK.AVG(Table2[[#This Row],[1Y Return vs Nifty Z-Score]],Table2[1Y Return vs Nifty Z-Score])</f>
        <v>159</v>
      </c>
      <c r="AT377">
        <f>_xlfn.RANK.AVG(Table2[[#This Row],[6M Return vs Nifty Z-Score]],Table2[6M Return vs Nifty Z-Score])</f>
        <v>364</v>
      </c>
      <c r="AU377">
        <f>_xlfn.RANK.AVG(Table2[[#This Row],[Sharpe Ratio Z-Score]],Table2[Sharpe Ratio Z-Score])</f>
        <v>150</v>
      </c>
      <c r="AV377">
        <f>(Table2[[#This Row],[Rank 1Y]]+Table2[[#This Row],[Rank 6M]]+Table2[[#This Row],[Rank Sharpe]])/3</f>
        <v>224.33333333333334</v>
      </c>
    </row>
    <row r="378" spans="1:48" x14ac:dyDescent="0.3">
      <c r="A378" t="s">
        <v>928</v>
      </c>
      <c r="B378" t="s">
        <v>929</v>
      </c>
      <c r="C378" t="s">
        <v>10158</v>
      </c>
      <c r="D378" t="s">
        <v>330</v>
      </c>
      <c r="E378">
        <v>15962.023953925</v>
      </c>
      <c r="F378">
        <v>685</v>
      </c>
      <c r="G378">
        <v>112.389007307787</v>
      </c>
      <c r="H378">
        <f>(Table2[[#This Row],[1Y Return vs Nifty]]-AVERAGE(Table2[1Y Return vs Nifty]))/_xlfn.STDEV.P(Table2[1Y Return vs Nifty])</f>
        <v>0.76458564186008171</v>
      </c>
      <c r="I378">
        <v>-11.4633138673149</v>
      </c>
      <c r="J378">
        <f>(Table2[[#This Row],[1M Return vs Nifty]]-AVERAGE(Table2[1M Return vs Nifty]))/_xlfn.STDEV.P(Table2[1M Return vs Nifty])</f>
        <v>-1.3158810363460822</v>
      </c>
      <c r="K378">
        <v>40.646793353472603</v>
      </c>
      <c r="L378">
        <f>(Table2[[#This Row],[6M Return vs Nifty]]-AVERAGE(Table2[6M Return vs Nifty]))/_xlfn.STDEV.P(Table2[6M Return vs Nifty])</f>
        <v>0.92778073009071516</v>
      </c>
      <c r="M378">
        <v>-0.61992140693578801</v>
      </c>
      <c r="N378">
        <f>(Table2[[#This Row],[1W Return vs Nifty]]-AVERAGE(Table2[1W Return vs Nifty]))/_xlfn.STDEV.P(Table2[1W Return vs Nifty])</f>
        <v>-0.38812933490092844</v>
      </c>
      <c r="O378">
        <v>712.64</v>
      </c>
      <c r="P378">
        <v>700.90120470767704</v>
      </c>
      <c r="Q378">
        <v>561.66433946435802</v>
      </c>
      <c r="R378">
        <v>34.851350848331997</v>
      </c>
      <c r="S378" s="2">
        <f>(Table2[[#This Row],[Close Price]]-Table2[[#This Row],[20D EMA]])/Table2[[#This Row],[20D EMA]]</f>
        <v>-3.8785361472833388E-2</v>
      </c>
      <c r="T378" s="2">
        <f>(Table2[[#This Row],[Close Price]]-Table2[[#This Row],[50D EMA]])/Table2[[#This Row],[50D EMA]]</f>
        <v>-2.2686798939529445E-2</v>
      </c>
      <c r="U378" s="2">
        <f>(Table2[[#This Row],[Close Price]]-Table2[[#This Row],[200D EMA]])/Table2[[#This Row],[200D EMA]]</f>
        <v>0.21958962296460444</v>
      </c>
      <c r="V378">
        <v>0.52691363858637796</v>
      </c>
      <c r="W378">
        <v>659</v>
      </c>
      <c r="X378">
        <v>700</v>
      </c>
      <c r="Y378">
        <v>659</v>
      </c>
      <c r="Z378">
        <v>712.8</v>
      </c>
      <c r="AA378">
        <v>659</v>
      </c>
      <c r="AB378">
        <v>734</v>
      </c>
      <c r="AC378" s="2">
        <f>(Table2[[#This Row],[Close Price]]/Table2[[#This Row],[Day Low]])-1</f>
        <v>3.9453717754172946E-2</v>
      </c>
      <c r="AD378" s="2">
        <f>(Table2[[#This Row],[Day High]]/Table2[[#This Row],[Close Price]])-1</f>
        <v>2.1897810218978186E-2</v>
      </c>
      <c r="AE378" s="2">
        <f>(Table2[[#This Row],[Close Price]]/Table2[[#This Row],[Current Week Low]])-1</f>
        <v>3.9453717754172946E-2</v>
      </c>
      <c r="AF378" s="2">
        <f>(Table2[[#This Row],[Current Week High]]/Table2[[#This Row],[Close Price]])-1</f>
        <v>4.0583941605839335E-2</v>
      </c>
      <c r="AG378" s="2">
        <f>(Table2[[#This Row],[Close Price]]/Table2[[#This Row],[Current Month Low]])-1</f>
        <v>3.9453717754172946E-2</v>
      </c>
      <c r="AH378" s="2">
        <f>(Table2[[#This Row],[Current Month High]]/Table2[[#This Row],[Close Price]])-1</f>
        <v>7.1532846715328446E-2</v>
      </c>
      <c r="AI378">
        <v>20.875912408759099</v>
      </c>
      <c r="AJ378">
        <v>170.75098814229199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0.01</v>
      </c>
      <c r="AM378" t="s">
        <v>10200</v>
      </c>
      <c r="AN378">
        <v>-7.88</v>
      </c>
      <c r="AO378" t="s">
        <v>10199</v>
      </c>
      <c r="AP378">
        <v>7.9741853446359007E-2</v>
      </c>
      <c r="AQ378">
        <f>(Table2[[#This Row],[Sharpe Ratio]]-AVERAGE(Table2[Sharpe Ratio]))/_xlfn.STDEV.P(Table2[Sharpe Ratio])</f>
        <v>0.28483287362594906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0.27318887432973521</v>
      </c>
      <c r="AS378">
        <f>_xlfn.RANK.AVG(Table2[[#This Row],[1Y Return vs Nifty Z-Score]],Table2[1Y Return vs Nifty Z-Score])</f>
        <v>107</v>
      </c>
      <c r="AT378">
        <f>_xlfn.RANK.AVG(Table2[[#This Row],[6M Return vs Nifty Z-Score]],Table2[6M Return vs Nifty Z-Score])</f>
        <v>102</v>
      </c>
      <c r="AU378">
        <f>_xlfn.RANK.AVG(Table2[[#This Row],[Sharpe Ratio Z-Score]],Table2[Sharpe Ratio Z-Score])</f>
        <v>250</v>
      </c>
      <c r="AV378">
        <f>(Table2[[#This Row],[Rank 1Y]]+Table2[[#This Row],[Rank 6M]]+Table2[[#This Row],[Rank Sharpe]])/3</f>
        <v>153</v>
      </c>
    </row>
    <row r="379" spans="1:48" x14ac:dyDescent="0.3">
      <c r="A379" t="s">
        <v>930</v>
      </c>
      <c r="B379" t="s">
        <v>931</v>
      </c>
      <c r="C379" t="s">
        <v>10166</v>
      </c>
      <c r="D379" t="s">
        <v>153</v>
      </c>
      <c r="E379">
        <v>15864.88906944</v>
      </c>
      <c r="F379">
        <v>2740.25</v>
      </c>
      <c r="G379">
        <v>-22.564808724128198</v>
      </c>
      <c r="H379">
        <f>(Table2[[#This Row],[1Y Return vs Nifty]]-AVERAGE(Table2[1Y Return vs Nifty]))/_xlfn.STDEV.P(Table2[1Y Return vs Nifty])</f>
        <v>-0.8120757956954533</v>
      </c>
      <c r="I379">
        <v>2.1049527325680799</v>
      </c>
      <c r="J379">
        <f>(Table2[[#This Row],[1M Return vs Nifty]]-AVERAGE(Table2[1M Return vs Nifty]))/_xlfn.STDEV.P(Table2[1M Return vs Nifty])</f>
        <v>-0.19020973654888093</v>
      </c>
      <c r="K379">
        <v>-6.1643460919754203</v>
      </c>
      <c r="L379">
        <f>(Table2[[#This Row],[6M Return vs Nifty]]-AVERAGE(Table2[6M Return vs Nifty]))/_xlfn.STDEV.P(Table2[6M Return vs Nifty])</f>
        <v>-0.49661810839688553</v>
      </c>
      <c r="M379">
        <v>1.23842033565785</v>
      </c>
      <c r="N379">
        <f>(Table2[[#This Row],[1W Return vs Nifty]]-AVERAGE(Table2[1W Return vs Nifty]))/_xlfn.STDEV.P(Table2[1W Return vs Nifty])</f>
        <v>-2.7638882915858809E-2</v>
      </c>
      <c r="O379">
        <v>2660.99</v>
      </c>
      <c r="P379">
        <v>2630.2364194545198</v>
      </c>
      <c r="Q379">
        <v>2655.3869594438402</v>
      </c>
      <c r="R379">
        <v>44.6000972240968</v>
      </c>
      <c r="S379" s="2">
        <f>(Table2[[#This Row],[Close Price]]-Table2[[#This Row],[20D EMA]])/Table2[[#This Row],[20D EMA]]</f>
        <v>2.9785906748992001E-2</v>
      </c>
      <c r="T379" s="2">
        <f>(Table2[[#This Row],[Close Price]]-Table2[[#This Row],[50D EMA]])/Table2[[#This Row],[50D EMA]]</f>
        <v>4.1826498839330845E-2</v>
      </c>
      <c r="U379" s="2">
        <f>(Table2[[#This Row],[Close Price]]-Table2[[#This Row],[200D EMA]])/Table2[[#This Row],[200D EMA]]</f>
        <v>3.1958822519010201E-2</v>
      </c>
      <c r="V379">
        <v>0.67141779511538502</v>
      </c>
      <c r="W379">
        <v>2662.75</v>
      </c>
      <c r="X379">
        <v>2760</v>
      </c>
      <c r="Y379">
        <v>2631.45</v>
      </c>
      <c r="Z379">
        <v>2760</v>
      </c>
      <c r="AA379">
        <v>2631.45</v>
      </c>
      <c r="AB379">
        <v>2760</v>
      </c>
      <c r="AC379" s="2">
        <f>(Table2[[#This Row],[Close Price]]/Table2[[#This Row],[Day Low]])-1</f>
        <v>2.9105248333489708E-2</v>
      </c>
      <c r="AD379" s="2">
        <f>(Table2[[#This Row],[Day High]]/Table2[[#This Row],[Close Price]])-1</f>
        <v>7.2073715901834756E-3</v>
      </c>
      <c r="AE379" s="2">
        <f>(Table2[[#This Row],[Close Price]]/Table2[[#This Row],[Current Week Low]])-1</f>
        <v>4.1346025955271815E-2</v>
      </c>
      <c r="AF379" s="2">
        <f>(Table2[[#This Row],[Current Week High]]/Table2[[#This Row],[Close Price]])-1</f>
        <v>7.2073715901834756E-3</v>
      </c>
      <c r="AG379" s="2">
        <f>(Table2[[#This Row],[Close Price]]/Table2[[#This Row],[Current Month Low]])-1</f>
        <v>4.1346025955271815E-2</v>
      </c>
      <c r="AH379" s="2">
        <f>(Table2[[#This Row],[Current Month High]]/Table2[[#This Row],[Close Price]])-1</f>
        <v>7.2073715901834756E-3</v>
      </c>
      <c r="AI379">
        <v>21.7242952285375</v>
      </c>
      <c r="AJ379">
        <v>22.881165919282498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-0.05</v>
      </c>
      <c r="AM379" t="s">
        <v>10199</v>
      </c>
      <c r="AN379">
        <v>2.86</v>
      </c>
      <c r="AO379" t="s">
        <v>10200</v>
      </c>
      <c r="AP379">
        <v>-8.7318949457788994E-2</v>
      </c>
      <c r="AQ379">
        <f>(Table2[[#This Row],[Sharpe Ratio]]-AVERAGE(Table2[Sharpe Ratio]))/_xlfn.STDEV.P(Table2[Sharpe Ratio])</f>
        <v>-1.598659734583894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639</v>
      </c>
      <c r="AT379">
        <f>_xlfn.RANK.AVG(Table2[[#This Row],[6M Return vs Nifty Z-Score]],Table2[6M Return vs Nifty Z-Score])</f>
        <v>490</v>
      </c>
      <c r="AU379">
        <f>_xlfn.RANK.AVG(Table2[[#This Row],[Sharpe Ratio Z-Score]],Table2[Sharpe Ratio Z-Score])</f>
        <v>691</v>
      </c>
      <c r="AV379">
        <f>(Table2[[#This Row],[Rank 1Y]]+Table2[[#This Row],[Rank 6M]]+Table2[[#This Row],[Rank Sharpe]])/3</f>
        <v>606.66666666666663</v>
      </c>
    </row>
    <row r="380" spans="1:48" x14ac:dyDescent="0.3">
      <c r="A380" t="s">
        <v>932</v>
      </c>
      <c r="B380" t="s">
        <v>933</v>
      </c>
      <c r="C380" t="s">
        <v>10157</v>
      </c>
      <c r="D380" t="s">
        <v>934</v>
      </c>
      <c r="E380">
        <v>15695.201264879999</v>
      </c>
      <c r="F380">
        <v>800.05</v>
      </c>
      <c r="G380">
        <v>46.784994612706399</v>
      </c>
      <c r="H380">
        <f>(Table2[[#This Row],[1Y Return vs Nifty]]-AVERAGE(Table2[1Y Return vs Nifty]))/_xlfn.STDEV.P(Table2[1Y Return vs Nifty])</f>
        <v>-1.8640963286920751E-3</v>
      </c>
      <c r="I380">
        <v>36.978867932578098</v>
      </c>
      <c r="J380">
        <f>(Table2[[#This Row],[1M Return vs Nifty]]-AVERAGE(Table2[1M Return vs Nifty]))/_xlfn.STDEV.P(Table2[1M Return vs Nifty])</f>
        <v>2.7030533905591327</v>
      </c>
      <c r="K380">
        <v>35.150654943273103</v>
      </c>
      <c r="L380">
        <f>(Table2[[#This Row],[6M Return vs Nifty]]-AVERAGE(Table2[6M Return vs Nifty]))/_xlfn.STDEV.P(Table2[6M Return vs Nifty])</f>
        <v>0.76054076839786799</v>
      </c>
      <c r="M380">
        <v>-0.48134391747934702</v>
      </c>
      <c r="N380">
        <f>(Table2[[#This Row],[1W Return vs Nifty]]-AVERAGE(Table2[1W Return vs Nifty]))/_xlfn.STDEV.P(Table2[1W Return vs Nifty])</f>
        <v>-0.36124737844259341</v>
      </c>
      <c r="O380">
        <v>716.04</v>
      </c>
      <c r="P380">
        <v>638.23716156891999</v>
      </c>
      <c r="Q380">
        <v>552.69352219894097</v>
      </c>
      <c r="R380">
        <v>83.176703977809694</v>
      </c>
      <c r="S380" s="2">
        <f>(Table2[[#This Row],[Close Price]]-Table2[[#This Row],[20D EMA]])/Table2[[#This Row],[20D EMA]]</f>
        <v>0.11732584771800457</v>
      </c>
      <c r="T380" s="2">
        <f>(Table2[[#This Row],[Close Price]]-Table2[[#This Row],[50D EMA]])/Table2[[#This Row],[50D EMA]]</f>
        <v>0.25353089443007404</v>
      </c>
      <c r="U380" s="2">
        <f>(Table2[[#This Row],[Close Price]]-Table2[[#This Row],[200D EMA]])/Table2[[#This Row],[200D EMA]]</f>
        <v>0.44754727143703249</v>
      </c>
      <c r="V380">
        <v>2.2582812207924401</v>
      </c>
      <c r="W380">
        <v>780.1</v>
      </c>
      <c r="X380">
        <v>812.25</v>
      </c>
      <c r="Y380">
        <v>780.1</v>
      </c>
      <c r="Z380">
        <v>830.05</v>
      </c>
      <c r="AA380">
        <v>675</v>
      </c>
      <c r="AB380">
        <v>841.95</v>
      </c>
      <c r="AC380" s="2">
        <f>(Table2[[#This Row],[Close Price]]/Table2[[#This Row],[Day Low]])-1</f>
        <v>2.5573644404563334E-2</v>
      </c>
      <c r="AD380" s="2">
        <f>(Table2[[#This Row],[Day High]]/Table2[[#This Row],[Close Price]])-1</f>
        <v>1.5249046934566746E-2</v>
      </c>
      <c r="AE380" s="2">
        <f>(Table2[[#This Row],[Close Price]]/Table2[[#This Row],[Current Week Low]])-1</f>
        <v>2.5573644404563334E-2</v>
      </c>
      <c r="AF380" s="2">
        <f>(Table2[[#This Row],[Current Week High]]/Table2[[#This Row],[Close Price]])-1</f>
        <v>3.7497656396475287E-2</v>
      </c>
      <c r="AG380" s="2">
        <f>(Table2[[#This Row],[Close Price]]/Table2[[#This Row],[Current Month Low]])-1</f>
        <v>0.18525925925925923</v>
      </c>
      <c r="AH380" s="2">
        <f>(Table2[[#This Row],[Current Month High]]/Table2[[#This Row],[Close Price]])-1</f>
        <v>5.2371726767077131E-2</v>
      </c>
      <c r="AI380">
        <v>5.2371726767077096</v>
      </c>
      <c r="AJ380">
        <v>79.242746723423295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0.31</v>
      </c>
      <c r="AM380" t="s">
        <v>10200</v>
      </c>
      <c r="AN380">
        <v>26.78</v>
      </c>
      <c r="AO380" t="s">
        <v>10200</v>
      </c>
      <c r="AP380">
        <v>-3.0579863692349E-2</v>
      </c>
      <c r="AQ380">
        <f>(Table2[[#This Row],[Sharpe Ratio]]-AVERAGE(Table2[Sharpe Ratio]))/_xlfn.STDEV.P(Table2[Sharpe Ratio])</f>
        <v>-0.95896660023982883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2.1415160839458864</v>
      </c>
      <c r="AS380">
        <f>_xlfn.RANK.AVG(Table2[[#This Row],[1Y Return vs Nifty Z-Score]],Table2[1Y Return vs Nifty Z-Score])</f>
        <v>278</v>
      </c>
      <c r="AT380">
        <f>_xlfn.RANK.AVG(Table2[[#This Row],[6M Return vs Nifty Z-Score]],Table2[6M Return vs Nifty Z-Score])</f>
        <v>121</v>
      </c>
      <c r="AU380">
        <f>_xlfn.RANK.AVG(Table2[[#This Row],[Sharpe Ratio Z-Score]],Table2[Sharpe Ratio Z-Score])</f>
        <v>595</v>
      </c>
      <c r="AV380">
        <f>(Table2[[#This Row],[Rank 1Y]]+Table2[[#This Row],[Rank 6M]]+Table2[[#This Row],[Rank Sharpe]])/3</f>
        <v>331.33333333333331</v>
      </c>
    </row>
    <row r="381" spans="1:48" x14ac:dyDescent="0.3">
      <c r="A381" t="s">
        <v>935</v>
      </c>
      <c r="B381" t="s">
        <v>936</v>
      </c>
      <c r="C381" t="s">
        <v>10159</v>
      </c>
      <c r="D381" t="s">
        <v>214</v>
      </c>
      <c r="E381">
        <v>15656.490179065</v>
      </c>
      <c r="F381">
        <v>1848.35</v>
      </c>
      <c r="G381">
        <v>17.987541290554201</v>
      </c>
      <c r="H381">
        <f>(Table2[[#This Row],[1Y Return vs Nifty]]-AVERAGE(Table2[1Y Return vs Nifty]))/_xlfn.STDEV.P(Table2[1Y Return vs Nifty])</f>
        <v>-0.33830389097744329</v>
      </c>
      <c r="I381">
        <v>2.8149407245814801</v>
      </c>
      <c r="J381">
        <f>(Table2[[#This Row],[1M Return vs Nifty]]-AVERAGE(Table2[1M Return vs Nifty]))/_xlfn.STDEV.P(Table2[1M Return vs Nifty])</f>
        <v>-0.13130662612377902</v>
      </c>
      <c r="K381">
        <v>-4.3093191516551403</v>
      </c>
      <c r="L381">
        <f>(Table2[[#This Row],[6M Return vs Nifty]]-AVERAGE(Table2[6M Return vs Nifty]))/_xlfn.STDEV.P(Table2[6M Return vs Nifty])</f>
        <v>-0.44017218013157056</v>
      </c>
      <c r="M381">
        <v>4.7182937696931901</v>
      </c>
      <c r="N381">
        <f>(Table2[[#This Row],[1W Return vs Nifty]]-AVERAGE(Table2[1W Return vs Nifty]))/_xlfn.STDEV.P(Table2[1W Return vs Nifty])</f>
        <v>0.64740441957995565</v>
      </c>
      <c r="O381">
        <v>1811.18</v>
      </c>
      <c r="P381">
        <v>1781.8977741148999</v>
      </c>
      <c r="Q381">
        <v>1584.02571962708</v>
      </c>
      <c r="R381">
        <v>73.399490275993401</v>
      </c>
      <c r="S381" s="2">
        <f>(Table2[[#This Row],[Close Price]]-Table2[[#This Row],[20D EMA]])/Table2[[#This Row],[20D EMA]]</f>
        <v>2.0522532271778533E-2</v>
      </c>
      <c r="T381" s="2">
        <f>(Table2[[#This Row],[Close Price]]-Table2[[#This Row],[50D EMA]])/Table2[[#This Row],[50D EMA]]</f>
        <v>3.7292950723903338E-2</v>
      </c>
      <c r="U381" s="2">
        <f>(Table2[[#This Row],[Close Price]]-Table2[[#This Row],[200D EMA]])/Table2[[#This Row],[200D EMA]]</f>
        <v>0.16686867965448729</v>
      </c>
      <c r="V381">
        <v>1.3747314093931</v>
      </c>
      <c r="W381">
        <v>1812.6</v>
      </c>
      <c r="X381">
        <v>1919.9</v>
      </c>
      <c r="Y381">
        <v>1812.6</v>
      </c>
      <c r="Z381">
        <v>1960</v>
      </c>
      <c r="AA381">
        <v>1765.35</v>
      </c>
      <c r="AB381">
        <v>1960</v>
      </c>
      <c r="AC381" s="2">
        <f>(Table2[[#This Row],[Close Price]]/Table2[[#This Row],[Day Low]])-1</f>
        <v>1.9723049762771616E-2</v>
      </c>
      <c r="AD381" s="2">
        <f>(Table2[[#This Row],[Day High]]/Table2[[#This Row],[Close Price]])-1</f>
        <v>3.8710200990072385E-2</v>
      </c>
      <c r="AE381" s="2">
        <f>(Table2[[#This Row],[Close Price]]/Table2[[#This Row],[Current Week Low]])-1</f>
        <v>1.9723049762771616E-2</v>
      </c>
      <c r="AF381" s="2">
        <f>(Table2[[#This Row],[Current Week High]]/Table2[[#This Row],[Close Price]])-1</f>
        <v>6.0405226282901126E-2</v>
      </c>
      <c r="AG381" s="2">
        <f>(Table2[[#This Row],[Close Price]]/Table2[[#This Row],[Current Month Low]])-1</f>
        <v>4.701617243039613E-2</v>
      </c>
      <c r="AH381" s="2">
        <f>(Table2[[#This Row],[Current Month High]]/Table2[[#This Row],[Close Price]])-1</f>
        <v>6.0405226282901126E-2</v>
      </c>
      <c r="AI381">
        <v>20.2126220683312</v>
      </c>
      <c r="AJ381">
        <v>82.4629812438302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-0.11</v>
      </c>
      <c r="AM381" t="s">
        <v>10199</v>
      </c>
      <c r="AN381">
        <v>6.35</v>
      </c>
      <c r="AO381" t="s">
        <v>10200</v>
      </c>
      <c r="AP381">
        <v>0.178131647273506</v>
      </c>
      <c r="AQ381">
        <f>(Table2[[#This Row],[Sharpe Ratio]]-AVERAGE(Table2[Sharpe Ratio]))/_xlfn.STDEV.P(Table2[Sharpe Ratio])</f>
        <v>1.3941083360637063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1.1317300584108692</v>
      </c>
      <c r="AS381">
        <f>_xlfn.RANK.AVG(Table2[[#This Row],[1Y Return vs Nifty Z-Score]],Table2[1Y Return vs Nifty Z-Score])</f>
        <v>401</v>
      </c>
      <c r="AT381">
        <f>_xlfn.RANK.AVG(Table2[[#This Row],[6M Return vs Nifty Z-Score]],Table2[6M Return vs Nifty Z-Score])</f>
        <v>475</v>
      </c>
      <c r="AU381">
        <f>_xlfn.RANK.AVG(Table2[[#This Row],[Sharpe Ratio Z-Score]],Table2[Sharpe Ratio Z-Score])</f>
        <v>63</v>
      </c>
      <c r="AV381">
        <f>(Table2[[#This Row],[Rank 1Y]]+Table2[[#This Row],[Rank 6M]]+Table2[[#This Row],[Rank Sharpe]])/3</f>
        <v>313</v>
      </c>
    </row>
    <row r="382" spans="1:48" x14ac:dyDescent="0.3">
      <c r="A382" t="s">
        <v>939</v>
      </c>
      <c r="B382" t="s">
        <v>940</v>
      </c>
      <c r="C382" t="s">
        <v>10155</v>
      </c>
      <c r="D382" t="s">
        <v>24</v>
      </c>
      <c r="E382">
        <v>15381.7931280299</v>
      </c>
      <c r="F382">
        <v>243.8</v>
      </c>
      <c r="G382">
        <v>5.6394478848632499</v>
      </c>
      <c r="H382">
        <f>(Table2[[#This Row],[1Y Return vs Nifty]]-AVERAGE(Table2[1Y Return vs Nifty]))/_xlfn.STDEV.P(Table2[1Y Return vs Nifty])</f>
        <v>-0.48256630068568412</v>
      </c>
      <c r="I382">
        <v>-6.7421228487582399</v>
      </c>
      <c r="J382">
        <f>(Table2[[#This Row],[1M Return vs Nifty]]-AVERAGE(Table2[1M Return vs Nifty]))/_xlfn.STDEV.P(Table2[1M Return vs Nifty])</f>
        <v>-0.92419436131455068</v>
      </c>
      <c r="K382">
        <v>-26.4787377525229</v>
      </c>
      <c r="L382">
        <f>(Table2[[#This Row],[6M Return vs Nifty]]-AVERAGE(Table2[6M Return vs Nifty]))/_xlfn.STDEV.P(Table2[6M Return vs Nifty])</f>
        <v>-1.1147572143587634</v>
      </c>
      <c r="M382">
        <v>-5.2457437980662496</v>
      </c>
      <c r="N382">
        <f>(Table2[[#This Row],[1W Return vs Nifty]]-AVERAGE(Table2[1W Return vs Nifty]))/_xlfn.STDEV.P(Table2[1W Return vs Nifty])</f>
        <v>-1.2854695637513549</v>
      </c>
      <c r="O382">
        <v>256.79000000000002</v>
      </c>
      <c r="P382">
        <v>255.43113912653999</v>
      </c>
      <c r="Q382">
        <v>245.04889099491299</v>
      </c>
      <c r="R382">
        <v>39.920255870460998</v>
      </c>
      <c r="S382" s="2">
        <f>(Table2[[#This Row],[Close Price]]-Table2[[#This Row],[20D EMA]])/Table2[[#This Row],[20D EMA]]</f>
        <v>-5.058608201253946E-2</v>
      </c>
      <c r="T382" s="2">
        <f>(Table2[[#This Row],[Close Price]]-Table2[[#This Row],[50D EMA]])/Table2[[#This Row],[50D EMA]]</f>
        <v>-4.5535321833952043E-2</v>
      </c>
      <c r="U382" s="2">
        <f>(Table2[[#This Row],[Close Price]]-Table2[[#This Row],[200D EMA]])/Table2[[#This Row],[200D EMA]]</f>
        <v>-5.0964972330313843E-3</v>
      </c>
      <c r="V382">
        <v>1.06438871846254</v>
      </c>
      <c r="W382">
        <v>239.1</v>
      </c>
      <c r="X382">
        <v>248.8</v>
      </c>
      <c r="Y382">
        <v>239.1</v>
      </c>
      <c r="Z382">
        <v>263.75</v>
      </c>
      <c r="AA382">
        <v>239.1</v>
      </c>
      <c r="AB382">
        <v>270.3</v>
      </c>
      <c r="AC382" s="2">
        <f>(Table2[[#This Row],[Close Price]]/Table2[[#This Row],[Day Low]])-1</f>
        <v>1.9657047260560612E-2</v>
      </c>
      <c r="AD382" s="2">
        <f>(Table2[[#This Row],[Day High]]/Table2[[#This Row],[Close Price]])-1</f>
        <v>2.0508613617719496E-2</v>
      </c>
      <c r="AE382" s="2">
        <f>(Table2[[#This Row],[Close Price]]/Table2[[#This Row],[Current Week Low]])-1</f>
        <v>1.9657047260560612E-2</v>
      </c>
      <c r="AF382" s="2">
        <f>(Table2[[#This Row],[Current Week High]]/Table2[[#This Row],[Close Price]])-1</f>
        <v>8.1829368334700447E-2</v>
      </c>
      <c r="AG382" s="2">
        <f>(Table2[[#This Row],[Close Price]]/Table2[[#This Row],[Current Month Low]])-1</f>
        <v>1.9657047260560612E-2</v>
      </c>
      <c r="AH382" s="2">
        <f>(Table2[[#This Row],[Current Month High]]/Table2[[#This Row],[Close Price]])-1</f>
        <v>0.10869565217391308</v>
      </c>
      <c r="AI382">
        <v>23.338802296964701</v>
      </c>
      <c r="AJ382">
        <v>32.933478735005401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-0.13</v>
      </c>
      <c r="AM382" t="s">
        <v>10199</v>
      </c>
      <c r="AN382">
        <v>-5</v>
      </c>
      <c r="AO382" t="s">
        <v>10199</v>
      </c>
      <c r="AP382">
        <v>1.3610623479951E-2</v>
      </c>
      <c r="AQ382">
        <f>(Table2[[#This Row],[Sharpe Ratio]]-AVERAGE(Table2[Sharpe Ratio]))/_xlfn.STDEV.P(Table2[Sharpe Ratio])</f>
        <v>-0.46075005575228678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-4.2677374958626402</v>
      </c>
      <c r="AS382">
        <f>_xlfn.RANK.AVG(Table2[[#This Row],[1Y Return vs Nifty Z-Score]],Table2[1Y Return vs Nifty Z-Score])</f>
        <v>480</v>
      </c>
      <c r="AT382">
        <f>_xlfn.RANK.AVG(Table2[[#This Row],[6M Return vs Nifty Z-Score]],Table2[6M Return vs Nifty Z-Score])</f>
        <v>663</v>
      </c>
      <c r="AU382">
        <f>_xlfn.RANK.AVG(Table2[[#This Row],[Sharpe Ratio Z-Score]],Table2[Sharpe Ratio Z-Score])</f>
        <v>458</v>
      </c>
      <c r="AV382">
        <f>(Table2[[#This Row],[Rank 1Y]]+Table2[[#This Row],[Rank 6M]]+Table2[[#This Row],[Rank Sharpe]])/3</f>
        <v>533.66666666666663</v>
      </c>
    </row>
    <row r="383" spans="1:48" x14ac:dyDescent="0.3">
      <c r="A383" t="s">
        <v>941</v>
      </c>
      <c r="B383" t="s">
        <v>942</v>
      </c>
      <c r="C383" t="s">
        <v>10158</v>
      </c>
      <c r="D383" t="s">
        <v>46</v>
      </c>
      <c r="E383">
        <v>15338.136359169999</v>
      </c>
      <c r="F383">
        <v>262.25</v>
      </c>
      <c r="G383">
        <v>92.008109534831306</v>
      </c>
      <c r="H383">
        <f>(Table2[[#This Row],[1Y Return vs Nifty]]-AVERAGE(Table2[1Y Return vs Nifty]))/_xlfn.STDEV.P(Table2[1Y Return vs Nifty])</f>
        <v>0.52647621653059407</v>
      </c>
      <c r="I383">
        <v>6.9558192712048497</v>
      </c>
      <c r="J383">
        <f>(Table2[[#This Row],[1M Return vs Nifty]]-AVERAGE(Table2[1M Return vs Nifty]))/_xlfn.STDEV.P(Table2[1M Return vs Nifty])</f>
        <v>0.21223527744701867</v>
      </c>
      <c r="K383">
        <v>20.6280025548614</v>
      </c>
      <c r="L383">
        <f>(Table2[[#This Row],[6M Return vs Nifty]]-AVERAGE(Table2[6M Return vs Nifty]))/_xlfn.STDEV.P(Table2[6M Return vs Nifty])</f>
        <v>0.31863635336179369</v>
      </c>
      <c r="M383">
        <v>1.7814978074730199</v>
      </c>
      <c r="N383">
        <f>(Table2[[#This Row],[1W Return vs Nifty]]-AVERAGE(Table2[1W Return vs Nifty]))/_xlfn.STDEV.P(Table2[1W Return vs Nifty])</f>
        <v>7.7710008943139425E-2</v>
      </c>
      <c r="O383">
        <v>258.79000000000002</v>
      </c>
      <c r="P383">
        <v>249.33656164939001</v>
      </c>
      <c r="Q383">
        <v>206.91742030120199</v>
      </c>
      <c r="R383">
        <v>71.026993817392295</v>
      </c>
      <c r="S383" s="2">
        <f>(Table2[[#This Row],[Close Price]]-Table2[[#This Row],[20D EMA]])/Table2[[#This Row],[20D EMA]]</f>
        <v>1.3369913829746047E-2</v>
      </c>
      <c r="T383" s="2">
        <f>(Table2[[#This Row],[Close Price]]-Table2[[#This Row],[50D EMA]])/Table2[[#This Row],[50D EMA]]</f>
        <v>5.1791194460957167E-2</v>
      </c>
      <c r="U383" s="2">
        <f>(Table2[[#This Row],[Close Price]]-Table2[[#This Row],[200D EMA]])/Table2[[#This Row],[200D EMA]]</f>
        <v>0.26741382923802376</v>
      </c>
      <c r="V383">
        <v>0.79181666728323896</v>
      </c>
      <c r="W383">
        <v>252</v>
      </c>
      <c r="X383">
        <v>266.8</v>
      </c>
      <c r="Y383">
        <v>252</v>
      </c>
      <c r="Z383">
        <v>282</v>
      </c>
      <c r="AA383">
        <v>248.4</v>
      </c>
      <c r="AB383">
        <v>282</v>
      </c>
      <c r="AC383" s="2">
        <f>(Table2[[#This Row],[Close Price]]/Table2[[#This Row],[Day Low]])-1</f>
        <v>4.0674603174603252E-2</v>
      </c>
      <c r="AD383" s="2">
        <f>(Table2[[#This Row],[Day High]]/Table2[[#This Row],[Close Price]])-1</f>
        <v>1.734985700667302E-2</v>
      </c>
      <c r="AE383" s="2">
        <f>(Table2[[#This Row],[Close Price]]/Table2[[#This Row],[Current Week Low]])-1</f>
        <v>4.0674603174603252E-2</v>
      </c>
      <c r="AF383" s="2">
        <f>(Table2[[#This Row],[Current Week High]]/Table2[[#This Row],[Close Price]])-1</f>
        <v>7.5309818875119117E-2</v>
      </c>
      <c r="AG383" s="2">
        <f>(Table2[[#This Row],[Close Price]]/Table2[[#This Row],[Current Month Low]])-1</f>
        <v>5.5756843800321976E-2</v>
      </c>
      <c r="AH383" s="2">
        <f>(Table2[[#This Row],[Current Month High]]/Table2[[#This Row],[Close Price]])-1</f>
        <v>7.5309818875119117E-2</v>
      </c>
      <c r="AI383">
        <v>10.5433746425166</v>
      </c>
      <c r="AJ383">
        <v>125.20395019321499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0.14000000000000001</v>
      </c>
      <c r="AM383" t="s">
        <v>10200</v>
      </c>
      <c r="AN383">
        <v>5.92</v>
      </c>
      <c r="AO383" t="s">
        <v>10200</v>
      </c>
      <c r="AP383">
        <v>0.125853906772361</v>
      </c>
      <c r="AQ383">
        <f>(Table2[[#This Row],[Sharpe Ratio]]-AVERAGE(Table2[Sharpe Ratio]))/_xlfn.STDEV.P(Table2[Sharpe Ratio])</f>
        <v>0.80471371987529017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1.939771576157836</v>
      </c>
      <c r="AS383">
        <f>_xlfn.RANK.AVG(Table2[[#This Row],[1Y Return vs Nifty Z-Score]],Table2[1Y Return vs Nifty Z-Score])</f>
        <v>141</v>
      </c>
      <c r="AT383">
        <f>_xlfn.RANK.AVG(Table2[[#This Row],[6M Return vs Nifty Z-Score]],Table2[6M Return vs Nifty Z-Score])</f>
        <v>211</v>
      </c>
      <c r="AU383">
        <f>_xlfn.RANK.AVG(Table2[[#This Row],[Sharpe Ratio Z-Score]],Table2[Sharpe Ratio Z-Score])</f>
        <v>153</v>
      </c>
      <c r="AV383">
        <f>(Table2[[#This Row],[Rank 1Y]]+Table2[[#This Row],[Rank 6M]]+Table2[[#This Row],[Rank Sharpe]])/3</f>
        <v>168.33333333333334</v>
      </c>
    </row>
    <row r="384" spans="1:48" x14ac:dyDescent="0.3">
      <c r="A384" t="s">
        <v>943</v>
      </c>
      <c r="B384" t="s">
        <v>944</v>
      </c>
      <c r="C384" t="s">
        <v>10170</v>
      </c>
      <c r="D384" t="s">
        <v>168</v>
      </c>
      <c r="E384">
        <v>15291.3094726049</v>
      </c>
      <c r="F384">
        <v>983.05</v>
      </c>
      <c r="G384">
        <v>-17.873465046173099</v>
      </c>
      <c r="H384">
        <f>(Table2[[#This Row],[1Y Return vs Nifty]]-AVERAGE(Table2[1Y Return vs Nifty]))/_xlfn.STDEV.P(Table2[1Y Return vs Nifty])</f>
        <v>-0.75726696638748814</v>
      </c>
      <c r="I384">
        <v>-4.2168557286171504</v>
      </c>
      <c r="J384">
        <f>(Table2[[#This Row],[1M Return vs Nifty]]-AVERAGE(Table2[1M Return vs Nifty]))/_xlfn.STDEV.P(Table2[1M Return vs Nifty])</f>
        <v>-0.71468928558963296</v>
      </c>
      <c r="K384">
        <v>-17.405898029914599</v>
      </c>
      <c r="L384">
        <f>(Table2[[#This Row],[6M Return vs Nifty]]-AVERAGE(Table2[6M Return vs Nifty]))/_xlfn.STDEV.P(Table2[6M Return vs Nifty])</f>
        <v>-0.83868313208337208</v>
      </c>
      <c r="M384">
        <v>-0.76493408700284604</v>
      </c>
      <c r="N384">
        <f>(Table2[[#This Row],[1W Return vs Nifty]]-AVERAGE(Table2[1W Return vs Nifty]))/_xlfn.STDEV.P(Table2[1W Return vs Nifty])</f>
        <v>-0.41625962191045351</v>
      </c>
      <c r="O384">
        <v>1000.65</v>
      </c>
      <c r="P384">
        <v>989.18172036962403</v>
      </c>
      <c r="Q384">
        <v>967.20431656751498</v>
      </c>
      <c r="R384">
        <v>41.4073840108626</v>
      </c>
      <c r="S384" s="2">
        <f>(Table2[[#This Row],[Close Price]]-Table2[[#This Row],[20D EMA]])/Table2[[#This Row],[20D EMA]]</f>
        <v>-1.7588567431169762E-2</v>
      </c>
      <c r="T384" s="2">
        <f>(Table2[[#This Row],[Close Price]]-Table2[[#This Row],[50D EMA]])/Table2[[#This Row],[50D EMA]]</f>
        <v>-6.1987805105545813E-3</v>
      </c>
      <c r="U384" s="2">
        <f>(Table2[[#This Row],[Close Price]]-Table2[[#This Row],[200D EMA]])/Table2[[#This Row],[200D EMA]]</f>
        <v>1.6382974270337511E-2</v>
      </c>
      <c r="V384">
        <v>0.50611892306788397</v>
      </c>
      <c r="W384">
        <v>965.05</v>
      </c>
      <c r="X384">
        <v>1004.25</v>
      </c>
      <c r="Y384">
        <v>965.05</v>
      </c>
      <c r="Z384">
        <v>1024</v>
      </c>
      <c r="AA384">
        <v>965.05</v>
      </c>
      <c r="AB384">
        <v>1039.9000000000001</v>
      </c>
      <c r="AC384" s="2">
        <f>(Table2[[#This Row],[Close Price]]/Table2[[#This Row],[Day Low]])-1</f>
        <v>1.8651883322107654E-2</v>
      </c>
      <c r="AD384" s="2">
        <f>(Table2[[#This Row],[Day High]]/Table2[[#This Row],[Close Price]])-1</f>
        <v>2.156553583235854E-2</v>
      </c>
      <c r="AE384" s="2">
        <f>(Table2[[#This Row],[Close Price]]/Table2[[#This Row],[Current Week Low]])-1</f>
        <v>1.8651883322107654E-2</v>
      </c>
      <c r="AF384" s="2">
        <f>(Table2[[#This Row],[Current Week High]]/Table2[[#This Row],[Close Price]])-1</f>
        <v>4.1656070393164102E-2</v>
      </c>
      <c r="AG384" s="2">
        <f>(Table2[[#This Row],[Close Price]]/Table2[[#This Row],[Current Month Low]])-1</f>
        <v>1.8651883322107654E-2</v>
      </c>
      <c r="AH384" s="2">
        <f>(Table2[[#This Row],[Current Month High]]/Table2[[#This Row],[Close Price]])-1</f>
        <v>5.7830222267433173E-2</v>
      </c>
      <c r="AI384">
        <v>19.525965108590601</v>
      </c>
      <c r="AJ384">
        <v>18.9701077090645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</v>
      </c>
      <c r="AM384">
        <v>0</v>
      </c>
      <c r="AN384">
        <v>-1.95</v>
      </c>
      <c r="AO384" t="s">
        <v>10199</v>
      </c>
      <c r="AP384">
        <v>-3.5244976611597E-2</v>
      </c>
      <c r="AQ384">
        <f>(Table2[[#This Row],[Sharpe Ratio]]-AVERAGE(Table2[Sharpe Ratio]))/_xlfn.STDEV.P(Table2[Sharpe Ratio])</f>
        <v>-1.0115624548455873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-3.7384614608165339</v>
      </c>
      <c r="AS384">
        <f>_xlfn.RANK.AVG(Table2[[#This Row],[1Y Return vs Nifty Z-Score]],Table2[1Y Return vs Nifty Z-Score])</f>
        <v>613</v>
      </c>
      <c r="AT384">
        <f>_xlfn.RANK.AVG(Table2[[#This Row],[6M Return vs Nifty Z-Score]],Table2[6M Return vs Nifty Z-Score])</f>
        <v>599</v>
      </c>
      <c r="AU384">
        <f>_xlfn.RANK.AVG(Table2[[#This Row],[Sharpe Ratio Z-Score]],Table2[Sharpe Ratio Z-Score])</f>
        <v>607</v>
      </c>
      <c r="AV384">
        <f>(Table2[[#This Row],[Rank 1Y]]+Table2[[#This Row],[Rank 6M]]+Table2[[#This Row],[Rank Sharpe]])/3</f>
        <v>606.33333333333337</v>
      </c>
    </row>
    <row r="385" spans="1:48" x14ac:dyDescent="0.3">
      <c r="A385" t="s">
        <v>945</v>
      </c>
      <c r="B385" t="s">
        <v>946</v>
      </c>
      <c r="C385" t="s">
        <v>10166</v>
      </c>
      <c r="D385" t="s">
        <v>873</v>
      </c>
      <c r="E385">
        <v>15209.175961499999</v>
      </c>
      <c r="F385">
        <v>377.45</v>
      </c>
      <c r="G385">
        <v>51.760623378853701</v>
      </c>
      <c r="H385">
        <f>(Table2[[#This Row],[1Y Return vs Nifty]]-AVERAGE(Table2[1Y Return vs Nifty]))/_xlfn.STDEV.P(Table2[1Y Return vs Nifty])</f>
        <v>5.6266027248704539E-2</v>
      </c>
      <c r="I385">
        <v>13.609614471431801</v>
      </c>
      <c r="J385">
        <f>(Table2[[#This Row],[1M Return vs Nifty]]-AVERAGE(Table2[1M Return vs Nifty]))/_xlfn.STDEV.P(Table2[1M Return vs Nifty])</f>
        <v>0.76425761843554629</v>
      </c>
      <c r="K385">
        <v>-8.2496651587682397</v>
      </c>
      <c r="L385">
        <f>(Table2[[#This Row],[6M Return vs Nifty]]-AVERAGE(Table2[6M Return vs Nifty]))/_xlfn.STDEV.P(Table2[6M Return vs Nifty])</f>
        <v>-0.56007151055295246</v>
      </c>
      <c r="M385">
        <v>0.564410778291906</v>
      </c>
      <c r="N385">
        <f>(Table2[[#This Row],[1W Return vs Nifty]]-AVERAGE(Table2[1W Return vs Nifty]))/_xlfn.STDEV.P(Table2[1W Return vs Nifty])</f>
        <v>-0.15838663743704473</v>
      </c>
      <c r="O385">
        <v>361.68</v>
      </c>
      <c r="P385">
        <v>347.77412154298997</v>
      </c>
      <c r="Q385">
        <v>317.77691474235502</v>
      </c>
      <c r="R385">
        <v>55.661588533201403</v>
      </c>
      <c r="S385" s="2">
        <f>(Table2[[#This Row],[Close Price]]-Table2[[#This Row],[20D EMA]])/Table2[[#This Row],[20D EMA]]</f>
        <v>4.3602079186020742E-2</v>
      </c>
      <c r="T385" s="2">
        <f>(Table2[[#This Row],[Close Price]]-Table2[[#This Row],[50D EMA]])/Table2[[#This Row],[50D EMA]]</f>
        <v>8.5330899048340028E-2</v>
      </c>
      <c r="U385" s="2">
        <f>(Table2[[#This Row],[Close Price]]-Table2[[#This Row],[200D EMA]])/Table2[[#This Row],[200D EMA]]</f>
        <v>0.18778294611496971</v>
      </c>
      <c r="V385">
        <v>1.9421886601698799</v>
      </c>
      <c r="W385">
        <v>371.45</v>
      </c>
      <c r="X385">
        <v>400</v>
      </c>
      <c r="Y385">
        <v>365.1</v>
      </c>
      <c r="Z385">
        <v>400</v>
      </c>
      <c r="AA385">
        <v>348</v>
      </c>
      <c r="AB385">
        <v>400</v>
      </c>
      <c r="AC385" s="2">
        <f>(Table2[[#This Row],[Close Price]]/Table2[[#This Row],[Day Low]])-1</f>
        <v>1.6152914254946804E-2</v>
      </c>
      <c r="AD385" s="2">
        <f>(Table2[[#This Row],[Day High]]/Table2[[#This Row],[Close Price]])-1</f>
        <v>5.9743012319512623E-2</v>
      </c>
      <c r="AE385" s="2">
        <f>(Table2[[#This Row],[Close Price]]/Table2[[#This Row],[Current Week Low]])-1</f>
        <v>3.3826348945494189E-2</v>
      </c>
      <c r="AF385" s="2">
        <f>(Table2[[#This Row],[Current Week High]]/Table2[[#This Row],[Close Price]])-1</f>
        <v>5.9743012319512623E-2</v>
      </c>
      <c r="AG385" s="2">
        <f>(Table2[[#This Row],[Close Price]]/Table2[[#This Row],[Current Month Low]])-1</f>
        <v>8.4626436781609193E-2</v>
      </c>
      <c r="AH385" s="2">
        <f>(Table2[[#This Row],[Current Month High]]/Table2[[#This Row],[Close Price]])-1</f>
        <v>5.9743012319512623E-2</v>
      </c>
      <c r="AI385">
        <v>13.909127036693601</v>
      </c>
      <c r="AJ385">
        <v>83.050436469447106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0.04</v>
      </c>
      <c r="AM385" t="s">
        <v>10200</v>
      </c>
      <c r="AN385">
        <v>6.87</v>
      </c>
      <c r="AO385" t="s">
        <v>10200</v>
      </c>
      <c r="AP385">
        <v>0.211259173342666</v>
      </c>
      <c r="AQ385">
        <f>(Table2[[#This Row],[Sharpe Ratio]]-AVERAGE(Table2[Sharpe Ratio]))/_xlfn.STDEV.P(Table2[Sharpe Ratio])</f>
        <v>1.7675978045378968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1.8696633022321505</v>
      </c>
      <c r="AS385">
        <f>_xlfn.RANK.AVG(Table2[[#This Row],[1Y Return vs Nifty Z-Score]],Table2[1Y Return vs Nifty Z-Score])</f>
        <v>261</v>
      </c>
      <c r="AT385">
        <f>_xlfn.RANK.AVG(Table2[[#This Row],[6M Return vs Nifty Z-Score]],Table2[6M Return vs Nifty Z-Score])</f>
        <v>504</v>
      </c>
      <c r="AU385">
        <f>_xlfn.RANK.AVG(Table2[[#This Row],[Sharpe Ratio Z-Score]],Table2[Sharpe Ratio Z-Score])</f>
        <v>30</v>
      </c>
      <c r="AV385">
        <f>(Table2[[#This Row],[Rank 1Y]]+Table2[[#This Row],[Rank 6M]]+Table2[[#This Row],[Rank Sharpe]])/3</f>
        <v>265</v>
      </c>
    </row>
    <row r="386" spans="1:48" x14ac:dyDescent="0.3">
      <c r="A386" t="s">
        <v>947</v>
      </c>
      <c r="B386" t="s">
        <v>948</v>
      </c>
      <c r="C386" t="s">
        <v>10167</v>
      </c>
      <c r="D386" t="s">
        <v>333</v>
      </c>
      <c r="E386">
        <v>15156.619484385001</v>
      </c>
      <c r="F386">
        <v>4567.8999999999996</v>
      </c>
      <c r="G386">
        <v>82.709019103004096</v>
      </c>
      <c r="H386">
        <f>(Table2[[#This Row],[1Y Return vs Nifty]]-AVERAGE(Table2[1Y Return vs Nifty]))/_xlfn.STDEV.P(Table2[1Y Return vs Nifty])</f>
        <v>0.41783521830393916</v>
      </c>
      <c r="I386">
        <v>16.1431536997897</v>
      </c>
      <c r="J386">
        <f>(Table2[[#This Row],[1M Return vs Nifty]]-AVERAGE(Table2[1M Return vs Nifty]))/_xlfn.STDEV.P(Table2[1M Return vs Nifty])</f>
        <v>0.97444897746275105</v>
      </c>
      <c r="K386">
        <v>18.0047878241235</v>
      </c>
      <c r="L386">
        <f>(Table2[[#This Row],[6M Return vs Nifty]]-AVERAGE(Table2[6M Return vs Nifty]))/_xlfn.STDEV.P(Table2[6M Return vs Nifty])</f>
        <v>0.23881552311003254</v>
      </c>
      <c r="M386">
        <v>1.1959998396370599</v>
      </c>
      <c r="N386">
        <f>(Table2[[#This Row],[1W Return vs Nifty]]-AVERAGE(Table2[1W Return vs Nifty]))/_xlfn.STDEV.P(Table2[1W Return vs Nifty])</f>
        <v>-3.586782349953347E-2</v>
      </c>
      <c r="O386">
        <v>4296.7299999999996</v>
      </c>
      <c r="P386">
        <v>4057.4503904466501</v>
      </c>
      <c r="Q386">
        <v>3567.75480897334</v>
      </c>
      <c r="R386">
        <v>74.6864428781752</v>
      </c>
      <c r="S386" s="2">
        <f>(Table2[[#This Row],[Close Price]]-Table2[[#This Row],[20D EMA]])/Table2[[#This Row],[20D EMA]]</f>
        <v>6.3110784247555729E-2</v>
      </c>
      <c r="T386" s="2">
        <f>(Table2[[#This Row],[Close Price]]-Table2[[#This Row],[50D EMA]])/Table2[[#This Row],[50D EMA]]</f>
        <v>0.12580550849252861</v>
      </c>
      <c r="U386" s="2">
        <f>(Table2[[#This Row],[Close Price]]-Table2[[#This Row],[200D EMA]])/Table2[[#This Row],[200D EMA]]</f>
        <v>0.28032901490628565</v>
      </c>
      <c r="V386">
        <v>1.42234314521909</v>
      </c>
      <c r="W386">
        <v>4470</v>
      </c>
      <c r="X386">
        <v>4600</v>
      </c>
      <c r="Y386">
        <v>4468</v>
      </c>
      <c r="Z386">
        <v>4888</v>
      </c>
      <c r="AA386">
        <v>4416.1499999999996</v>
      </c>
      <c r="AB386">
        <v>4888</v>
      </c>
      <c r="AC386" s="2">
        <f>(Table2[[#This Row],[Close Price]]/Table2[[#This Row],[Day Low]])-1</f>
        <v>2.1901565995525729E-2</v>
      </c>
      <c r="AD386" s="2">
        <f>(Table2[[#This Row],[Day High]]/Table2[[#This Row],[Close Price]])-1</f>
        <v>7.0272991965674159E-3</v>
      </c>
      <c r="AE386" s="2">
        <f>(Table2[[#This Row],[Close Price]]/Table2[[#This Row],[Current Week Low]])-1</f>
        <v>2.2358997314234408E-2</v>
      </c>
      <c r="AF386" s="2">
        <f>(Table2[[#This Row],[Current Week High]]/Table2[[#This Row],[Close Price]])-1</f>
        <v>7.0075964885395914E-2</v>
      </c>
      <c r="AG386" s="2">
        <f>(Table2[[#This Row],[Close Price]]/Table2[[#This Row],[Current Month Low]])-1</f>
        <v>3.4362510331397367E-2</v>
      </c>
      <c r="AH386" s="2">
        <f>(Table2[[#This Row],[Current Month High]]/Table2[[#This Row],[Close Price]])-1</f>
        <v>7.0075964885395914E-2</v>
      </c>
      <c r="AI386">
        <v>7.0075964885395896</v>
      </c>
      <c r="AJ386">
        <v>110.405343159834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0.13</v>
      </c>
      <c r="AM386" t="s">
        <v>10200</v>
      </c>
      <c r="AN386">
        <v>11.17</v>
      </c>
      <c r="AO386" t="s">
        <v>10200</v>
      </c>
      <c r="AP386">
        <v>2.0544285469021002E-2</v>
      </c>
      <c r="AQ386">
        <f>(Table2[[#This Row],[Sharpe Ratio]]-AVERAGE(Table2[Sharpe Ratio]))/_xlfn.STDEV.P(Table2[Sharpe Ratio])</f>
        <v>-0.38257791197459962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1.2126539834025898</v>
      </c>
      <c r="AS386">
        <f>_xlfn.RANK.AVG(Table2[[#This Row],[1Y Return vs Nifty Z-Score]],Table2[1Y Return vs Nifty Z-Score])</f>
        <v>162</v>
      </c>
      <c r="AT386">
        <f>_xlfn.RANK.AVG(Table2[[#This Row],[6M Return vs Nifty Z-Score]],Table2[6M Return vs Nifty Z-Score])</f>
        <v>234</v>
      </c>
      <c r="AU386">
        <f>_xlfn.RANK.AVG(Table2[[#This Row],[Sharpe Ratio Z-Score]],Table2[Sharpe Ratio Z-Score])</f>
        <v>442</v>
      </c>
      <c r="AV386">
        <f>(Table2[[#This Row],[Rank 1Y]]+Table2[[#This Row],[Rank 6M]]+Table2[[#This Row],[Rank Sharpe]])/3</f>
        <v>279.33333333333331</v>
      </c>
    </row>
    <row r="387" spans="1:48" x14ac:dyDescent="0.3">
      <c r="A387" t="s">
        <v>949</v>
      </c>
      <c r="B387" t="s">
        <v>950</v>
      </c>
      <c r="C387" t="s">
        <v>10154</v>
      </c>
      <c r="D387" t="s">
        <v>21</v>
      </c>
      <c r="E387">
        <v>15137.899339420001</v>
      </c>
      <c r="F387">
        <v>2570.65</v>
      </c>
      <c r="G387">
        <v>157.56505277959999</v>
      </c>
      <c r="H387">
        <f>(Table2[[#This Row],[1Y Return vs Nifty]]-AVERAGE(Table2[1Y Return vs Nifty]))/_xlfn.STDEV.P(Table2[1Y Return vs Nifty])</f>
        <v>1.2923760437248082</v>
      </c>
      <c r="I387">
        <v>-0.30274859586076802</v>
      </c>
      <c r="J387">
        <f>(Table2[[#This Row],[1M Return vs Nifty]]-AVERAGE(Table2[1M Return vs Nifty]))/_xlfn.STDEV.P(Table2[1M Return vs Nifty])</f>
        <v>-0.38996113912814073</v>
      </c>
      <c r="K387">
        <v>81.361110437332698</v>
      </c>
      <c r="L387">
        <f>(Table2[[#This Row],[6M Return vs Nifty]]-AVERAGE(Table2[6M Return vs Nifty]))/_xlfn.STDEV.P(Table2[6M Return vs Nifty])</f>
        <v>2.1666616172276241</v>
      </c>
      <c r="M387">
        <v>-1.2976790769419999</v>
      </c>
      <c r="N387">
        <f>(Table2[[#This Row],[1W Return vs Nifty]]-AVERAGE(Table2[1W Return vs Nifty]))/_xlfn.STDEV.P(Table2[1W Return vs Nifty])</f>
        <v>-0.51960416711122415</v>
      </c>
      <c r="O387">
        <v>2563.87</v>
      </c>
      <c r="P387">
        <v>2338.7113572047001</v>
      </c>
      <c r="Q387">
        <v>1600.46846145277</v>
      </c>
      <c r="R387">
        <v>66.764445242222493</v>
      </c>
      <c r="S387" s="2">
        <f>(Table2[[#This Row],[Close Price]]-Table2[[#This Row],[20D EMA]])/Table2[[#This Row],[20D EMA]]</f>
        <v>2.6444398506945362E-3</v>
      </c>
      <c r="T387" s="2">
        <f>(Table2[[#This Row],[Close Price]]-Table2[[#This Row],[50D EMA]])/Table2[[#This Row],[50D EMA]]</f>
        <v>9.9173693273769445E-2</v>
      </c>
      <c r="U387" s="2">
        <f>(Table2[[#This Row],[Close Price]]-Table2[[#This Row],[200D EMA]])/Table2[[#This Row],[200D EMA]]</f>
        <v>0.60618597736476554</v>
      </c>
      <c r="V387">
        <v>0.69339373479088795</v>
      </c>
      <c r="W387">
        <v>2530.0500000000002</v>
      </c>
      <c r="X387">
        <v>2665</v>
      </c>
      <c r="Y387">
        <v>2530.0500000000002</v>
      </c>
      <c r="Z387">
        <v>2760</v>
      </c>
      <c r="AA387">
        <v>2530.0500000000002</v>
      </c>
      <c r="AB387">
        <v>2771.95</v>
      </c>
      <c r="AC387" s="2">
        <f>(Table2[[#This Row],[Close Price]]/Table2[[#This Row],[Day Low]])-1</f>
        <v>1.6047113693405279E-2</v>
      </c>
      <c r="AD387" s="2">
        <f>(Table2[[#This Row],[Day High]]/Table2[[#This Row],[Close Price]])-1</f>
        <v>3.6702779452667533E-2</v>
      </c>
      <c r="AE387" s="2">
        <f>(Table2[[#This Row],[Close Price]]/Table2[[#This Row],[Current Week Low]])-1</f>
        <v>1.6047113693405279E-2</v>
      </c>
      <c r="AF387" s="2">
        <f>(Table2[[#This Row],[Current Week High]]/Table2[[#This Row],[Close Price]])-1</f>
        <v>7.3658413241787013E-2</v>
      </c>
      <c r="AG387" s="2">
        <f>(Table2[[#This Row],[Close Price]]/Table2[[#This Row],[Current Month Low]])-1</f>
        <v>1.6047113693405279E-2</v>
      </c>
      <c r="AH387" s="2">
        <f>(Table2[[#This Row],[Current Month High]]/Table2[[#This Row],[Close Price]])-1</f>
        <v>7.8307042965786833E-2</v>
      </c>
      <c r="AI387">
        <v>7.8307042965786797</v>
      </c>
      <c r="AJ387">
        <v>248.04359599241801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0.4</v>
      </c>
      <c r="AM387" t="s">
        <v>10200</v>
      </c>
      <c r="AN387">
        <v>-0.73</v>
      </c>
      <c r="AO387" t="s">
        <v>10199</v>
      </c>
      <c r="AQ387">
        <f>(Table2[[#This Row],[Sharpe Ratio]]-AVERAGE(Table2[Sharpe Ratio]))/_xlfn.STDEV.P(Table2[Sharpe Ratio])</f>
        <v>-0.61420022642052874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1.9352721282925387</v>
      </c>
      <c r="AS387">
        <f>_xlfn.RANK.AVG(Table2[[#This Row],[1Y Return vs Nifty Z-Score]],Table2[1Y Return vs Nifty Z-Score])</f>
        <v>62</v>
      </c>
      <c r="AT387">
        <f>_xlfn.RANK.AVG(Table2[[#This Row],[6M Return vs Nifty Z-Score]],Table2[6M Return vs Nifty Z-Score])</f>
        <v>27</v>
      </c>
      <c r="AU387">
        <f>_xlfn.RANK.AVG(Table2[[#This Row],[Sharpe Ratio Z-Score]],Table2[Sharpe Ratio Z-Score])</f>
        <v>520.5</v>
      </c>
      <c r="AV387">
        <f>(Table2[[#This Row],[Rank 1Y]]+Table2[[#This Row],[Rank 6M]]+Table2[[#This Row],[Rank Sharpe]])/3</f>
        <v>203.16666666666666</v>
      </c>
    </row>
    <row r="388" spans="1:48" x14ac:dyDescent="0.3">
      <c r="A388" t="s">
        <v>953</v>
      </c>
      <c r="B388" t="s">
        <v>954</v>
      </c>
      <c r="C388" t="s">
        <v>10161</v>
      </c>
      <c r="D388" t="s">
        <v>65</v>
      </c>
      <c r="E388">
        <v>14959.885979429901</v>
      </c>
      <c r="F388">
        <v>6412.3</v>
      </c>
      <c r="G388">
        <v>23.165852620061202</v>
      </c>
      <c r="H388">
        <f>(Table2[[#This Row],[1Y Return vs Nifty]]-AVERAGE(Table2[1Y Return vs Nifty]))/_xlfn.STDEV.P(Table2[1Y Return vs Nifty])</f>
        <v>-0.27780583301248873</v>
      </c>
      <c r="I388">
        <v>0.117133622378344</v>
      </c>
      <c r="J388">
        <f>(Table2[[#This Row],[1M Return vs Nifty]]-AVERAGE(Table2[1M Return vs Nifty]))/_xlfn.STDEV.P(Table2[1M Return vs Nifty])</f>
        <v>-0.35512622791177134</v>
      </c>
      <c r="K388">
        <v>8.3181758123983105</v>
      </c>
      <c r="L388">
        <f>(Table2[[#This Row],[6M Return vs Nifty]]-AVERAGE(Table2[6M Return vs Nifty]))/_xlfn.STDEV.P(Table2[6M Return vs Nifty])</f>
        <v>-5.5934809008257709E-2</v>
      </c>
      <c r="M388">
        <v>-2.5178176919462301</v>
      </c>
      <c r="N388">
        <f>(Table2[[#This Row],[1W Return vs Nifty]]-AVERAGE(Table2[1W Return vs Nifty]))/_xlfn.STDEV.P(Table2[1W Return vs Nifty])</f>
        <v>-0.75629277541500528</v>
      </c>
      <c r="O388">
        <v>6976.82</v>
      </c>
      <c r="P388">
        <v>6098.7563322247497</v>
      </c>
      <c r="Q388">
        <v>5352.0358673941801</v>
      </c>
      <c r="R388">
        <v>43.123410396011998</v>
      </c>
      <c r="S388" s="2">
        <f>(Table2[[#This Row],[Close Price]]-Table2[[#This Row],[20D EMA]])/Table2[[#This Row],[20D EMA]]</f>
        <v>-8.0913654071625693E-2</v>
      </c>
      <c r="T388" s="2">
        <f>(Table2[[#This Row],[Close Price]]-Table2[[#This Row],[50D EMA]])/Table2[[#This Row],[50D EMA]]</f>
        <v>5.1411082964331792E-2</v>
      </c>
      <c r="U388" s="2">
        <f>(Table2[[#This Row],[Close Price]]-Table2[[#This Row],[200D EMA]])/Table2[[#This Row],[200D EMA]]</f>
        <v>0.19810482569169433</v>
      </c>
      <c r="V388">
        <v>0.481799299582926</v>
      </c>
      <c r="W388">
        <v>6363.05</v>
      </c>
      <c r="X388">
        <v>6484.95</v>
      </c>
      <c r="Y388">
        <v>6363.05</v>
      </c>
      <c r="Z388">
        <v>6600</v>
      </c>
      <c r="AA388">
        <v>6363.05</v>
      </c>
      <c r="AB388">
        <v>6680</v>
      </c>
      <c r="AC388" s="2">
        <f>(Table2[[#This Row],[Close Price]]/Table2[[#This Row],[Day Low]])-1</f>
        <v>7.7399988998987368E-3</v>
      </c>
      <c r="AD388" s="2">
        <f>(Table2[[#This Row],[Day High]]/Table2[[#This Row],[Close Price]])-1</f>
        <v>1.1329788063565216E-2</v>
      </c>
      <c r="AE388" s="2">
        <f>(Table2[[#This Row],[Close Price]]/Table2[[#This Row],[Current Week Low]])-1</f>
        <v>7.7399988998987368E-3</v>
      </c>
      <c r="AF388" s="2">
        <f>(Table2[[#This Row],[Current Week High]]/Table2[[#This Row],[Close Price]])-1</f>
        <v>2.9271868128440515E-2</v>
      </c>
      <c r="AG388" s="2">
        <f>(Table2[[#This Row],[Close Price]]/Table2[[#This Row],[Current Month Low]])-1</f>
        <v>7.7399988998987368E-3</v>
      </c>
      <c r="AH388" s="2">
        <f>(Table2[[#This Row],[Current Month High]]/Table2[[#This Row],[Close Price]])-1</f>
        <v>4.1747890772421803E-2</v>
      </c>
      <c r="AI388">
        <v>17.5802754081998</v>
      </c>
      <c r="AJ388">
        <v>49.667138442822299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-0.3</v>
      </c>
      <c r="AM388" t="s">
        <v>10199</v>
      </c>
      <c r="AN388">
        <v>-5.7</v>
      </c>
      <c r="AO388" t="s">
        <v>10199</v>
      </c>
      <c r="AP388">
        <v>6.1089917261229996E-3</v>
      </c>
      <c r="AQ388">
        <f>(Table2[[#This Row],[Sharpe Ratio]]-AVERAGE(Table2[Sharpe Ratio]))/_xlfn.STDEV.P(Table2[Sharpe Ratio])</f>
        <v>-0.54532565764230057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-1.9904853029898235</v>
      </c>
      <c r="AS388">
        <f>_xlfn.RANK.AVG(Table2[[#This Row],[1Y Return vs Nifty Z-Score]],Table2[1Y Return vs Nifty Z-Score])</f>
        <v>376</v>
      </c>
      <c r="AT388">
        <f>_xlfn.RANK.AVG(Table2[[#This Row],[6M Return vs Nifty Z-Score]],Table2[6M Return vs Nifty Z-Score])</f>
        <v>333</v>
      </c>
      <c r="AU388">
        <f>_xlfn.RANK.AVG(Table2[[#This Row],[Sharpe Ratio Z-Score]],Table2[Sharpe Ratio Z-Score])</f>
        <v>483</v>
      </c>
      <c r="AV388">
        <f>(Table2[[#This Row],[Rank 1Y]]+Table2[[#This Row],[Rank 6M]]+Table2[[#This Row],[Rank Sharpe]])/3</f>
        <v>397.33333333333331</v>
      </c>
    </row>
    <row r="389" spans="1:48" x14ac:dyDescent="0.3">
      <c r="A389" t="s">
        <v>955</v>
      </c>
      <c r="B389" t="s">
        <v>956</v>
      </c>
      <c r="C389" t="s">
        <v>629</v>
      </c>
      <c r="D389" t="s">
        <v>629</v>
      </c>
      <c r="E389">
        <v>14934.432546</v>
      </c>
      <c r="F389">
        <v>531.65</v>
      </c>
      <c r="G389">
        <v>14.271223446692799</v>
      </c>
      <c r="H389">
        <f>(Table2[[#This Row],[1Y Return vs Nifty]]-AVERAGE(Table2[1Y Return vs Nifty]))/_xlfn.STDEV.P(Table2[1Y Return vs Nifty])</f>
        <v>-0.38172152233015821</v>
      </c>
      <c r="I389">
        <v>1.3167340886191501</v>
      </c>
      <c r="J389">
        <f>(Table2[[#This Row],[1M Return vs Nifty]]-AVERAGE(Table2[1M Return vs Nifty]))/_xlfn.STDEV.P(Table2[1M Return vs Nifty])</f>
        <v>-0.25560313805132717</v>
      </c>
      <c r="K389">
        <v>24.6161430846828</v>
      </c>
      <c r="L389">
        <f>(Table2[[#This Row],[6M Return vs Nifty]]-AVERAGE(Table2[6M Return vs Nifty]))/_xlfn.STDEV.P(Table2[6M Return vs Nifty])</f>
        <v>0.43999000562704155</v>
      </c>
      <c r="M389">
        <v>3.9929199290219</v>
      </c>
      <c r="N389">
        <f>(Table2[[#This Row],[1W Return vs Nifty]]-AVERAGE(Table2[1W Return vs Nifty]))/_xlfn.STDEV.P(Table2[1W Return vs Nifty])</f>
        <v>0.5066927637588986</v>
      </c>
      <c r="O389">
        <v>491.9</v>
      </c>
      <c r="P389">
        <v>472.49758176728199</v>
      </c>
      <c r="Q389">
        <v>428.35187864881999</v>
      </c>
      <c r="R389">
        <v>65.391299837223301</v>
      </c>
      <c r="S389" s="2">
        <f>(Table2[[#This Row],[Close Price]]-Table2[[#This Row],[20D EMA]])/Table2[[#This Row],[20D EMA]]</f>
        <v>8.0809107542183373E-2</v>
      </c>
      <c r="T389" s="2">
        <f>(Table2[[#This Row],[Close Price]]-Table2[[#This Row],[50D EMA]])/Table2[[#This Row],[50D EMA]]</f>
        <v>0.12519094385937446</v>
      </c>
      <c r="U389" s="2">
        <f>(Table2[[#This Row],[Close Price]]-Table2[[#This Row],[200D EMA]])/Table2[[#This Row],[200D EMA]]</f>
        <v>0.24115248817635726</v>
      </c>
      <c r="V389">
        <v>2.0321083084960101</v>
      </c>
      <c r="W389">
        <v>504.1</v>
      </c>
      <c r="X389">
        <v>540</v>
      </c>
      <c r="Y389">
        <v>504.1</v>
      </c>
      <c r="Z389">
        <v>541.95000000000005</v>
      </c>
      <c r="AA389">
        <v>477.8</v>
      </c>
      <c r="AB389">
        <v>553.95000000000005</v>
      </c>
      <c r="AC389" s="2">
        <f>(Table2[[#This Row],[Close Price]]/Table2[[#This Row],[Day Low]])-1</f>
        <v>5.4651854790715992E-2</v>
      </c>
      <c r="AD389" s="2">
        <f>(Table2[[#This Row],[Day High]]/Table2[[#This Row],[Close Price]])-1</f>
        <v>1.5705821499106598E-2</v>
      </c>
      <c r="AE389" s="2">
        <f>(Table2[[#This Row],[Close Price]]/Table2[[#This Row],[Current Week Low]])-1</f>
        <v>5.4651854790715992E-2</v>
      </c>
      <c r="AF389" s="2">
        <f>(Table2[[#This Row],[Current Week High]]/Table2[[#This Row],[Close Price]])-1</f>
        <v>1.9373648076742356E-2</v>
      </c>
      <c r="AG389" s="2">
        <f>(Table2[[#This Row],[Close Price]]/Table2[[#This Row],[Current Month Low]])-1</f>
        <v>0.11270406027626612</v>
      </c>
      <c r="AH389" s="2">
        <f>(Table2[[#This Row],[Current Month High]]/Table2[[#This Row],[Close Price]])-1</f>
        <v>4.1944888554500181E-2</v>
      </c>
      <c r="AI389">
        <v>4.1944888554500102</v>
      </c>
      <c r="AJ389">
        <v>58.986244019138702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0.06</v>
      </c>
      <c r="AM389" t="s">
        <v>10200</v>
      </c>
      <c r="AN389">
        <v>11.59</v>
      </c>
      <c r="AO389" t="s">
        <v>10200</v>
      </c>
      <c r="AP389">
        <v>3.1810707321941002E-2</v>
      </c>
      <c r="AQ389">
        <f>(Table2[[#This Row],[Sharpe Ratio]]-AVERAGE(Table2[Sharpe Ratio]))/_xlfn.STDEV.P(Table2[Sharpe Ratio])</f>
        <v>-0.25555695965029007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5.3801149354164746E-2</v>
      </c>
      <c r="AS389">
        <f>_xlfn.RANK.AVG(Table2[[#This Row],[1Y Return vs Nifty Z-Score]],Table2[1Y Return vs Nifty Z-Score])</f>
        <v>424</v>
      </c>
      <c r="AT389">
        <f>_xlfn.RANK.AVG(Table2[[#This Row],[6M Return vs Nifty Z-Score]],Table2[6M Return vs Nifty Z-Score])</f>
        <v>184</v>
      </c>
      <c r="AU389">
        <f>_xlfn.RANK.AVG(Table2[[#This Row],[Sharpe Ratio Z-Score]],Table2[Sharpe Ratio Z-Score])</f>
        <v>409</v>
      </c>
      <c r="AV389">
        <f>(Table2[[#This Row],[Rank 1Y]]+Table2[[#This Row],[Rank 6M]]+Table2[[#This Row],[Rank Sharpe]])/3</f>
        <v>339</v>
      </c>
    </row>
    <row r="390" spans="1:48" x14ac:dyDescent="0.3">
      <c r="A390" t="s">
        <v>957</v>
      </c>
      <c r="B390" t="s">
        <v>958</v>
      </c>
      <c r="C390" t="s">
        <v>10154</v>
      </c>
      <c r="D390" t="s">
        <v>297</v>
      </c>
      <c r="E390">
        <v>14844.26180169</v>
      </c>
      <c r="F390">
        <v>1060.7</v>
      </c>
      <c r="G390">
        <v>54.786809075904799</v>
      </c>
      <c r="H390">
        <f>(Table2[[#This Row],[1Y Return vs Nifty]]-AVERAGE(Table2[1Y Return vs Nifty]))/_xlfn.STDEV.P(Table2[1Y Return vs Nifty])</f>
        <v>9.1620865160766438E-2</v>
      </c>
      <c r="I390">
        <v>7.5667076520253804</v>
      </c>
      <c r="J390">
        <f>(Table2[[#This Row],[1M Return vs Nifty]]-AVERAGE(Table2[1M Return vs Nifty]))/_xlfn.STDEV.P(Table2[1M Return vs Nifty])</f>
        <v>0.26291673425707174</v>
      </c>
      <c r="K390">
        <v>18.216312096703099</v>
      </c>
      <c r="L390">
        <f>(Table2[[#This Row],[6M Return vs Nifty]]-AVERAGE(Table2[6M Return vs Nifty]))/_xlfn.STDEV.P(Table2[6M Return vs Nifty])</f>
        <v>0.24525191692021595</v>
      </c>
      <c r="M390">
        <v>-0.48984421402758999</v>
      </c>
      <c r="N390">
        <f>(Table2[[#This Row],[1W Return vs Nifty]]-AVERAGE(Table2[1W Return vs Nifty]))/_xlfn.STDEV.P(Table2[1W Return vs Nifty])</f>
        <v>-0.36289630860137384</v>
      </c>
      <c r="O390">
        <v>1054.32</v>
      </c>
      <c r="P390">
        <v>1020.23661487717</v>
      </c>
      <c r="Q390">
        <v>905.88045798226904</v>
      </c>
      <c r="R390">
        <v>59.406230984979601</v>
      </c>
      <c r="S390" s="2">
        <f>(Table2[[#This Row],[Close Price]]-Table2[[#This Row],[20D EMA]])/Table2[[#This Row],[20D EMA]]</f>
        <v>6.0512937248654195E-3</v>
      </c>
      <c r="T390" s="2">
        <f>(Table2[[#This Row],[Close Price]]-Table2[[#This Row],[50D EMA]])/Table2[[#This Row],[50D EMA]]</f>
        <v>3.9660785089252588E-2</v>
      </c>
      <c r="U390" s="2">
        <f>(Table2[[#This Row],[Close Price]]-Table2[[#This Row],[200D EMA]])/Table2[[#This Row],[200D EMA]]</f>
        <v>0.1709050467459817</v>
      </c>
      <c r="V390">
        <v>0.75256007805865699</v>
      </c>
      <c r="W390">
        <v>1059</v>
      </c>
      <c r="X390">
        <v>1087.1500000000001</v>
      </c>
      <c r="Y390">
        <v>1059</v>
      </c>
      <c r="Z390">
        <v>1097.3499999999999</v>
      </c>
      <c r="AA390">
        <v>1059</v>
      </c>
      <c r="AB390">
        <v>1143.1500000000001</v>
      </c>
      <c r="AC390" s="2">
        <f>(Table2[[#This Row],[Close Price]]/Table2[[#This Row],[Day Low]])-1</f>
        <v>1.6052880075543285E-3</v>
      </c>
      <c r="AD390" s="2">
        <f>(Table2[[#This Row],[Day High]]/Table2[[#This Row],[Close Price]])-1</f>
        <v>2.4936362779296672E-2</v>
      </c>
      <c r="AE390" s="2">
        <f>(Table2[[#This Row],[Close Price]]/Table2[[#This Row],[Current Week Low]])-1</f>
        <v>1.6052880075543285E-3</v>
      </c>
      <c r="AF390" s="2">
        <f>(Table2[[#This Row],[Current Week High]]/Table2[[#This Row],[Close Price]])-1</f>
        <v>3.4552653907796715E-2</v>
      </c>
      <c r="AG390" s="2">
        <f>(Table2[[#This Row],[Close Price]]/Table2[[#This Row],[Current Month Low]])-1</f>
        <v>1.6052880075543285E-3</v>
      </c>
      <c r="AH390" s="2">
        <f>(Table2[[#This Row],[Current Month High]]/Table2[[#This Row],[Close Price]])-1</f>
        <v>7.7731686622042107E-2</v>
      </c>
      <c r="AI390">
        <v>13.038559441877901</v>
      </c>
      <c r="AJ390">
        <v>85.437062937062905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-0.04</v>
      </c>
      <c r="AM390" t="s">
        <v>10199</v>
      </c>
      <c r="AN390">
        <v>-0.5</v>
      </c>
      <c r="AO390" t="s">
        <v>10199</v>
      </c>
      <c r="AP390">
        <v>1.7931249489472001E-2</v>
      </c>
      <c r="AQ390">
        <f>(Table2[[#This Row],[Sharpe Ratio]]-AVERAGE(Table2[Sharpe Ratio]))/_xlfn.STDEV.P(Table2[Sharpe Ratio])</f>
        <v>-0.41203804784675108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-0.17514484011007078</v>
      </c>
      <c r="AS390">
        <f>_xlfn.RANK.AVG(Table2[[#This Row],[1Y Return vs Nifty Z-Score]],Table2[1Y Return vs Nifty Z-Score])</f>
        <v>254</v>
      </c>
      <c r="AT390">
        <f>_xlfn.RANK.AVG(Table2[[#This Row],[6M Return vs Nifty Z-Score]],Table2[6M Return vs Nifty Z-Score])</f>
        <v>232</v>
      </c>
      <c r="AU390">
        <f>_xlfn.RANK.AVG(Table2[[#This Row],[Sharpe Ratio Z-Score]],Table2[Sharpe Ratio Z-Score])</f>
        <v>447</v>
      </c>
      <c r="AV390">
        <f>(Table2[[#This Row],[Rank 1Y]]+Table2[[#This Row],[Rank 6M]]+Table2[[#This Row],[Rank Sharpe]])/3</f>
        <v>311</v>
      </c>
    </row>
    <row r="391" spans="1:48" x14ac:dyDescent="0.3">
      <c r="A391" t="s">
        <v>959</v>
      </c>
      <c r="B391" t="s">
        <v>960</v>
      </c>
      <c r="C391" t="s">
        <v>10160</v>
      </c>
      <c r="D391" t="s">
        <v>130</v>
      </c>
      <c r="E391">
        <v>14828.1995661</v>
      </c>
      <c r="F391">
        <v>1148.3</v>
      </c>
      <c r="G391">
        <v>94.458167708901001</v>
      </c>
      <c r="H391">
        <f>(Table2[[#This Row],[1Y Return vs Nifty]]-AVERAGE(Table2[1Y Return vs Nifty]))/_xlfn.STDEV.P(Table2[1Y Return vs Nifty])</f>
        <v>0.5551001736472263</v>
      </c>
      <c r="I391">
        <v>7.1348618965457504</v>
      </c>
      <c r="J391">
        <f>(Table2[[#This Row],[1M Return vs Nifty]]-AVERAGE(Table2[1M Return vs Nifty]))/_xlfn.STDEV.P(Table2[1M Return vs Nifty])</f>
        <v>0.22708928575404394</v>
      </c>
      <c r="K391">
        <v>36.177582468713098</v>
      </c>
      <c r="L391">
        <f>(Table2[[#This Row],[6M Return vs Nifty]]-AVERAGE(Table2[6M Return vs Nifty]))/_xlfn.STDEV.P(Table2[6M Return vs Nifty])</f>
        <v>0.79178876602784054</v>
      </c>
      <c r="M391">
        <v>4.7749612925084701</v>
      </c>
      <c r="N391">
        <f>(Table2[[#This Row],[1W Return vs Nifty]]-AVERAGE(Table2[1W Return vs Nifty]))/_xlfn.STDEV.P(Table2[1W Return vs Nifty])</f>
        <v>0.658397069879057</v>
      </c>
      <c r="O391">
        <v>1086.6400000000001</v>
      </c>
      <c r="P391">
        <v>1008.26036359402</v>
      </c>
      <c r="Q391">
        <v>805.88088493994496</v>
      </c>
      <c r="R391">
        <v>52.063998167637202</v>
      </c>
      <c r="S391" s="2">
        <f>(Table2[[#This Row],[Close Price]]-Table2[[#This Row],[20D EMA]])/Table2[[#This Row],[20D EMA]]</f>
        <v>5.6743723772362371E-2</v>
      </c>
      <c r="T391" s="2">
        <f>(Table2[[#This Row],[Close Price]]-Table2[[#This Row],[50D EMA]])/Table2[[#This Row],[50D EMA]]</f>
        <v>0.1388923352166678</v>
      </c>
      <c r="U391" s="2">
        <f>(Table2[[#This Row],[Close Price]]-Table2[[#This Row],[200D EMA]])/Table2[[#This Row],[200D EMA]]</f>
        <v>0.42490040582805533</v>
      </c>
      <c r="V391">
        <v>0.70574082128090798</v>
      </c>
      <c r="W391">
        <v>1108.0999999999999</v>
      </c>
      <c r="X391">
        <v>1168</v>
      </c>
      <c r="Y391">
        <v>1066.55</v>
      </c>
      <c r="Z391">
        <v>1195.7</v>
      </c>
      <c r="AA391">
        <v>1066</v>
      </c>
      <c r="AB391">
        <v>1195.7</v>
      </c>
      <c r="AC391" s="2">
        <f>(Table2[[#This Row],[Close Price]]/Table2[[#This Row],[Day Low]])-1</f>
        <v>3.6278314231567688E-2</v>
      </c>
      <c r="AD391" s="2">
        <f>(Table2[[#This Row],[Day High]]/Table2[[#This Row],[Close Price]])-1</f>
        <v>1.7155795523817963E-2</v>
      </c>
      <c r="AE391" s="2">
        <f>(Table2[[#This Row],[Close Price]]/Table2[[#This Row],[Current Week Low]])-1</f>
        <v>7.6649008485303094E-2</v>
      </c>
      <c r="AF391" s="2">
        <f>(Table2[[#This Row],[Current Week High]]/Table2[[#This Row],[Close Price]])-1</f>
        <v>4.1278411564922068E-2</v>
      </c>
      <c r="AG391" s="2">
        <f>(Table2[[#This Row],[Close Price]]/Table2[[#This Row],[Current Month Low]])-1</f>
        <v>7.7204502814258946E-2</v>
      </c>
      <c r="AH391" s="2">
        <f>(Table2[[#This Row],[Current Month High]]/Table2[[#This Row],[Close Price]])-1</f>
        <v>4.1278411564922068E-2</v>
      </c>
      <c r="AI391">
        <v>4.1278411564921997</v>
      </c>
      <c r="AJ391">
        <v>124.584392724427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0.2</v>
      </c>
      <c r="AM391" t="s">
        <v>10200</v>
      </c>
      <c r="AN391">
        <v>1.29</v>
      </c>
      <c r="AO391" t="s">
        <v>10200</v>
      </c>
      <c r="AP391">
        <v>0.10554467570960301</v>
      </c>
      <c r="AQ391">
        <f>(Table2[[#This Row],[Sharpe Ratio]]-AVERAGE(Table2[Sharpe Ratio]))/_xlfn.STDEV.P(Table2[Sharpe Ratio])</f>
        <v>0.57574147791211794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2.8081167732202856</v>
      </c>
      <c r="AS391">
        <f>_xlfn.RANK.AVG(Table2[[#This Row],[1Y Return vs Nifty Z-Score]],Table2[1Y Return vs Nifty Z-Score])</f>
        <v>140</v>
      </c>
      <c r="AT391">
        <f>_xlfn.RANK.AVG(Table2[[#This Row],[6M Return vs Nifty Z-Score]],Table2[6M Return vs Nifty Z-Score])</f>
        <v>118</v>
      </c>
      <c r="AU391">
        <f>_xlfn.RANK.AVG(Table2[[#This Row],[Sharpe Ratio Z-Score]],Table2[Sharpe Ratio Z-Score])</f>
        <v>199</v>
      </c>
      <c r="AV391">
        <f>(Table2[[#This Row],[Rank 1Y]]+Table2[[#This Row],[Rank 6M]]+Table2[[#This Row],[Rank Sharpe]])/3</f>
        <v>152.33333333333334</v>
      </c>
    </row>
    <row r="392" spans="1:48" x14ac:dyDescent="0.3">
      <c r="A392" t="s">
        <v>961</v>
      </c>
      <c r="B392" t="s">
        <v>962</v>
      </c>
      <c r="C392" t="s">
        <v>10156</v>
      </c>
      <c r="D392" t="s">
        <v>29</v>
      </c>
      <c r="E392">
        <v>14781.208543847</v>
      </c>
      <c r="F392">
        <v>74.930000000000007</v>
      </c>
      <c r="G392">
        <v>-25.339620677911999</v>
      </c>
      <c r="H392">
        <f>(Table2[[#This Row],[1Y Return vs Nifty]]-AVERAGE(Table2[1Y Return vs Nifty]))/_xlfn.STDEV.P(Table2[1Y Return vs Nifty])</f>
        <v>-0.8444938416065404</v>
      </c>
      <c r="I392">
        <v>-4.1028515391016303</v>
      </c>
      <c r="J392">
        <f>(Table2[[#This Row],[1M Return vs Nifty]]-AVERAGE(Table2[1M Return vs Nifty]))/_xlfn.STDEV.P(Table2[1M Return vs Nifty])</f>
        <v>-0.70523109553642693</v>
      </c>
      <c r="K392">
        <v>-32.449368107144103</v>
      </c>
      <c r="L392">
        <f>(Table2[[#This Row],[6M Return vs Nifty]]-AVERAGE(Table2[6M Return vs Nifty]))/_xlfn.STDEV.P(Table2[6M Return vs Nifty])</f>
        <v>-1.296435315830148</v>
      </c>
      <c r="M392">
        <v>-2.0733583527067898</v>
      </c>
      <c r="N392">
        <f>(Table2[[#This Row],[1W Return vs Nifty]]-AVERAGE(Table2[1W Return vs Nifty]))/_xlfn.STDEV.P(Table2[1W Return vs Nifty])</f>
        <v>-0.67007432354522611</v>
      </c>
      <c r="O392">
        <v>76.78</v>
      </c>
      <c r="P392">
        <v>77.6266657596953</v>
      </c>
      <c r="Q392">
        <v>82.395344574499504</v>
      </c>
      <c r="R392">
        <v>37.511744745871802</v>
      </c>
      <c r="S392" s="2">
        <f>(Table2[[#This Row],[Close Price]]-Table2[[#This Row],[20D EMA]])/Table2[[#This Row],[20D EMA]]</f>
        <v>-2.4094816358426599E-2</v>
      </c>
      <c r="T392" s="2">
        <f>(Table2[[#This Row],[Close Price]]-Table2[[#This Row],[50D EMA]])/Table2[[#This Row],[50D EMA]]</f>
        <v>-3.4738910054995999E-2</v>
      </c>
      <c r="U392" s="2">
        <f>(Table2[[#This Row],[Close Price]]-Table2[[#This Row],[200D EMA]])/Table2[[#This Row],[200D EMA]]</f>
        <v>-9.0603960855452789E-2</v>
      </c>
      <c r="V392">
        <v>0.87847504600010295</v>
      </c>
      <c r="W392">
        <v>74.349999999999994</v>
      </c>
      <c r="X392">
        <v>76.900000000000006</v>
      </c>
      <c r="Y392">
        <v>74.349999999999994</v>
      </c>
      <c r="Z392">
        <v>77.430000000000007</v>
      </c>
      <c r="AA392">
        <v>74.349999999999994</v>
      </c>
      <c r="AB392">
        <v>79</v>
      </c>
      <c r="AC392" s="2">
        <f>(Table2[[#This Row],[Close Price]]/Table2[[#This Row],[Day Low]])-1</f>
        <v>7.8009414929389731E-3</v>
      </c>
      <c r="AD392" s="2">
        <f>(Table2[[#This Row],[Day High]]/Table2[[#This Row],[Close Price]])-1</f>
        <v>2.6291205124783223E-2</v>
      </c>
      <c r="AE392" s="2">
        <f>(Table2[[#This Row],[Close Price]]/Table2[[#This Row],[Current Week Low]])-1</f>
        <v>7.8009414929389731E-3</v>
      </c>
      <c r="AF392" s="2">
        <f>(Table2[[#This Row],[Current Week High]]/Table2[[#This Row],[Close Price]])-1</f>
        <v>3.336447350860805E-2</v>
      </c>
      <c r="AG392" s="2">
        <f>(Table2[[#This Row],[Close Price]]/Table2[[#This Row],[Current Month Low]])-1</f>
        <v>7.8009414929389731E-3</v>
      </c>
      <c r="AH392" s="2">
        <f>(Table2[[#This Row],[Current Month High]]/Table2[[#This Row],[Close Price]])-1</f>
        <v>5.4317362872013719E-2</v>
      </c>
      <c r="AI392">
        <v>45.602562391565399</v>
      </c>
      <c r="AJ392">
        <v>15.1883166794773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-0.12</v>
      </c>
      <c r="AM392" t="s">
        <v>10199</v>
      </c>
      <c r="AN392">
        <v>-3.17</v>
      </c>
      <c r="AO392" t="s">
        <v>10199</v>
      </c>
      <c r="AP392">
        <v>5.7256442687137997E-2</v>
      </c>
      <c r="AQ392">
        <f>(Table2[[#This Row],[Sharpe Ratio]]-AVERAGE(Table2[Sharpe Ratio]))/_xlfn.STDEV.P(Table2[Sharpe Ratio])</f>
        <v>3.1325741962910096E-2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646</v>
      </c>
      <c r="AT392">
        <f>_xlfn.RANK.AVG(Table2[[#This Row],[6M Return vs Nifty Z-Score]],Table2[6M Return vs Nifty Z-Score])</f>
        <v>695</v>
      </c>
      <c r="AU392">
        <f>_xlfn.RANK.AVG(Table2[[#This Row],[Sharpe Ratio Z-Score]],Table2[Sharpe Ratio Z-Score])</f>
        <v>328</v>
      </c>
      <c r="AV392">
        <f>(Table2[[#This Row],[Rank 1Y]]+Table2[[#This Row],[Rank 6M]]+Table2[[#This Row],[Rank Sharpe]])/3</f>
        <v>556.33333333333337</v>
      </c>
    </row>
    <row r="393" spans="1:48" x14ac:dyDescent="0.3">
      <c r="A393" t="s">
        <v>963</v>
      </c>
      <c r="B393" t="s">
        <v>964</v>
      </c>
      <c r="C393" t="s">
        <v>629</v>
      </c>
      <c r="D393" t="s">
        <v>629</v>
      </c>
      <c r="E393">
        <v>14684.5773083519</v>
      </c>
      <c r="F393">
        <v>165.52</v>
      </c>
      <c r="G393">
        <v>40.838416648581997</v>
      </c>
      <c r="H393">
        <f>(Table2[[#This Row],[1Y Return vs Nifty]]-AVERAGE(Table2[1Y Return vs Nifty]))/_xlfn.STDEV.P(Table2[1Y Return vs Nifty])</f>
        <v>-7.1337790642272497E-2</v>
      </c>
      <c r="I393">
        <v>11.134029341149899</v>
      </c>
      <c r="J393">
        <f>(Table2[[#This Row],[1M Return vs Nifty]]-AVERAGE(Table2[1M Return vs Nifty]))/_xlfn.STDEV.P(Table2[1M Return vs Nifty])</f>
        <v>0.55887433599126657</v>
      </c>
      <c r="K393">
        <v>-7.0332945713811803</v>
      </c>
      <c r="L393">
        <f>(Table2[[#This Row],[6M Return vs Nifty]]-AVERAGE(Table2[6M Return vs Nifty]))/_xlfn.STDEV.P(Table2[6M Return vs Nifty])</f>
        <v>-0.52305902009939897</v>
      </c>
      <c r="M393">
        <v>6.0569933846889503</v>
      </c>
      <c r="N393">
        <f>(Table2[[#This Row],[1W Return vs Nifty]]-AVERAGE(Table2[1W Return vs Nifty]))/_xlfn.STDEV.P(Table2[1W Return vs Nifty])</f>
        <v>0.90709208532034025</v>
      </c>
      <c r="O393">
        <v>150.97999999999999</v>
      </c>
      <c r="P393">
        <v>147.502321662665</v>
      </c>
      <c r="Q393">
        <v>140.21403501753801</v>
      </c>
      <c r="R393">
        <v>61.249817000807496</v>
      </c>
      <c r="S393" s="2">
        <f>(Table2[[#This Row],[Close Price]]-Table2[[#This Row],[20D EMA]])/Table2[[#This Row],[20D EMA]]</f>
        <v>9.6304146244535843E-2</v>
      </c>
      <c r="T393" s="2">
        <f>(Table2[[#This Row],[Close Price]]-Table2[[#This Row],[50D EMA]])/Table2[[#This Row],[50D EMA]]</f>
        <v>0.12215182875928625</v>
      </c>
      <c r="U393" s="2">
        <f>(Table2[[#This Row],[Close Price]]-Table2[[#This Row],[200D EMA]])/Table2[[#This Row],[200D EMA]]</f>
        <v>0.18048096953558695</v>
      </c>
      <c r="V393">
        <v>2.03925370651889</v>
      </c>
      <c r="W393">
        <v>157.30000000000001</v>
      </c>
      <c r="X393">
        <v>166.28</v>
      </c>
      <c r="Y393">
        <v>150.5</v>
      </c>
      <c r="Z393">
        <v>166.28</v>
      </c>
      <c r="AA393">
        <v>149.32</v>
      </c>
      <c r="AB393">
        <v>166.28</v>
      </c>
      <c r="AC393" s="2">
        <f>(Table2[[#This Row],[Close Price]]/Table2[[#This Row],[Day Low]])-1</f>
        <v>5.2256834075015801E-2</v>
      </c>
      <c r="AD393" s="2">
        <f>(Table2[[#This Row],[Day High]]/Table2[[#This Row],[Close Price]])-1</f>
        <v>4.5915901401643033E-3</v>
      </c>
      <c r="AE393" s="2">
        <f>(Table2[[#This Row],[Close Price]]/Table2[[#This Row],[Current Week Low]])-1</f>
        <v>9.9800664451827226E-2</v>
      </c>
      <c r="AF393" s="2">
        <f>(Table2[[#This Row],[Current Week High]]/Table2[[#This Row],[Close Price]])-1</f>
        <v>4.5915901401643033E-3</v>
      </c>
      <c r="AG393" s="2">
        <f>(Table2[[#This Row],[Close Price]]/Table2[[#This Row],[Current Month Low]])-1</f>
        <v>0.10849182962764536</v>
      </c>
      <c r="AH393" s="2">
        <f>(Table2[[#This Row],[Current Month High]]/Table2[[#This Row],[Close Price]])-1</f>
        <v>4.5915901401643033E-3</v>
      </c>
      <c r="AI393">
        <v>3.46181730304493</v>
      </c>
      <c r="AJ393">
        <v>74.231578947368405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</v>
      </c>
      <c r="AM393" t="s">
        <v>10201</v>
      </c>
      <c r="AN393">
        <v>13.4</v>
      </c>
      <c r="AO393" t="s">
        <v>10200</v>
      </c>
      <c r="AP393">
        <v>-2.0559337825790001E-3</v>
      </c>
      <c r="AQ393">
        <f>(Table2[[#This Row],[Sharpe Ratio]]-AVERAGE(Table2[Sharpe Ratio]))/_xlfn.STDEV.P(Table2[Sharpe Ratio])</f>
        <v>-0.63737942833468575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0.23419018223524957</v>
      </c>
      <c r="AS393">
        <f>_xlfn.RANK.AVG(Table2[[#This Row],[1Y Return vs Nifty Z-Score]],Table2[1Y Return vs Nifty Z-Score])</f>
        <v>302</v>
      </c>
      <c r="AT393">
        <f>_xlfn.RANK.AVG(Table2[[#This Row],[6M Return vs Nifty Z-Score]],Table2[6M Return vs Nifty Z-Score])</f>
        <v>491</v>
      </c>
      <c r="AU393">
        <f>_xlfn.RANK.AVG(Table2[[#This Row],[Sharpe Ratio Z-Score]],Table2[Sharpe Ratio Z-Score])</f>
        <v>542</v>
      </c>
      <c r="AV393">
        <f>(Table2[[#This Row],[Rank 1Y]]+Table2[[#This Row],[Rank 6M]]+Table2[[#This Row],[Rank Sharpe]])/3</f>
        <v>445</v>
      </c>
    </row>
    <row r="394" spans="1:48" x14ac:dyDescent="0.3">
      <c r="A394" t="s">
        <v>965</v>
      </c>
      <c r="B394" t="s">
        <v>966</v>
      </c>
      <c r="C394" t="s">
        <v>10160</v>
      </c>
      <c r="D394" t="s">
        <v>150</v>
      </c>
      <c r="E394">
        <v>14478.2834836</v>
      </c>
      <c r="F394">
        <v>1264.6500000000001</v>
      </c>
      <c r="G394">
        <v>74.140175917613703</v>
      </c>
      <c r="H394">
        <f>(Table2[[#This Row],[1Y Return vs Nifty]]-AVERAGE(Table2[1Y Return vs Nifty]))/_xlfn.STDEV.P(Table2[1Y Return vs Nifty])</f>
        <v>0.31772567703931459</v>
      </c>
      <c r="I394">
        <v>11.959128445929499</v>
      </c>
      <c r="J394">
        <f>(Table2[[#This Row],[1M Return vs Nifty]]-AVERAGE(Table2[1M Return vs Nifty]))/_xlfn.STDEV.P(Table2[1M Return vs Nifty])</f>
        <v>0.62732747073043582</v>
      </c>
      <c r="K394">
        <v>13.639265831475999</v>
      </c>
      <c r="L394">
        <f>(Table2[[#This Row],[6M Return vs Nifty]]-AVERAGE(Table2[6M Return vs Nifty]))/_xlfn.STDEV.P(Table2[6M Return vs Nifty])</f>
        <v>0.1059786699724222</v>
      </c>
      <c r="M394">
        <v>-4.8720435506964801</v>
      </c>
      <c r="N394">
        <f>(Table2[[#This Row],[1W Return vs Nifty]]-AVERAGE(Table2[1W Return vs Nifty]))/_xlfn.STDEV.P(Table2[1W Return vs Nifty])</f>
        <v>-1.2129773154239609</v>
      </c>
      <c r="O394">
        <v>1289.3499999999999</v>
      </c>
      <c r="P394">
        <v>1210.6225470289501</v>
      </c>
      <c r="Q394">
        <v>1007.7677894434599</v>
      </c>
      <c r="R394">
        <v>43.223773403744602</v>
      </c>
      <c r="S394" s="2">
        <f>(Table2[[#This Row],[Close Price]]-Table2[[#This Row],[20D EMA]])/Table2[[#This Row],[20D EMA]]</f>
        <v>-1.9156939543180533E-2</v>
      </c>
      <c r="T394" s="2">
        <f>(Table2[[#This Row],[Close Price]]-Table2[[#This Row],[50D EMA]])/Table2[[#This Row],[50D EMA]]</f>
        <v>4.4627826487819447E-2</v>
      </c>
      <c r="U394" s="2">
        <f>(Table2[[#This Row],[Close Price]]-Table2[[#This Row],[200D EMA]])/Table2[[#This Row],[200D EMA]]</f>
        <v>0.25490218406206794</v>
      </c>
      <c r="V394">
        <v>0.92592082518236096</v>
      </c>
      <c r="W394">
        <v>1216.55</v>
      </c>
      <c r="X394">
        <v>1301.25</v>
      </c>
      <c r="Y394">
        <v>1216.55</v>
      </c>
      <c r="Z394">
        <v>1409</v>
      </c>
      <c r="AA394">
        <v>1216.55</v>
      </c>
      <c r="AB394">
        <v>1409</v>
      </c>
      <c r="AC394" s="2">
        <f>(Table2[[#This Row],[Close Price]]/Table2[[#This Row],[Day Low]])-1</f>
        <v>3.9538037894044642E-2</v>
      </c>
      <c r="AD394" s="2">
        <f>(Table2[[#This Row],[Day High]]/Table2[[#This Row],[Close Price]])-1</f>
        <v>2.8940813663859588E-2</v>
      </c>
      <c r="AE394" s="2">
        <f>(Table2[[#This Row],[Close Price]]/Table2[[#This Row],[Current Week Low]])-1</f>
        <v>3.9538037894044642E-2</v>
      </c>
      <c r="AF394" s="2">
        <f>(Table2[[#This Row],[Current Week High]]/Table2[[#This Row],[Close Price]])-1</f>
        <v>0.11414225279721646</v>
      </c>
      <c r="AG394" s="2">
        <f>(Table2[[#This Row],[Close Price]]/Table2[[#This Row],[Current Month Low]])-1</f>
        <v>3.9538037894044642E-2</v>
      </c>
      <c r="AH394" s="2">
        <f>(Table2[[#This Row],[Current Month High]]/Table2[[#This Row],[Close Price]])-1</f>
        <v>0.11414225279721646</v>
      </c>
      <c r="AI394">
        <v>11.414225279721601</v>
      </c>
      <c r="AJ394">
        <v>101.698564593301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-0.01</v>
      </c>
      <c r="AM394" t="s">
        <v>10199</v>
      </c>
      <c r="AN394">
        <v>-3.79</v>
      </c>
      <c r="AO394" t="s">
        <v>10199</v>
      </c>
      <c r="AP394">
        <v>0.221077815613093</v>
      </c>
      <c r="AQ394">
        <f>(Table2[[#This Row],[Sharpe Ratio]]-AVERAGE(Table2[Sharpe Ratio]))/_xlfn.STDEV.P(Table2[Sharpe Ratio])</f>
        <v>1.8782960641985824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1.716350566516794</v>
      </c>
      <c r="AS394">
        <f>_xlfn.RANK.AVG(Table2[[#This Row],[1Y Return vs Nifty Z-Score]],Table2[1Y Return vs Nifty Z-Score])</f>
        <v>184</v>
      </c>
      <c r="AT394">
        <f>_xlfn.RANK.AVG(Table2[[#This Row],[6M Return vs Nifty Z-Score]],Table2[6M Return vs Nifty Z-Score])</f>
        <v>284</v>
      </c>
      <c r="AU394">
        <f>_xlfn.RANK.AVG(Table2[[#This Row],[Sharpe Ratio Z-Score]],Table2[Sharpe Ratio Z-Score])</f>
        <v>20</v>
      </c>
      <c r="AV394">
        <f>(Table2[[#This Row],[Rank 1Y]]+Table2[[#This Row],[Rank 6M]]+Table2[[#This Row],[Rank Sharpe]])/3</f>
        <v>162.66666666666666</v>
      </c>
    </row>
    <row r="395" spans="1:48" x14ac:dyDescent="0.3">
      <c r="A395" t="s">
        <v>967</v>
      </c>
      <c r="B395" t="s">
        <v>968</v>
      </c>
      <c r="C395" t="s">
        <v>10171</v>
      </c>
      <c r="D395" t="s">
        <v>610</v>
      </c>
      <c r="E395">
        <v>14472.146101139901</v>
      </c>
      <c r="F395">
        <v>146.44</v>
      </c>
      <c r="G395">
        <v>-50.8180973204841</v>
      </c>
      <c r="H395">
        <f>(Table2[[#This Row],[1Y Return vs Nifty]]-AVERAGE(Table2[1Y Return vs Nifty]))/_xlfn.STDEV.P(Table2[1Y Return vs Nifty])</f>
        <v>-1.1421581299620682</v>
      </c>
      <c r="I395">
        <v>-8.7239049043410493</v>
      </c>
      <c r="J395">
        <f>(Table2[[#This Row],[1M Return vs Nifty]]-AVERAGE(Table2[1M Return vs Nifty]))/_xlfn.STDEV.P(Table2[1M Return vs Nifty])</f>
        <v>-1.0886099973134711</v>
      </c>
      <c r="K395">
        <v>-56.093610443953402</v>
      </c>
      <c r="L395">
        <f>(Table2[[#This Row],[6M Return vs Nifty]]-AVERAGE(Table2[6M Return vs Nifty]))/_xlfn.STDEV.P(Table2[6M Return vs Nifty])</f>
        <v>-2.0158972157208481</v>
      </c>
      <c r="M395">
        <v>-2.5484694806077699</v>
      </c>
      <c r="N395">
        <f>(Table2[[#This Row],[1W Return vs Nifty]]-AVERAGE(Table2[1W Return vs Nifty]))/_xlfn.STDEV.P(Table2[1W Return vs Nifty])</f>
        <v>-0.76223876311763716</v>
      </c>
      <c r="O395">
        <v>151.85</v>
      </c>
      <c r="P395">
        <v>151.857802848033</v>
      </c>
      <c r="Q395">
        <v>183.15687237581599</v>
      </c>
      <c r="R395">
        <v>43.0442438496572</v>
      </c>
      <c r="S395" s="2">
        <f>(Table2[[#This Row],[Close Price]]-Table2[[#This Row],[20D EMA]])/Table2[[#This Row],[20D EMA]]</f>
        <v>-3.5627263747118845E-2</v>
      </c>
      <c r="T395" s="2">
        <f>(Table2[[#This Row],[Close Price]]-Table2[[#This Row],[50D EMA]])/Table2[[#This Row],[50D EMA]]</f>
        <v>-3.5676815721182954E-2</v>
      </c>
      <c r="U395" s="2">
        <f>(Table2[[#This Row],[Close Price]]-Table2[[#This Row],[200D EMA]])/Table2[[#This Row],[200D EMA]]</f>
        <v>-0.20046680148849325</v>
      </c>
      <c r="V395">
        <v>1.15485733329703</v>
      </c>
      <c r="W395">
        <v>145.9</v>
      </c>
      <c r="X395">
        <v>151.9</v>
      </c>
      <c r="Y395">
        <v>145.9</v>
      </c>
      <c r="Z395">
        <v>153.16999999999999</v>
      </c>
      <c r="AA395">
        <v>145.9</v>
      </c>
      <c r="AB395">
        <v>156.29</v>
      </c>
      <c r="AC395" s="2">
        <f>(Table2[[#This Row],[Close Price]]/Table2[[#This Row],[Day Low]])-1</f>
        <v>3.7011651816312163E-3</v>
      </c>
      <c r="AD395" s="2">
        <f>(Table2[[#This Row],[Day High]]/Table2[[#This Row],[Close Price]])-1</f>
        <v>3.7284894837476212E-2</v>
      </c>
      <c r="AE395" s="2">
        <f>(Table2[[#This Row],[Close Price]]/Table2[[#This Row],[Current Week Low]])-1</f>
        <v>3.7011651816312163E-3</v>
      </c>
      <c r="AF395" s="2">
        <f>(Table2[[#This Row],[Current Week High]]/Table2[[#This Row],[Close Price]])-1</f>
        <v>4.5957388691614254E-2</v>
      </c>
      <c r="AG395" s="2">
        <f>(Table2[[#This Row],[Close Price]]/Table2[[#This Row],[Current Month Low]])-1</f>
        <v>3.7011651816312163E-3</v>
      </c>
      <c r="AH395" s="2">
        <f>(Table2[[#This Row],[Current Month High]]/Table2[[#This Row],[Close Price]])-1</f>
        <v>6.7263042884457835E-2</v>
      </c>
      <c r="AI395">
        <v>104.657197487025</v>
      </c>
      <c r="AJ395">
        <v>16.685258964143401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-0.04</v>
      </c>
      <c r="AM395" t="s">
        <v>10199</v>
      </c>
      <c r="AN395">
        <v>-3.1</v>
      </c>
      <c r="AO395" t="s">
        <v>10199</v>
      </c>
      <c r="AP395">
        <v>-3.8738896356324999E-2</v>
      </c>
      <c r="AQ395">
        <f>(Table2[[#This Row],[Sharpe Ratio]]-AVERAGE(Table2[Sharpe Ratio]))/_xlfn.STDEV.P(Table2[Sharpe Ratio])</f>
        <v>-1.0509539332682629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715</v>
      </c>
      <c r="AT395">
        <f>_xlfn.RANK.AVG(Table2[[#This Row],[6M Return vs Nifty Z-Score]],Table2[6M Return vs Nifty Z-Score])</f>
        <v>724</v>
      </c>
      <c r="AU395">
        <f>_xlfn.RANK.AVG(Table2[[#This Row],[Sharpe Ratio Z-Score]],Table2[Sharpe Ratio Z-Score])</f>
        <v>618</v>
      </c>
      <c r="AV395">
        <f>(Table2[[#This Row],[Rank 1Y]]+Table2[[#This Row],[Rank 6M]]+Table2[[#This Row],[Rank Sharpe]])/3</f>
        <v>685.66666666666663</v>
      </c>
    </row>
    <row r="396" spans="1:48" x14ac:dyDescent="0.3">
      <c r="A396" t="s">
        <v>969</v>
      </c>
      <c r="B396" t="s">
        <v>970</v>
      </c>
      <c r="C396" t="s">
        <v>10153</v>
      </c>
      <c r="D396" t="s">
        <v>18</v>
      </c>
      <c r="E396">
        <v>14444.4058</v>
      </c>
      <c r="F396">
        <v>1007.3</v>
      </c>
      <c r="G396">
        <v>108.93637722562799</v>
      </c>
      <c r="H396">
        <f>(Table2[[#This Row],[1Y Return vs Nifty]]-AVERAGE(Table2[1Y Return vs Nifty]))/_xlfn.STDEV.P(Table2[1Y Return vs Nifty])</f>
        <v>0.72424866682117695</v>
      </c>
      <c r="I396">
        <v>1.8959713410232499</v>
      </c>
      <c r="J396">
        <f>(Table2[[#This Row],[1M Return vs Nifty]]-AVERAGE(Table2[1M Return vs Nifty]))/_xlfn.STDEV.P(Table2[1M Return vs Nifty])</f>
        <v>-0.20754757059879012</v>
      </c>
      <c r="K396">
        <v>23.919590987629501</v>
      </c>
      <c r="L396">
        <f>(Table2[[#This Row],[6M Return vs Nifty]]-AVERAGE(Table2[6M Return vs Nifty]))/_xlfn.STDEV.P(Table2[6M Return vs Nifty])</f>
        <v>0.41879487964329876</v>
      </c>
      <c r="M396">
        <v>2.74306939666883</v>
      </c>
      <c r="N396">
        <f>(Table2[[#This Row],[1W Return vs Nifty]]-AVERAGE(Table2[1W Return vs Nifty]))/_xlfn.STDEV.P(Table2[1W Return vs Nifty])</f>
        <v>0.26424048870377093</v>
      </c>
      <c r="O396">
        <v>972.86</v>
      </c>
      <c r="P396">
        <v>953.57433646283698</v>
      </c>
      <c r="Q396">
        <v>804.98824138997702</v>
      </c>
      <c r="R396">
        <v>52.276732125055098</v>
      </c>
      <c r="S396" s="2">
        <f>(Table2[[#This Row],[Close Price]]-Table2[[#This Row],[20D EMA]])/Table2[[#This Row],[20D EMA]]</f>
        <v>3.5400777090228749E-2</v>
      </c>
      <c r="T396" s="2">
        <f>(Table2[[#This Row],[Close Price]]-Table2[[#This Row],[50D EMA]])/Table2[[#This Row],[50D EMA]]</f>
        <v>5.6341348002769777E-2</v>
      </c>
      <c r="U396" s="2">
        <f>(Table2[[#This Row],[Close Price]]-Table2[[#This Row],[200D EMA]])/Table2[[#This Row],[200D EMA]]</f>
        <v>0.25132262585685755</v>
      </c>
      <c r="V396">
        <v>0.92465008201076304</v>
      </c>
      <c r="W396">
        <v>986.3</v>
      </c>
      <c r="X396">
        <v>1034</v>
      </c>
      <c r="Y396">
        <v>958.05</v>
      </c>
      <c r="Z396">
        <v>1063.7</v>
      </c>
      <c r="AA396">
        <v>945.65</v>
      </c>
      <c r="AB396">
        <v>1063.7</v>
      </c>
      <c r="AC396" s="2">
        <f>(Table2[[#This Row],[Close Price]]/Table2[[#This Row],[Day Low]])-1</f>
        <v>2.1291696238467051E-2</v>
      </c>
      <c r="AD396" s="2">
        <f>(Table2[[#This Row],[Day High]]/Table2[[#This Row],[Close Price]])-1</f>
        <v>2.6506502531519871E-2</v>
      </c>
      <c r="AE396" s="2">
        <f>(Table2[[#This Row],[Close Price]]/Table2[[#This Row],[Current Week Low]])-1</f>
        <v>5.1406502792129771E-2</v>
      </c>
      <c r="AF396" s="2">
        <f>(Table2[[#This Row],[Current Week High]]/Table2[[#This Row],[Close Price]])-1</f>
        <v>5.5991263774446631E-2</v>
      </c>
      <c r="AG396" s="2">
        <f>(Table2[[#This Row],[Close Price]]/Table2[[#This Row],[Current Month Low]])-1</f>
        <v>6.5193253317823663E-2</v>
      </c>
      <c r="AH396" s="2">
        <f>(Table2[[#This Row],[Current Month High]]/Table2[[#This Row],[Close Price]])-1</f>
        <v>5.5991263774446631E-2</v>
      </c>
      <c r="AI396">
        <v>11.436513451801799</v>
      </c>
      <c r="AJ396">
        <v>189.53722334003999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-0.01</v>
      </c>
      <c r="AM396" t="s">
        <v>10199</v>
      </c>
      <c r="AN396">
        <v>4.04</v>
      </c>
      <c r="AO396" t="s">
        <v>10200</v>
      </c>
      <c r="AP396">
        <v>0.16991538596361</v>
      </c>
      <c r="AQ396">
        <f>(Table2[[#This Row],[Sharpe Ratio]]-AVERAGE(Table2[Sharpe Ratio]))/_xlfn.STDEV.P(Table2[Sharpe Ratio])</f>
        <v>1.3014757904558139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2.50121225502527</v>
      </c>
      <c r="AS396">
        <f>_xlfn.RANK.AVG(Table2[[#This Row],[1Y Return vs Nifty Z-Score]],Table2[1Y Return vs Nifty Z-Score])</f>
        <v>116</v>
      </c>
      <c r="AT396">
        <f>_xlfn.RANK.AVG(Table2[[#This Row],[6M Return vs Nifty Z-Score]],Table2[6M Return vs Nifty Z-Score])</f>
        <v>186</v>
      </c>
      <c r="AU396">
        <f>_xlfn.RANK.AVG(Table2[[#This Row],[Sharpe Ratio Z-Score]],Table2[Sharpe Ratio Z-Score])</f>
        <v>72</v>
      </c>
      <c r="AV396">
        <f>(Table2[[#This Row],[Rank 1Y]]+Table2[[#This Row],[Rank 6M]]+Table2[[#This Row],[Rank Sharpe]])/3</f>
        <v>124.66666666666667</v>
      </c>
    </row>
    <row r="397" spans="1:48" x14ac:dyDescent="0.3">
      <c r="A397" t="s">
        <v>971</v>
      </c>
      <c r="B397" t="s">
        <v>972</v>
      </c>
      <c r="C397" t="s">
        <v>10171</v>
      </c>
      <c r="D397" t="s">
        <v>973</v>
      </c>
      <c r="E397">
        <v>14309.47424349</v>
      </c>
      <c r="F397">
        <v>1449.85</v>
      </c>
      <c r="G397">
        <v>-23.651773705882899</v>
      </c>
      <c r="H397">
        <f>(Table2[[#This Row],[1Y Return vs Nifty]]-AVERAGE(Table2[1Y Return vs Nifty]))/_xlfn.STDEV.P(Table2[1Y Return vs Nifty])</f>
        <v>-0.82477477539900312</v>
      </c>
      <c r="I397">
        <v>4.1207292214080002</v>
      </c>
      <c r="J397">
        <f>(Table2[[#This Row],[1M Return vs Nifty]]-AVERAGE(Table2[1M Return vs Nifty]))/_xlfn.STDEV.P(Table2[1M Return vs Nifty])</f>
        <v>-2.2973802349840238E-2</v>
      </c>
      <c r="K397">
        <v>-18.8730335120466</v>
      </c>
      <c r="L397">
        <f>(Table2[[#This Row],[6M Return vs Nifty]]-AVERAGE(Table2[6M Return vs Nifty]))/_xlfn.STDEV.P(Table2[6M Return vs Nifty])</f>
        <v>-0.88332605471695014</v>
      </c>
      <c r="M397">
        <v>-1.34535712561851</v>
      </c>
      <c r="N397">
        <f>(Table2[[#This Row],[1W Return vs Nifty]]-AVERAGE(Table2[1W Return vs Nifty]))/_xlfn.STDEV.P(Table2[1W Return vs Nifty])</f>
        <v>-0.52885299412900022</v>
      </c>
      <c r="O397">
        <v>1433.75</v>
      </c>
      <c r="P397">
        <v>1400.8334769441401</v>
      </c>
      <c r="Q397">
        <v>1462.36067343019</v>
      </c>
      <c r="R397">
        <v>55.936749318671097</v>
      </c>
      <c r="S397" s="2">
        <f>(Table2[[#This Row],[Close Price]]-Table2[[#This Row],[20D EMA]])/Table2[[#This Row],[20D EMA]]</f>
        <v>1.1229293809938907E-2</v>
      </c>
      <c r="T397" s="2">
        <f>(Table2[[#This Row],[Close Price]]-Table2[[#This Row],[50D EMA]])/Table2[[#This Row],[50D EMA]]</f>
        <v>3.4990970634701926E-2</v>
      </c>
      <c r="U397" s="2">
        <f>(Table2[[#This Row],[Close Price]]-Table2[[#This Row],[200D EMA]])/Table2[[#This Row],[200D EMA]]</f>
        <v>-8.5551216314128497E-3</v>
      </c>
      <c r="V397">
        <v>1.13909777226134</v>
      </c>
      <c r="W397">
        <v>1421.1</v>
      </c>
      <c r="X397">
        <v>1465.75</v>
      </c>
      <c r="Y397">
        <v>1421.1</v>
      </c>
      <c r="Z397">
        <v>1477.9</v>
      </c>
      <c r="AA397">
        <v>1421.1</v>
      </c>
      <c r="AB397">
        <v>1513</v>
      </c>
      <c r="AC397" s="2">
        <f>(Table2[[#This Row],[Close Price]]/Table2[[#This Row],[Day Low]])-1</f>
        <v>2.0230807121244032E-2</v>
      </c>
      <c r="AD397" s="2">
        <f>(Table2[[#This Row],[Day High]]/Table2[[#This Row],[Close Price]])-1</f>
        <v>1.0966651722592147E-2</v>
      </c>
      <c r="AE397" s="2">
        <f>(Table2[[#This Row],[Close Price]]/Table2[[#This Row],[Current Week Low]])-1</f>
        <v>2.0230807121244032E-2</v>
      </c>
      <c r="AF397" s="2">
        <f>(Table2[[#This Row],[Current Week High]]/Table2[[#This Row],[Close Price]])-1</f>
        <v>1.9346828982308661E-2</v>
      </c>
      <c r="AG397" s="2">
        <f>(Table2[[#This Row],[Close Price]]/Table2[[#This Row],[Current Month Low]])-1</f>
        <v>2.0230807121244032E-2</v>
      </c>
      <c r="AH397" s="2">
        <f>(Table2[[#This Row],[Current Month High]]/Table2[[#This Row],[Close Price]])-1</f>
        <v>4.3556229954822889E-2</v>
      </c>
      <c r="AI397">
        <v>29.354760837328001</v>
      </c>
      <c r="AJ397">
        <v>20.399435309749101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-0.06</v>
      </c>
      <c r="AM397" t="s">
        <v>10199</v>
      </c>
      <c r="AN397">
        <v>2.02</v>
      </c>
      <c r="AO397" t="s">
        <v>10200</v>
      </c>
      <c r="AP397">
        <v>-3.4475470666598E-2</v>
      </c>
      <c r="AQ397">
        <f>(Table2[[#This Row],[Sharpe Ratio]]-AVERAGE(Table2[Sharpe Ratio]))/_xlfn.STDEV.P(Table2[Sharpe Ratio])</f>
        <v>-1.0028868185851132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640</v>
      </c>
      <c r="AT397">
        <f>_xlfn.RANK.AVG(Table2[[#This Row],[6M Return vs Nifty Z-Score]],Table2[6M Return vs Nifty Z-Score])</f>
        <v>611</v>
      </c>
      <c r="AU397">
        <f>_xlfn.RANK.AVG(Table2[[#This Row],[Sharpe Ratio Z-Score]],Table2[Sharpe Ratio Z-Score])</f>
        <v>604</v>
      </c>
      <c r="AV397">
        <f>(Table2[[#This Row],[Rank 1Y]]+Table2[[#This Row],[Rank 6M]]+Table2[[#This Row],[Rank Sharpe]])/3</f>
        <v>618.33333333333337</v>
      </c>
    </row>
    <row r="398" spans="1:48" x14ac:dyDescent="0.3">
      <c r="A398" t="s">
        <v>974</v>
      </c>
      <c r="B398" t="s">
        <v>975</v>
      </c>
      <c r="C398" t="s">
        <v>10155</v>
      </c>
      <c r="D398" t="s">
        <v>494</v>
      </c>
      <c r="E398">
        <v>14222.592084075</v>
      </c>
      <c r="F398">
        <v>1801.5</v>
      </c>
      <c r="G398">
        <v>-9.0041381193133301</v>
      </c>
      <c r="H398">
        <f>(Table2[[#This Row],[1Y Return vs Nifty]]-AVERAGE(Table2[1Y Return vs Nifty]))/_xlfn.STDEV.P(Table2[1Y Return vs Nifty])</f>
        <v>-0.65364688246673652</v>
      </c>
      <c r="I398">
        <v>1.8753743660768001</v>
      </c>
      <c r="J398">
        <f>(Table2[[#This Row],[1M Return vs Nifty]]-AVERAGE(Table2[1M Return vs Nifty]))/_xlfn.STDEV.P(Table2[1M Return vs Nifty])</f>
        <v>-0.20925636835782446</v>
      </c>
      <c r="K398">
        <v>2.3802674717564698</v>
      </c>
      <c r="L398">
        <f>(Table2[[#This Row],[6M Return vs Nifty]]-AVERAGE(Table2[6M Return vs Nifty]))/_xlfn.STDEV.P(Table2[6M Return vs Nifty])</f>
        <v>-0.23661722442590966</v>
      </c>
      <c r="M398">
        <v>-4.1673476595993399</v>
      </c>
      <c r="N398">
        <f>(Table2[[#This Row],[1W Return vs Nifty]]-AVERAGE(Table2[1W Return vs Nifty]))/_xlfn.STDEV.P(Table2[1W Return vs Nifty])</f>
        <v>-1.0762768719742657</v>
      </c>
      <c r="O398">
        <v>1808.93</v>
      </c>
      <c r="P398">
        <v>1727.6050512404199</v>
      </c>
      <c r="Q398">
        <v>1610.10601840304</v>
      </c>
      <c r="R398">
        <v>41.102477366834798</v>
      </c>
      <c r="S398" s="2">
        <f>(Table2[[#This Row],[Close Price]]-Table2[[#This Row],[20D EMA]])/Table2[[#This Row],[20D EMA]]</f>
        <v>-4.1074005074823589E-3</v>
      </c>
      <c r="T398" s="2">
        <f>(Table2[[#This Row],[Close Price]]-Table2[[#This Row],[50D EMA]])/Table2[[#This Row],[50D EMA]]</f>
        <v>4.2773056669707883E-2</v>
      </c>
      <c r="U398" s="2">
        <f>(Table2[[#This Row],[Close Price]]-Table2[[#This Row],[200D EMA]])/Table2[[#This Row],[200D EMA]]</f>
        <v>0.11887042182898694</v>
      </c>
      <c r="V398">
        <v>0.94717416236142105</v>
      </c>
      <c r="W398">
        <v>1783.15</v>
      </c>
      <c r="X398">
        <v>1827</v>
      </c>
      <c r="Y398">
        <v>1760</v>
      </c>
      <c r="Z398">
        <v>1827</v>
      </c>
      <c r="AA398">
        <v>1760</v>
      </c>
      <c r="AB398">
        <v>1917.75</v>
      </c>
      <c r="AC398" s="2">
        <f>(Table2[[#This Row],[Close Price]]/Table2[[#This Row],[Day Low]])-1</f>
        <v>1.0290777556571262E-2</v>
      </c>
      <c r="AD398" s="2">
        <f>(Table2[[#This Row],[Day High]]/Table2[[#This Row],[Close Price]])-1</f>
        <v>1.4154870940882525E-2</v>
      </c>
      <c r="AE398" s="2">
        <f>(Table2[[#This Row],[Close Price]]/Table2[[#This Row],[Current Week Low]])-1</f>
        <v>2.3579545454545547E-2</v>
      </c>
      <c r="AF398" s="2">
        <f>(Table2[[#This Row],[Current Week High]]/Table2[[#This Row],[Close Price]])-1</f>
        <v>1.4154870940882525E-2</v>
      </c>
      <c r="AG398" s="2">
        <f>(Table2[[#This Row],[Close Price]]/Table2[[#This Row],[Current Month Low]])-1</f>
        <v>2.3579545454545547E-2</v>
      </c>
      <c r="AH398" s="2">
        <f>(Table2[[#This Row],[Current Month High]]/Table2[[#This Row],[Close Price]])-1</f>
        <v>6.4529558701082346E-2</v>
      </c>
      <c r="AI398">
        <v>9.8501248959200698</v>
      </c>
      <c r="AJ398">
        <v>37.834736036725303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0.05</v>
      </c>
      <c r="AM398" t="s">
        <v>10200</v>
      </c>
      <c r="AN398">
        <v>-4.1399999999999997</v>
      </c>
      <c r="AO398" t="s">
        <v>10199</v>
      </c>
      <c r="AP398">
        <v>-0.107849619213585</v>
      </c>
      <c r="AQ398">
        <f>(Table2[[#This Row],[Sharpe Ratio]]-AVERAGE(Table2[Sharpe Ratio]))/_xlfn.STDEV.P(Table2[Sharpe Ratio])</f>
        <v>-1.8301285414758728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-4.0059258887006095</v>
      </c>
      <c r="AS398">
        <f>_xlfn.RANK.AVG(Table2[[#This Row],[1Y Return vs Nifty Z-Score]],Table2[1Y Return vs Nifty Z-Score])</f>
        <v>559</v>
      </c>
      <c r="AT398">
        <f>_xlfn.RANK.AVG(Table2[[#This Row],[6M Return vs Nifty Z-Score]],Table2[6M Return vs Nifty Z-Score])</f>
        <v>397</v>
      </c>
      <c r="AU398">
        <f>_xlfn.RANK.AVG(Table2[[#This Row],[Sharpe Ratio Z-Score]],Table2[Sharpe Ratio Z-Score])</f>
        <v>711</v>
      </c>
      <c r="AV398">
        <f>(Table2[[#This Row],[Rank 1Y]]+Table2[[#This Row],[Rank 6M]]+Table2[[#This Row],[Rank Sharpe]])/3</f>
        <v>555.66666666666663</v>
      </c>
    </row>
    <row r="399" spans="1:48" x14ac:dyDescent="0.3">
      <c r="A399" t="s">
        <v>976</v>
      </c>
      <c r="B399" t="s">
        <v>977</v>
      </c>
      <c r="C399" t="s">
        <v>10160</v>
      </c>
      <c r="D399" t="s">
        <v>239</v>
      </c>
      <c r="E399">
        <v>14187.13272</v>
      </c>
      <c r="F399">
        <v>4432.8999999999996</v>
      </c>
      <c r="G399">
        <v>36.226224351283399</v>
      </c>
      <c r="H399">
        <f>(Table2[[#This Row],[1Y Return vs Nifty]]-AVERAGE(Table2[1Y Return vs Nifty]))/_xlfn.STDEV.P(Table2[1Y Return vs Nifty])</f>
        <v>-0.12522189671320902</v>
      </c>
      <c r="I399">
        <v>-8.4907323325416204</v>
      </c>
      <c r="J399">
        <f>(Table2[[#This Row],[1M Return vs Nifty]]-AVERAGE(Table2[1M Return vs Nifty]))/_xlfn.STDEV.P(Table2[1M Return vs Nifty])</f>
        <v>-1.0692651775428468</v>
      </c>
      <c r="K399">
        <v>30.299562872862499</v>
      </c>
      <c r="L399">
        <f>(Table2[[#This Row],[6M Return vs Nifty]]-AVERAGE(Table2[6M Return vs Nifty]))/_xlfn.STDEV.P(Table2[6M Return vs Nifty])</f>
        <v>0.61292868306203008</v>
      </c>
      <c r="M399">
        <v>-1.6713676136017499</v>
      </c>
      <c r="N399">
        <f>(Table2[[#This Row],[1W Return vs Nifty]]-AVERAGE(Table2[1W Return vs Nifty]))/_xlfn.STDEV.P(Table2[1W Return vs Nifty])</f>
        <v>-0.59209414373635216</v>
      </c>
      <c r="O399">
        <v>4552.82</v>
      </c>
      <c r="P399">
        <v>4425.6292398221003</v>
      </c>
      <c r="Q399">
        <v>3722.6508390822</v>
      </c>
      <c r="R399">
        <v>36.5390796731281</v>
      </c>
      <c r="S399" s="2">
        <f>(Table2[[#This Row],[Close Price]]-Table2[[#This Row],[20D EMA]])/Table2[[#This Row],[20D EMA]]</f>
        <v>-2.6339719119139363E-2</v>
      </c>
      <c r="T399" s="2">
        <f>(Table2[[#This Row],[Close Price]]-Table2[[#This Row],[50D EMA]])/Table2[[#This Row],[50D EMA]]</f>
        <v>1.6428760259618103E-3</v>
      </c>
      <c r="U399" s="2">
        <f>(Table2[[#This Row],[Close Price]]-Table2[[#This Row],[200D EMA]])/Table2[[#This Row],[200D EMA]]</f>
        <v>0.1907912376474469</v>
      </c>
      <c r="V399">
        <v>0.98322317688656402</v>
      </c>
      <c r="W399">
        <v>4412</v>
      </c>
      <c r="X399">
        <v>4554.55</v>
      </c>
      <c r="Y399">
        <v>4412</v>
      </c>
      <c r="Z399">
        <v>4654</v>
      </c>
      <c r="AA399">
        <v>4412</v>
      </c>
      <c r="AB399">
        <v>4683.3</v>
      </c>
      <c r="AC399" s="2">
        <f>(Table2[[#This Row],[Close Price]]/Table2[[#This Row],[Day Low]])-1</f>
        <v>4.7370806890298933E-3</v>
      </c>
      <c r="AD399" s="2">
        <f>(Table2[[#This Row],[Day High]]/Table2[[#This Row],[Close Price]])-1</f>
        <v>2.7442531976809903E-2</v>
      </c>
      <c r="AE399" s="2">
        <f>(Table2[[#This Row],[Close Price]]/Table2[[#This Row],[Current Week Low]])-1</f>
        <v>4.7370806890298933E-3</v>
      </c>
      <c r="AF399" s="2">
        <f>(Table2[[#This Row],[Current Week High]]/Table2[[#This Row],[Close Price]])-1</f>
        <v>4.9877055652056246E-2</v>
      </c>
      <c r="AG399" s="2">
        <f>(Table2[[#This Row],[Close Price]]/Table2[[#This Row],[Current Month Low]])-1</f>
        <v>4.7370806890298933E-3</v>
      </c>
      <c r="AH399" s="2">
        <f>(Table2[[#This Row],[Current Month High]]/Table2[[#This Row],[Close Price]])-1</f>
        <v>5.6486724266281874E-2</v>
      </c>
      <c r="AI399">
        <v>12.7929797649394</v>
      </c>
      <c r="AJ399">
        <v>63.0911866963447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0.03</v>
      </c>
      <c r="AM399" t="s">
        <v>10200</v>
      </c>
      <c r="AN399">
        <v>-6.08</v>
      </c>
      <c r="AO399" t="s">
        <v>10199</v>
      </c>
      <c r="AP399">
        <v>0.19116597331830401</v>
      </c>
      <c r="AQ399">
        <f>(Table2[[#This Row],[Sharpe Ratio]]-AVERAGE(Table2[Sharpe Ratio]))/_xlfn.STDEV.P(Table2[Sharpe Ratio])</f>
        <v>1.541061160015234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0.36740862508485606</v>
      </c>
      <c r="AS399">
        <f>_xlfn.RANK.AVG(Table2[[#This Row],[1Y Return vs Nifty Z-Score]],Table2[1Y Return vs Nifty Z-Score])</f>
        <v>316</v>
      </c>
      <c r="AT399">
        <f>_xlfn.RANK.AVG(Table2[[#This Row],[6M Return vs Nifty Z-Score]],Table2[6M Return vs Nifty Z-Score])</f>
        <v>151</v>
      </c>
      <c r="AU399">
        <f>_xlfn.RANK.AVG(Table2[[#This Row],[Sharpe Ratio Z-Score]],Table2[Sharpe Ratio Z-Score])</f>
        <v>45</v>
      </c>
      <c r="AV399">
        <f>(Table2[[#This Row],[Rank 1Y]]+Table2[[#This Row],[Rank 6M]]+Table2[[#This Row],[Rank Sharpe]])/3</f>
        <v>170.66666666666666</v>
      </c>
    </row>
    <row r="400" spans="1:48" x14ac:dyDescent="0.3">
      <c r="A400" t="s">
        <v>978</v>
      </c>
      <c r="B400" t="s">
        <v>979</v>
      </c>
      <c r="C400" t="s">
        <v>10161</v>
      </c>
      <c r="D400" t="s">
        <v>65</v>
      </c>
      <c r="E400">
        <v>14021.168824320001</v>
      </c>
      <c r="F400">
        <v>1036.2</v>
      </c>
      <c r="G400">
        <v>18.968523296106302</v>
      </c>
      <c r="H400">
        <f>(Table2[[#This Row],[1Y Return vs Nifty]]-AVERAGE(Table2[1Y Return vs Nifty]))/_xlfn.STDEV.P(Table2[1Y Return vs Nifty])</f>
        <v>-0.32684310724736992</v>
      </c>
      <c r="I400">
        <v>-2.56538249175017</v>
      </c>
      <c r="J400">
        <f>(Table2[[#This Row],[1M Return vs Nifty]]-AVERAGE(Table2[1M Return vs Nifty]))/_xlfn.STDEV.P(Table2[1M Return vs Nifty])</f>
        <v>-0.57767723534436588</v>
      </c>
      <c r="K400">
        <v>1.6149249377098001</v>
      </c>
      <c r="L400">
        <f>(Table2[[#This Row],[6M Return vs Nifty]]-AVERAGE(Table2[6M Return vs Nifty]))/_xlfn.STDEV.P(Table2[6M Return vs Nifty])</f>
        <v>-0.25990554915920649</v>
      </c>
      <c r="M400">
        <v>6.6086164199024605E-2</v>
      </c>
      <c r="N400">
        <f>(Table2[[#This Row],[1W Return vs Nifty]]-AVERAGE(Table2[1W Return vs Nifty]))/_xlfn.STDEV.P(Table2[1W Return vs Nifty])</f>
        <v>-0.25505414549124561</v>
      </c>
      <c r="O400">
        <v>1018.85</v>
      </c>
      <c r="P400">
        <v>973.60374082075703</v>
      </c>
      <c r="Q400">
        <v>890.29467352257905</v>
      </c>
      <c r="R400">
        <v>52.743902240626902</v>
      </c>
      <c r="S400" s="2">
        <f>(Table2[[#This Row],[Close Price]]-Table2[[#This Row],[20D EMA]])/Table2[[#This Row],[20D EMA]]</f>
        <v>1.702900328802083E-2</v>
      </c>
      <c r="T400" s="2">
        <f>(Table2[[#This Row],[Close Price]]-Table2[[#This Row],[50D EMA]])/Table2[[#This Row],[50D EMA]]</f>
        <v>6.4293363464764205E-2</v>
      </c>
      <c r="U400" s="2">
        <f>(Table2[[#This Row],[Close Price]]-Table2[[#This Row],[200D EMA]])/Table2[[#This Row],[200D EMA]]</f>
        <v>0.16388430798998893</v>
      </c>
      <c r="V400">
        <v>0.63971296786631704</v>
      </c>
      <c r="W400">
        <v>1015.1</v>
      </c>
      <c r="X400">
        <v>1063.6500000000001</v>
      </c>
      <c r="Y400">
        <v>1009</v>
      </c>
      <c r="Z400">
        <v>1063.6500000000001</v>
      </c>
      <c r="AA400">
        <v>1007.1</v>
      </c>
      <c r="AB400">
        <v>1090</v>
      </c>
      <c r="AC400" s="2">
        <f>(Table2[[#This Row],[Close Price]]/Table2[[#This Row],[Day Low]])-1</f>
        <v>2.0786129445374835E-2</v>
      </c>
      <c r="AD400" s="2">
        <f>(Table2[[#This Row],[Day High]]/Table2[[#This Row],[Close Price]])-1</f>
        <v>2.6491024898668281E-2</v>
      </c>
      <c r="AE400" s="2">
        <f>(Table2[[#This Row],[Close Price]]/Table2[[#This Row],[Current Week Low]])-1</f>
        <v>2.6957383548067426E-2</v>
      </c>
      <c r="AF400" s="2">
        <f>(Table2[[#This Row],[Current Week High]]/Table2[[#This Row],[Close Price]])-1</f>
        <v>2.6491024898668281E-2</v>
      </c>
      <c r="AG400" s="2">
        <f>(Table2[[#This Row],[Close Price]]/Table2[[#This Row],[Current Month Low]])-1</f>
        <v>2.8894846589216483E-2</v>
      </c>
      <c r="AH400" s="2">
        <f>(Table2[[#This Row],[Current Month High]]/Table2[[#This Row],[Close Price]])-1</f>
        <v>5.1920478672071058E-2</v>
      </c>
      <c r="AI400">
        <v>5.1920478672071004</v>
      </c>
      <c r="AJ400">
        <v>49.523809523809497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0.06</v>
      </c>
      <c r="AM400" t="s">
        <v>10200</v>
      </c>
      <c r="AN400">
        <v>-0.38</v>
      </c>
      <c r="AO400" t="s">
        <v>10199</v>
      </c>
      <c r="AP400">
        <v>-1.9201031097353001E-2</v>
      </c>
      <c r="AQ400">
        <f>(Table2[[#This Row],[Sharpe Ratio]]-AVERAGE(Table2[Sharpe Ratio]))/_xlfn.STDEV.P(Table2[Sharpe Ratio])</f>
        <v>-0.83067829616033217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-2.2501583334025201</v>
      </c>
      <c r="AS400">
        <f>_xlfn.RANK.AVG(Table2[[#This Row],[1Y Return vs Nifty Z-Score]],Table2[1Y Return vs Nifty Z-Score])</f>
        <v>394</v>
      </c>
      <c r="AT400">
        <f>_xlfn.RANK.AVG(Table2[[#This Row],[6M Return vs Nifty Z-Score]],Table2[6M Return vs Nifty Z-Score])</f>
        <v>407</v>
      </c>
      <c r="AU400">
        <f>_xlfn.RANK.AVG(Table2[[#This Row],[Sharpe Ratio Z-Score]],Table2[Sharpe Ratio Z-Score])</f>
        <v>580</v>
      </c>
      <c r="AV400">
        <f>(Table2[[#This Row],[Rank 1Y]]+Table2[[#This Row],[Rank 6M]]+Table2[[#This Row],[Rank Sharpe]])/3</f>
        <v>460.33333333333331</v>
      </c>
    </row>
    <row r="401" spans="1:48" x14ac:dyDescent="0.3">
      <c r="A401" t="s">
        <v>980</v>
      </c>
      <c r="B401" t="s">
        <v>981</v>
      </c>
      <c r="C401" t="s">
        <v>10157</v>
      </c>
      <c r="D401" t="s">
        <v>252</v>
      </c>
      <c r="E401">
        <v>14001.127173000001</v>
      </c>
      <c r="F401">
        <v>2258.6</v>
      </c>
      <c r="G401">
        <v>73.757592067205096</v>
      </c>
      <c r="H401">
        <f>(Table2[[#This Row],[1Y Return vs Nifty]]-AVERAGE(Table2[1Y Return vs Nifty]))/_xlfn.STDEV.P(Table2[1Y Return vs Nifty])</f>
        <v>0.31325596124092536</v>
      </c>
      <c r="I401">
        <v>44.212524291463097</v>
      </c>
      <c r="J401">
        <f>(Table2[[#This Row],[1M Return vs Nifty]]-AVERAGE(Table2[1M Return vs Nifty]))/_xlfn.STDEV.P(Table2[1M Return vs Nifty])</f>
        <v>3.3031830604657215</v>
      </c>
      <c r="K401">
        <v>31.070711334991099</v>
      </c>
      <c r="L401">
        <f>(Table2[[#This Row],[6M Return vs Nifty]]-AVERAGE(Table2[6M Return vs Nifty]))/_xlfn.STDEV.P(Table2[6M Return vs Nifty])</f>
        <v>0.63639367423229509</v>
      </c>
      <c r="M401">
        <v>14.4370639704638</v>
      </c>
      <c r="N401">
        <f>(Table2[[#This Row],[1W Return vs Nifty]]-AVERAGE(Table2[1W Return vs Nifty]))/_xlfn.STDEV.P(Table2[1W Return vs Nifty])</f>
        <v>2.5327002088921238</v>
      </c>
      <c r="O401">
        <v>1961.4</v>
      </c>
      <c r="P401">
        <v>1779.59102170235</v>
      </c>
      <c r="Q401">
        <v>1545.4932773865801</v>
      </c>
      <c r="R401">
        <v>60.444118770632699</v>
      </c>
      <c r="S401" s="2">
        <f>(Table2[[#This Row],[Close Price]]-Table2[[#This Row],[20D EMA]])/Table2[[#This Row],[20D EMA]]</f>
        <v>0.15152442133170174</v>
      </c>
      <c r="T401" s="2">
        <f>(Table2[[#This Row],[Close Price]]-Table2[[#This Row],[50D EMA]])/Table2[[#This Row],[50D EMA]]</f>
        <v>0.26916801245683503</v>
      </c>
      <c r="U401" s="2">
        <f>(Table2[[#This Row],[Close Price]]-Table2[[#This Row],[200D EMA]])/Table2[[#This Row],[200D EMA]]</f>
        <v>0.4614104331914527</v>
      </c>
      <c r="V401">
        <v>2.87139307965138</v>
      </c>
      <c r="W401">
        <v>2215</v>
      </c>
      <c r="X401">
        <v>2344</v>
      </c>
      <c r="Y401">
        <v>1989.6</v>
      </c>
      <c r="Z401">
        <v>2408</v>
      </c>
      <c r="AA401">
        <v>1989.6</v>
      </c>
      <c r="AB401">
        <v>2408</v>
      </c>
      <c r="AC401" s="2">
        <f>(Table2[[#This Row],[Close Price]]/Table2[[#This Row],[Day Low]])-1</f>
        <v>1.9683972911963776E-2</v>
      </c>
      <c r="AD401" s="2">
        <f>(Table2[[#This Row],[Day High]]/Table2[[#This Row],[Close Price]])-1</f>
        <v>3.7811033383511994E-2</v>
      </c>
      <c r="AE401" s="2">
        <f>(Table2[[#This Row],[Close Price]]/Table2[[#This Row],[Current Week Low]])-1</f>
        <v>0.1352030558906312</v>
      </c>
      <c r="AF401" s="2">
        <f>(Table2[[#This Row],[Current Week High]]/Table2[[#This Row],[Close Price]])-1</f>
        <v>6.6147170813778411E-2</v>
      </c>
      <c r="AG401" s="2">
        <f>(Table2[[#This Row],[Close Price]]/Table2[[#This Row],[Current Month Low]])-1</f>
        <v>0.1352030558906312</v>
      </c>
      <c r="AH401" s="2">
        <f>(Table2[[#This Row],[Current Month High]]/Table2[[#This Row],[Close Price]])-1</f>
        <v>6.6147170813778411E-2</v>
      </c>
      <c r="AI401">
        <v>6.6147170813778402</v>
      </c>
      <c r="AJ401">
        <v>132.8333591052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0.3</v>
      </c>
      <c r="AM401" t="s">
        <v>10200</v>
      </c>
      <c r="AN401">
        <v>12.12</v>
      </c>
      <c r="AO401" t="s">
        <v>10200</v>
      </c>
      <c r="AP401">
        <v>2.9304289618976999E-2</v>
      </c>
      <c r="AQ401">
        <f>(Table2[[#This Row],[Sharpe Ratio]]-AVERAGE(Table2[Sharpe Ratio]))/_xlfn.STDEV.P(Table2[Sharpe Ratio])</f>
        <v>-0.28381504972619848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6.501717855104868</v>
      </c>
      <c r="AS401">
        <f>_xlfn.RANK.AVG(Table2[[#This Row],[1Y Return vs Nifty Z-Score]],Table2[1Y Return vs Nifty Z-Score])</f>
        <v>186</v>
      </c>
      <c r="AT401">
        <f>_xlfn.RANK.AVG(Table2[[#This Row],[6M Return vs Nifty Z-Score]],Table2[6M Return vs Nifty Z-Score])</f>
        <v>145</v>
      </c>
      <c r="AU401">
        <f>_xlfn.RANK.AVG(Table2[[#This Row],[Sharpe Ratio Z-Score]],Table2[Sharpe Ratio Z-Score])</f>
        <v>415</v>
      </c>
      <c r="AV401">
        <f>(Table2[[#This Row],[Rank 1Y]]+Table2[[#This Row],[Rank 6M]]+Table2[[#This Row],[Rank Sharpe]])/3</f>
        <v>248.66666666666666</v>
      </c>
    </row>
    <row r="402" spans="1:48" x14ac:dyDescent="0.3">
      <c r="A402" t="s">
        <v>982</v>
      </c>
      <c r="B402" t="s">
        <v>983</v>
      </c>
      <c r="C402" t="s">
        <v>629</v>
      </c>
      <c r="D402" t="s">
        <v>629</v>
      </c>
      <c r="E402">
        <v>13887.777401597001</v>
      </c>
      <c r="F402">
        <v>27.5</v>
      </c>
      <c r="G402">
        <v>44.454549188721501</v>
      </c>
      <c r="H402">
        <f>(Table2[[#This Row],[1Y Return vs Nifty]]-AVERAGE(Table2[1Y Return vs Nifty]))/_xlfn.STDEV.P(Table2[1Y Return vs Nifty])</f>
        <v>-2.9090621227075144E-2</v>
      </c>
      <c r="I402">
        <v>1.60289700661928</v>
      </c>
      <c r="J402">
        <f>(Table2[[#This Row],[1M Return vs Nifty]]-AVERAGE(Table2[1M Return vs Nifty]))/_xlfn.STDEV.P(Table2[1M Return vs Nifty])</f>
        <v>-0.23186205207784374</v>
      </c>
      <c r="K402">
        <v>-39.1267128304045</v>
      </c>
      <c r="L402">
        <f>(Table2[[#This Row],[6M Return vs Nifty]]-AVERAGE(Table2[6M Return vs Nifty]))/_xlfn.STDEV.P(Table2[6M Return vs Nifty])</f>
        <v>-1.4996177672865461</v>
      </c>
      <c r="M402">
        <v>-4.1508846892927096</v>
      </c>
      <c r="N402">
        <f>(Table2[[#This Row],[1W Return vs Nifty]]-AVERAGE(Table2[1W Return vs Nifty]))/_xlfn.STDEV.P(Table2[1W Return vs Nifty])</f>
        <v>-1.0730833024219988</v>
      </c>
      <c r="O402">
        <v>27.9</v>
      </c>
      <c r="P402">
        <v>27.5071913190544</v>
      </c>
      <c r="Q402">
        <v>25.3288625076481</v>
      </c>
      <c r="R402">
        <v>47.080758453568897</v>
      </c>
      <c r="S402" s="2">
        <f>(Table2[[#This Row],[Close Price]]-Table2[[#This Row],[20D EMA]])/Table2[[#This Row],[20D EMA]]</f>
        <v>-1.4336917562723964E-2</v>
      </c>
      <c r="T402" s="2">
        <f>(Table2[[#This Row],[Close Price]]-Table2[[#This Row],[50D EMA]])/Table2[[#This Row],[50D EMA]]</f>
        <v>-2.6143414538357622E-4</v>
      </c>
      <c r="U402" s="2">
        <f>(Table2[[#This Row],[Close Price]]-Table2[[#This Row],[200D EMA]])/Table2[[#This Row],[200D EMA]]</f>
        <v>8.5717923246506636E-2</v>
      </c>
      <c r="V402">
        <v>1.64634800974395</v>
      </c>
      <c r="W402">
        <v>26.89</v>
      </c>
      <c r="X402">
        <v>28.04</v>
      </c>
      <c r="Y402">
        <v>26.89</v>
      </c>
      <c r="Z402">
        <v>28.64</v>
      </c>
      <c r="AA402">
        <v>26.89</v>
      </c>
      <c r="AB402">
        <v>29.85</v>
      </c>
      <c r="AC402" s="2">
        <f>(Table2[[#This Row],[Close Price]]/Table2[[#This Row],[Day Low]])-1</f>
        <v>2.2685013015991018E-2</v>
      </c>
      <c r="AD402" s="2">
        <f>(Table2[[#This Row],[Day High]]/Table2[[#This Row],[Close Price]])-1</f>
        <v>1.9636363636363674E-2</v>
      </c>
      <c r="AE402" s="2">
        <f>(Table2[[#This Row],[Close Price]]/Table2[[#This Row],[Current Week Low]])-1</f>
        <v>2.2685013015991018E-2</v>
      </c>
      <c r="AF402" s="2">
        <f>(Table2[[#This Row],[Current Week High]]/Table2[[#This Row],[Close Price]])-1</f>
        <v>4.1454545454545411E-2</v>
      </c>
      <c r="AG402" s="2">
        <f>(Table2[[#This Row],[Close Price]]/Table2[[#This Row],[Current Month Low]])-1</f>
        <v>2.2685013015991018E-2</v>
      </c>
      <c r="AH402" s="2">
        <f>(Table2[[#This Row],[Current Month High]]/Table2[[#This Row],[Close Price]])-1</f>
        <v>8.545454545454545E-2</v>
      </c>
      <c r="AI402">
        <v>41.999999999999901</v>
      </c>
      <c r="AJ402">
        <v>89.003436426116807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-0.09</v>
      </c>
      <c r="AM402" t="s">
        <v>10199</v>
      </c>
      <c r="AN402">
        <v>-2.9</v>
      </c>
      <c r="AO402" t="s">
        <v>10199</v>
      </c>
      <c r="AP402">
        <v>-5.4896689376859997E-3</v>
      </c>
      <c r="AQ402">
        <f>(Table2[[#This Row],[Sharpe Ratio]]-AVERAGE(Table2[Sharpe Ratio]))/_xlfn.STDEV.P(Table2[Sharpe Ratio])</f>
        <v>-0.67609236799956363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-3.509746111013027</v>
      </c>
      <c r="AS402">
        <f>_xlfn.RANK.AVG(Table2[[#This Row],[1Y Return vs Nifty Z-Score]],Table2[1Y Return vs Nifty Z-Score])</f>
        <v>282</v>
      </c>
      <c r="AT402">
        <f>_xlfn.RANK.AVG(Table2[[#This Row],[6M Return vs Nifty Z-Score]],Table2[6M Return vs Nifty Z-Score])</f>
        <v>712</v>
      </c>
      <c r="AU402">
        <f>_xlfn.RANK.AVG(Table2[[#This Row],[Sharpe Ratio Z-Score]],Table2[Sharpe Ratio Z-Score])</f>
        <v>550</v>
      </c>
      <c r="AV402">
        <f>(Table2[[#This Row],[Rank 1Y]]+Table2[[#This Row],[Rank 6M]]+Table2[[#This Row],[Rank Sharpe]])/3</f>
        <v>514.66666666666663</v>
      </c>
    </row>
    <row r="403" spans="1:48" x14ac:dyDescent="0.3">
      <c r="A403" t="s">
        <v>984</v>
      </c>
      <c r="B403" t="s">
        <v>985</v>
      </c>
      <c r="C403" t="s">
        <v>10169</v>
      </c>
      <c r="D403" t="s">
        <v>986</v>
      </c>
      <c r="E403">
        <v>13829.5079268549</v>
      </c>
      <c r="F403">
        <v>768.2</v>
      </c>
      <c r="G403">
        <v>38.421905481427103</v>
      </c>
      <c r="H403">
        <f>(Table2[[#This Row],[1Y Return vs Nifty]]-AVERAGE(Table2[1Y Return vs Nifty]))/_xlfn.STDEV.P(Table2[1Y Return vs Nifty])</f>
        <v>-9.9569819070237861E-2</v>
      </c>
      <c r="I403">
        <v>4.1165622128114601</v>
      </c>
      <c r="J403">
        <f>(Table2[[#This Row],[1M Return vs Nifty]]-AVERAGE(Table2[1M Return vs Nifty]))/_xlfn.STDEV.P(Table2[1M Return vs Nifty])</f>
        <v>-2.3319512094604092E-2</v>
      </c>
      <c r="K403">
        <v>19.817181559034399</v>
      </c>
      <c r="L403">
        <f>(Table2[[#This Row],[6M Return vs Nifty]]-AVERAGE(Table2[6M Return vs Nifty]))/_xlfn.STDEV.P(Table2[6M Return vs Nifty])</f>
        <v>0.29396418134548857</v>
      </c>
      <c r="M403">
        <v>0.90330931387951197</v>
      </c>
      <c r="N403">
        <f>(Table2[[#This Row],[1W Return vs Nifty]]-AVERAGE(Table2[1W Return vs Nifty]))/_xlfn.STDEV.P(Table2[1W Return vs Nifty])</f>
        <v>-9.2645399713704737E-2</v>
      </c>
      <c r="O403">
        <v>752.11</v>
      </c>
      <c r="P403">
        <v>707.41882001670899</v>
      </c>
      <c r="Q403">
        <v>614.93417029919794</v>
      </c>
      <c r="R403">
        <v>64.713017024131801</v>
      </c>
      <c r="S403" s="2">
        <f>(Table2[[#This Row],[Close Price]]-Table2[[#This Row],[20D EMA]])/Table2[[#This Row],[20D EMA]]</f>
        <v>2.1393147278988486E-2</v>
      </c>
      <c r="T403" s="2">
        <f>(Table2[[#This Row],[Close Price]]-Table2[[#This Row],[50D EMA]])/Table2[[#This Row],[50D EMA]]</f>
        <v>8.5919653624504114E-2</v>
      </c>
      <c r="U403" s="2">
        <f>(Table2[[#This Row],[Close Price]]-Table2[[#This Row],[200D EMA]])/Table2[[#This Row],[200D EMA]]</f>
        <v>0.24923940984809834</v>
      </c>
      <c r="V403">
        <v>0.73638048327443595</v>
      </c>
      <c r="W403">
        <v>746.35</v>
      </c>
      <c r="X403">
        <v>782</v>
      </c>
      <c r="Y403">
        <v>746.35</v>
      </c>
      <c r="Z403">
        <v>800</v>
      </c>
      <c r="AA403">
        <v>746.35</v>
      </c>
      <c r="AB403">
        <v>800</v>
      </c>
      <c r="AC403" s="2">
        <f>(Table2[[#This Row],[Close Price]]/Table2[[#This Row],[Day Low]])-1</f>
        <v>2.9275808936825909E-2</v>
      </c>
      <c r="AD403" s="2">
        <f>(Table2[[#This Row],[Day High]]/Table2[[#This Row],[Close Price]])-1</f>
        <v>1.7964071856287456E-2</v>
      </c>
      <c r="AE403" s="2">
        <f>(Table2[[#This Row],[Close Price]]/Table2[[#This Row],[Current Week Low]])-1</f>
        <v>2.9275808936825909E-2</v>
      </c>
      <c r="AF403" s="2">
        <f>(Table2[[#This Row],[Current Week High]]/Table2[[#This Row],[Close Price]])-1</f>
        <v>4.1395469929705664E-2</v>
      </c>
      <c r="AG403" s="2">
        <f>(Table2[[#This Row],[Close Price]]/Table2[[#This Row],[Current Month Low]])-1</f>
        <v>2.9275808936825909E-2</v>
      </c>
      <c r="AH403" s="2">
        <f>(Table2[[#This Row],[Current Month High]]/Table2[[#This Row],[Close Price]])-1</f>
        <v>4.1395469929705664E-2</v>
      </c>
      <c r="AI403">
        <v>8.4353033064305993</v>
      </c>
      <c r="AJ403">
        <v>69.824251132972194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0.12</v>
      </c>
      <c r="AM403" t="s">
        <v>10200</v>
      </c>
      <c r="AN403">
        <v>-0.6</v>
      </c>
      <c r="AO403" t="s">
        <v>10199</v>
      </c>
      <c r="AP403">
        <v>4.9897723153197002E-2</v>
      </c>
      <c r="AQ403">
        <f>(Table2[[#This Row],[Sharpe Ratio]]-AVERAGE(Table2[Sharpe Ratio]))/_xlfn.STDEV.P(Table2[Sharpe Ratio])</f>
        <v>-5.1638625543569253E-2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2.6790824923372633E-2</v>
      </c>
      <c r="AS403">
        <f>_xlfn.RANK.AVG(Table2[[#This Row],[1Y Return vs Nifty Z-Score]],Table2[1Y Return vs Nifty Z-Score])</f>
        <v>307</v>
      </c>
      <c r="AT403">
        <f>_xlfn.RANK.AVG(Table2[[#This Row],[6M Return vs Nifty Z-Score]],Table2[6M Return vs Nifty Z-Score])</f>
        <v>219</v>
      </c>
      <c r="AU403">
        <f>_xlfn.RANK.AVG(Table2[[#This Row],[Sharpe Ratio Z-Score]],Table2[Sharpe Ratio Z-Score])</f>
        <v>353</v>
      </c>
      <c r="AV403">
        <f>(Table2[[#This Row],[Rank 1Y]]+Table2[[#This Row],[Rank 6M]]+Table2[[#This Row],[Rank Sharpe]])/3</f>
        <v>293</v>
      </c>
    </row>
    <row r="404" spans="1:48" x14ac:dyDescent="0.3">
      <c r="A404" t="s">
        <v>990</v>
      </c>
      <c r="B404" t="s">
        <v>991</v>
      </c>
      <c r="C404" t="s">
        <v>10161</v>
      </c>
      <c r="D404" t="s">
        <v>65</v>
      </c>
      <c r="E404">
        <v>13503.88439608</v>
      </c>
      <c r="F404">
        <v>858.25</v>
      </c>
      <c r="G404">
        <v>222.52127241975899</v>
      </c>
      <c r="H404">
        <f>(Table2[[#This Row],[1Y Return vs Nifty]]-AVERAGE(Table2[1Y Return vs Nifty]))/_xlfn.STDEV.P(Table2[1Y Return vs Nifty])</f>
        <v>2.0512576348300668</v>
      </c>
      <c r="I404">
        <v>41.654154723911802</v>
      </c>
      <c r="J404">
        <f>(Table2[[#This Row],[1M Return vs Nifty]]-AVERAGE(Table2[1M Return vs Nifty]))/_xlfn.STDEV.P(Table2[1M Return vs Nifty])</f>
        <v>3.0909316888356928</v>
      </c>
      <c r="K404">
        <v>73.509617974940298</v>
      </c>
      <c r="L404">
        <f>(Table2[[#This Row],[6M Return vs Nifty]]-AVERAGE(Table2[6M Return vs Nifty]))/_xlfn.STDEV.P(Table2[6M Return vs Nifty])</f>
        <v>1.9277514587415461</v>
      </c>
      <c r="M404">
        <v>0.96195911686975799</v>
      </c>
      <c r="N404">
        <f>(Table2[[#This Row],[1W Return vs Nifty]]-AVERAGE(Table2[1W Return vs Nifty]))/_xlfn.STDEV.P(Table2[1W Return vs Nifty])</f>
        <v>-8.126821676387723E-2</v>
      </c>
      <c r="O404">
        <v>748.95</v>
      </c>
      <c r="P404">
        <v>652.61605216337398</v>
      </c>
      <c r="Q404">
        <v>494.52898167005202</v>
      </c>
      <c r="R404">
        <v>77.273304772408096</v>
      </c>
      <c r="S404" s="2">
        <f>(Table2[[#This Row],[Close Price]]-Table2[[#This Row],[20D EMA]])/Table2[[#This Row],[20D EMA]]</f>
        <v>0.14593764603778617</v>
      </c>
      <c r="T404" s="2">
        <f>(Table2[[#This Row],[Close Price]]-Table2[[#This Row],[50D EMA]])/Table2[[#This Row],[50D EMA]]</f>
        <v>0.31509177127189053</v>
      </c>
      <c r="U404" s="2">
        <f>(Table2[[#This Row],[Close Price]]-Table2[[#This Row],[200D EMA]])/Table2[[#This Row],[200D EMA]]</f>
        <v>0.73548979293719408</v>
      </c>
      <c r="V404">
        <v>3.2825878879600698</v>
      </c>
      <c r="W404">
        <v>820.55</v>
      </c>
      <c r="X404">
        <v>877.9</v>
      </c>
      <c r="Y404">
        <v>820.55</v>
      </c>
      <c r="Z404">
        <v>940</v>
      </c>
      <c r="AA404">
        <v>730.5</v>
      </c>
      <c r="AB404">
        <v>995</v>
      </c>
      <c r="AC404" s="2">
        <f>(Table2[[#This Row],[Close Price]]/Table2[[#This Row],[Day Low]])-1</f>
        <v>4.5944793126561523E-2</v>
      </c>
      <c r="AD404" s="2">
        <f>(Table2[[#This Row],[Day High]]/Table2[[#This Row],[Close Price]])-1</f>
        <v>2.289542674046019E-2</v>
      </c>
      <c r="AE404" s="2">
        <f>(Table2[[#This Row],[Close Price]]/Table2[[#This Row],[Current Week Low]])-1</f>
        <v>4.5944793126561523E-2</v>
      </c>
      <c r="AF404" s="2">
        <f>(Table2[[#This Row],[Current Week High]]/Table2[[#This Row],[Close Price]])-1</f>
        <v>9.5251966210311734E-2</v>
      </c>
      <c r="AG404" s="2">
        <f>(Table2[[#This Row],[Close Price]]/Table2[[#This Row],[Current Month Low]])-1</f>
        <v>0.17488021902806294</v>
      </c>
      <c r="AH404" s="2">
        <f>(Table2[[#This Row],[Current Month High]]/Table2[[#This Row],[Close Price]])-1</f>
        <v>0.15933585785027682</v>
      </c>
      <c r="AI404">
        <v>15.933585785027599</v>
      </c>
      <c r="AJ404">
        <v>302.46189917936698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0.35</v>
      </c>
      <c r="AM404" t="s">
        <v>10200</v>
      </c>
      <c r="AN404">
        <v>45.24</v>
      </c>
      <c r="AO404" t="s">
        <v>10200</v>
      </c>
      <c r="AP404">
        <v>4.5798819907216001E-2</v>
      </c>
      <c r="AQ404">
        <f>(Table2[[#This Row],[Sharpe Ratio]]-AVERAGE(Table2[Sharpe Ratio]))/_xlfn.STDEV.P(Table2[Sharpe Ratio])</f>
        <v>-9.7850865825941671E-2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6.8908216998174865</v>
      </c>
      <c r="AS404">
        <f>_xlfn.RANK.AVG(Table2[[#This Row],[1Y Return vs Nifty Z-Score]],Table2[1Y Return vs Nifty Z-Score])</f>
        <v>24</v>
      </c>
      <c r="AT404">
        <f>_xlfn.RANK.AVG(Table2[[#This Row],[6M Return vs Nifty Z-Score]],Table2[6M Return vs Nifty Z-Score])</f>
        <v>36</v>
      </c>
      <c r="AU404">
        <f>_xlfn.RANK.AVG(Table2[[#This Row],[Sharpe Ratio Z-Score]],Table2[Sharpe Ratio Z-Score])</f>
        <v>362</v>
      </c>
      <c r="AV404">
        <f>(Table2[[#This Row],[Rank 1Y]]+Table2[[#This Row],[Rank 6M]]+Table2[[#This Row],[Rank Sharpe]])/3</f>
        <v>140.66666666666666</v>
      </c>
    </row>
    <row r="405" spans="1:48" x14ac:dyDescent="0.3">
      <c r="A405" t="s">
        <v>992</v>
      </c>
      <c r="B405" t="s">
        <v>993</v>
      </c>
      <c r="C405" t="s">
        <v>10163</v>
      </c>
      <c r="D405" t="s">
        <v>95</v>
      </c>
      <c r="E405">
        <v>13414.83</v>
      </c>
      <c r="F405">
        <v>422.9</v>
      </c>
      <c r="G405">
        <v>127.981337540071</v>
      </c>
      <c r="H405">
        <f>(Table2[[#This Row],[1Y Return vs Nifty]]-AVERAGE(Table2[1Y Return vs Nifty]))/_xlfn.STDEV.P(Table2[1Y Return vs Nifty])</f>
        <v>0.94675037437168175</v>
      </c>
      <c r="I405">
        <v>3.6373010187596702</v>
      </c>
      <c r="J405">
        <f>(Table2[[#This Row],[1M Return vs Nifty]]-AVERAGE(Table2[1M Return vs Nifty]))/_xlfn.STDEV.P(Table2[1M Return vs Nifty])</f>
        <v>-6.3080712781454537E-2</v>
      </c>
      <c r="K405">
        <v>-24.465872214507701</v>
      </c>
      <c r="L405">
        <f>(Table2[[#This Row],[6M Return vs Nifty]]-AVERAGE(Table2[6M Return vs Nifty]))/_xlfn.STDEV.P(Table2[6M Return vs Nifty])</f>
        <v>-1.0535084738165297</v>
      </c>
      <c r="M405">
        <v>4.9828964356793</v>
      </c>
      <c r="N405">
        <f>(Table2[[#This Row],[1W Return vs Nifty]]-AVERAGE(Table2[1W Return vs Nifty]))/_xlfn.STDEV.P(Table2[1W Return vs Nifty])</f>
        <v>0.69873337187731854</v>
      </c>
      <c r="O405">
        <v>401.82</v>
      </c>
      <c r="P405">
        <v>399.36599199711299</v>
      </c>
      <c r="Q405">
        <v>370.096241731193</v>
      </c>
      <c r="R405">
        <v>76.367044667792797</v>
      </c>
      <c r="S405" s="2">
        <f>(Table2[[#This Row],[Close Price]]-Table2[[#This Row],[20D EMA]])/Table2[[#This Row],[20D EMA]]</f>
        <v>5.2461301080085572E-2</v>
      </c>
      <c r="T405" s="2">
        <f>(Table2[[#This Row],[Close Price]]-Table2[[#This Row],[50D EMA]])/Table2[[#This Row],[50D EMA]]</f>
        <v>5.8928422736248209E-2</v>
      </c>
      <c r="U405" s="2">
        <f>(Table2[[#This Row],[Close Price]]-Table2[[#This Row],[200D EMA]])/Table2[[#This Row],[200D EMA]]</f>
        <v>0.14267574839941016</v>
      </c>
      <c r="V405">
        <v>1.2240001435315</v>
      </c>
      <c r="W405">
        <v>414.2</v>
      </c>
      <c r="X405">
        <v>432.45</v>
      </c>
      <c r="Y405">
        <v>402</v>
      </c>
      <c r="Z405">
        <v>439.9</v>
      </c>
      <c r="AA405">
        <v>387.45</v>
      </c>
      <c r="AB405">
        <v>439.9</v>
      </c>
      <c r="AC405" s="2">
        <f>(Table2[[#This Row],[Close Price]]/Table2[[#This Row],[Day Low]])-1</f>
        <v>2.1004345726701956E-2</v>
      </c>
      <c r="AD405" s="2">
        <f>(Table2[[#This Row],[Day High]]/Table2[[#This Row],[Close Price]])-1</f>
        <v>2.2582170725939932E-2</v>
      </c>
      <c r="AE405" s="2">
        <f>(Table2[[#This Row],[Close Price]]/Table2[[#This Row],[Current Week Low]])-1</f>
        <v>5.1990049751243772E-2</v>
      </c>
      <c r="AF405" s="2">
        <f>(Table2[[#This Row],[Current Week High]]/Table2[[#This Row],[Close Price]])-1</f>
        <v>4.0198628517380097E-2</v>
      </c>
      <c r="AG405" s="2">
        <f>(Table2[[#This Row],[Close Price]]/Table2[[#This Row],[Current Month Low]])-1</f>
        <v>9.1495676861530484E-2</v>
      </c>
      <c r="AH405" s="2">
        <f>(Table2[[#This Row],[Current Month High]]/Table2[[#This Row],[Close Price]])-1</f>
        <v>4.0198628517380097E-2</v>
      </c>
      <c r="AI405">
        <v>19.6500354693781</v>
      </c>
      <c r="AJ405">
        <v>156.07023917650599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-0.01</v>
      </c>
      <c r="AM405" t="s">
        <v>10199</v>
      </c>
      <c r="AN405">
        <v>6.56</v>
      </c>
      <c r="AO405" t="s">
        <v>10200</v>
      </c>
      <c r="AP405">
        <v>0.15075076453671801</v>
      </c>
      <c r="AQ405">
        <f>(Table2[[#This Row],[Sharpe Ratio]]-AVERAGE(Table2[Sharpe Ratio]))/_xlfn.STDEV.P(Table2[Sharpe Ratio])</f>
        <v>1.0854082140453165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1.6143027736963325</v>
      </c>
      <c r="AS405">
        <f>_xlfn.RANK.AVG(Table2[[#This Row],[1Y Return vs Nifty Z-Score]],Table2[1Y Return vs Nifty Z-Score])</f>
        <v>90</v>
      </c>
      <c r="AT405">
        <f>_xlfn.RANK.AVG(Table2[[#This Row],[6M Return vs Nifty Z-Score]],Table2[6M Return vs Nifty Z-Score])</f>
        <v>651</v>
      </c>
      <c r="AU405">
        <f>_xlfn.RANK.AVG(Table2[[#This Row],[Sharpe Ratio Z-Score]],Table2[Sharpe Ratio Z-Score])</f>
        <v>98</v>
      </c>
      <c r="AV405">
        <f>(Table2[[#This Row],[Rank 1Y]]+Table2[[#This Row],[Rank 6M]]+Table2[[#This Row],[Rank Sharpe]])/3</f>
        <v>279.66666666666669</v>
      </c>
    </row>
    <row r="406" spans="1:48" x14ac:dyDescent="0.3">
      <c r="A406" t="s">
        <v>994</v>
      </c>
      <c r="B406" t="s">
        <v>995</v>
      </c>
      <c r="C406" t="s">
        <v>10155</v>
      </c>
      <c r="D406" t="s">
        <v>247</v>
      </c>
      <c r="E406">
        <v>13352.4219972149</v>
      </c>
      <c r="F406">
        <v>1038.95</v>
      </c>
      <c r="G406">
        <v>6.3761667436976497</v>
      </c>
      <c r="H406">
        <f>(Table2[[#This Row],[1Y Return vs Nifty]]-AVERAGE(Table2[1Y Return vs Nifty]))/_xlfn.STDEV.P(Table2[1Y Return vs Nifty])</f>
        <v>-0.47395923606759716</v>
      </c>
      <c r="I406">
        <v>3.8760443691833499</v>
      </c>
      <c r="J406">
        <f>(Table2[[#This Row],[1M Return vs Nifty]]-AVERAGE(Table2[1M Return vs Nifty]))/_xlfn.STDEV.P(Table2[1M Return vs Nifty])</f>
        <v>-4.3273721548567047E-2</v>
      </c>
      <c r="K406">
        <v>4.4269426420223699</v>
      </c>
      <c r="L406">
        <f>(Table2[[#This Row],[6M Return vs Nifty]]-AVERAGE(Table2[6M Return vs Nifty]))/_xlfn.STDEV.P(Table2[6M Return vs Nifty])</f>
        <v>-0.17433970309606633</v>
      </c>
      <c r="M406">
        <v>1.0812902109160101</v>
      </c>
      <c r="N406">
        <f>(Table2[[#This Row],[1W Return vs Nifty]]-AVERAGE(Table2[1W Return vs Nifty]))/_xlfn.STDEV.P(Table2[1W Return vs Nifty])</f>
        <v>-5.8119772620031235E-2</v>
      </c>
      <c r="O406">
        <v>1017.89</v>
      </c>
      <c r="P406">
        <v>975.24714383735602</v>
      </c>
      <c r="Q406">
        <v>888.86995177917595</v>
      </c>
      <c r="R406">
        <v>74.391801363494395</v>
      </c>
      <c r="S406" s="2">
        <f>(Table2[[#This Row],[Close Price]]-Table2[[#This Row],[20D EMA]])/Table2[[#This Row],[20D EMA]]</f>
        <v>2.0689858432640127E-2</v>
      </c>
      <c r="T406" s="2">
        <f>(Table2[[#This Row],[Close Price]]-Table2[[#This Row],[50D EMA]])/Table2[[#This Row],[50D EMA]]</f>
        <v>6.5319705435884751E-2</v>
      </c>
      <c r="U406" s="2">
        <f>(Table2[[#This Row],[Close Price]]-Table2[[#This Row],[200D EMA]])/Table2[[#This Row],[200D EMA]]</f>
        <v>0.16884365133552048</v>
      </c>
      <c r="V406">
        <v>0.89889069030900104</v>
      </c>
      <c r="W406">
        <v>1010.4</v>
      </c>
      <c r="X406">
        <v>1051</v>
      </c>
      <c r="Y406">
        <v>1010.4</v>
      </c>
      <c r="Z406">
        <v>1072</v>
      </c>
      <c r="AA406">
        <v>1008</v>
      </c>
      <c r="AB406">
        <v>1072</v>
      </c>
      <c r="AC406" s="2">
        <f>(Table2[[#This Row],[Close Price]]/Table2[[#This Row],[Day Low]])-1</f>
        <v>2.8256136183689717E-2</v>
      </c>
      <c r="AD406" s="2">
        <f>(Table2[[#This Row],[Day High]]/Table2[[#This Row],[Close Price]])-1</f>
        <v>1.1598248231387442E-2</v>
      </c>
      <c r="AE406" s="2">
        <f>(Table2[[#This Row],[Close Price]]/Table2[[#This Row],[Current Week Low]])-1</f>
        <v>2.8256136183689717E-2</v>
      </c>
      <c r="AF406" s="2">
        <f>(Table2[[#This Row],[Current Week High]]/Table2[[#This Row],[Close Price]])-1</f>
        <v>3.1810962991481784E-2</v>
      </c>
      <c r="AG406" s="2">
        <f>(Table2[[#This Row],[Close Price]]/Table2[[#This Row],[Current Month Low]])-1</f>
        <v>3.0704365079365026E-2</v>
      </c>
      <c r="AH406" s="2">
        <f>(Table2[[#This Row],[Current Month High]]/Table2[[#This Row],[Close Price]])-1</f>
        <v>3.1810962991481784E-2</v>
      </c>
      <c r="AI406">
        <v>3.1810962991481699</v>
      </c>
      <c r="AJ406">
        <v>42.088347921225299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0.01</v>
      </c>
      <c r="AM406" t="s">
        <v>10200</v>
      </c>
      <c r="AN406">
        <v>2.0299999999999998</v>
      </c>
      <c r="AO406" t="s">
        <v>10200</v>
      </c>
      <c r="AP406">
        <v>-1.1560248431579E-2</v>
      </c>
      <c r="AQ406">
        <f>(Table2[[#This Row],[Sharpe Ratio]]-AVERAGE(Table2[Sharpe Ratio]))/_xlfn.STDEV.P(Table2[Sharpe Ratio])</f>
        <v>-0.74453386597834414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-1.4942262993106059</v>
      </c>
      <c r="AS406">
        <f>_xlfn.RANK.AVG(Table2[[#This Row],[1Y Return vs Nifty Z-Score]],Table2[1Y Return vs Nifty Z-Score])</f>
        <v>474</v>
      </c>
      <c r="AT406">
        <f>_xlfn.RANK.AVG(Table2[[#This Row],[6M Return vs Nifty Z-Score]],Table2[6M Return vs Nifty Z-Score])</f>
        <v>370</v>
      </c>
      <c r="AU406">
        <f>_xlfn.RANK.AVG(Table2[[#This Row],[Sharpe Ratio Z-Score]],Table2[Sharpe Ratio Z-Score])</f>
        <v>566</v>
      </c>
      <c r="AV406">
        <f>(Table2[[#This Row],[Rank 1Y]]+Table2[[#This Row],[Rank 6M]]+Table2[[#This Row],[Rank Sharpe]])/3</f>
        <v>470</v>
      </c>
    </row>
    <row r="407" spans="1:48" x14ac:dyDescent="0.3">
      <c r="A407" t="s">
        <v>1001</v>
      </c>
      <c r="B407" t="s">
        <v>1002</v>
      </c>
      <c r="C407" t="s">
        <v>10160</v>
      </c>
      <c r="D407" t="s">
        <v>46</v>
      </c>
      <c r="E407">
        <v>13231.78513968</v>
      </c>
      <c r="F407">
        <v>730.35</v>
      </c>
      <c r="G407">
        <v>53.256595992193702</v>
      </c>
      <c r="H407">
        <f>(Table2[[#This Row],[1Y Return vs Nifty]]-AVERAGE(Table2[1Y Return vs Nifty]))/_xlfn.STDEV.P(Table2[1Y Return vs Nifty])</f>
        <v>7.3743431003886695E-2</v>
      </c>
      <c r="I407">
        <v>18.915607900734599</v>
      </c>
      <c r="J407">
        <f>(Table2[[#This Row],[1M Return vs Nifty]]-AVERAGE(Table2[1M Return vs Nifty]))/_xlfn.STDEV.P(Table2[1M Return vs Nifty])</f>
        <v>1.2044615661034233</v>
      </c>
      <c r="K407">
        <v>23.1289262673398</v>
      </c>
      <c r="L407">
        <f>(Table2[[#This Row],[6M Return vs Nifty]]-AVERAGE(Table2[6M Return vs Nifty]))/_xlfn.STDEV.P(Table2[6M Return vs Nifty])</f>
        <v>0.39473603547595626</v>
      </c>
      <c r="M407">
        <v>-0.76828848017796603</v>
      </c>
      <c r="N407">
        <f>(Table2[[#This Row],[1W Return vs Nifty]]-AVERAGE(Table2[1W Return vs Nifty]))/_xlfn.STDEV.P(Table2[1W Return vs Nifty])</f>
        <v>-0.41691032392296223</v>
      </c>
      <c r="O407">
        <v>694.75</v>
      </c>
      <c r="P407">
        <v>629.82628102200601</v>
      </c>
      <c r="Q407">
        <v>547.23501009782206</v>
      </c>
      <c r="R407">
        <v>60.375334021671101</v>
      </c>
      <c r="S407" s="2">
        <f>(Table2[[#This Row],[Close Price]]-Table2[[#This Row],[20D EMA]])/Table2[[#This Row],[20D EMA]]</f>
        <v>5.124145376034548E-2</v>
      </c>
      <c r="T407" s="2">
        <f>(Table2[[#This Row],[Close Price]]-Table2[[#This Row],[50D EMA]])/Table2[[#This Row],[50D EMA]]</f>
        <v>0.15960546901103628</v>
      </c>
      <c r="U407" s="2">
        <f>(Table2[[#This Row],[Close Price]]-Table2[[#This Row],[200D EMA]])/Table2[[#This Row],[200D EMA]]</f>
        <v>0.33461855788328471</v>
      </c>
      <c r="V407">
        <v>0.94098071570703301</v>
      </c>
      <c r="W407">
        <v>711.9</v>
      </c>
      <c r="X407">
        <v>755.95</v>
      </c>
      <c r="Y407">
        <v>711.9</v>
      </c>
      <c r="Z407">
        <v>755.95</v>
      </c>
      <c r="AA407">
        <v>711.9</v>
      </c>
      <c r="AB407">
        <v>757.95</v>
      </c>
      <c r="AC407" s="2">
        <f>(Table2[[#This Row],[Close Price]]/Table2[[#This Row],[Day Low]])-1</f>
        <v>2.5916561314791364E-2</v>
      </c>
      <c r="AD407" s="2">
        <f>(Table2[[#This Row],[Day High]]/Table2[[#This Row],[Close Price]])-1</f>
        <v>3.5051687547066557E-2</v>
      </c>
      <c r="AE407" s="2">
        <f>(Table2[[#This Row],[Close Price]]/Table2[[#This Row],[Current Week Low]])-1</f>
        <v>2.5916561314791364E-2</v>
      </c>
      <c r="AF407" s="2">
        <f>(Table2[[#This Row],[Current Week High]]/Table2[[#This Row],[Close Price]])-1</f>
        <v>3.5051687547066557E-2</v>
      </c>
      <c r="AG407" s="2">
        <f>(Table2[[#This Row],[Close Price]]/Table2[[#This Row],[Current Month Low]])-1</f>
        <v>2.5916561314791364E-2</v>
      </c>
      <c r="AH407" s="2">
        <f>(Table2[[#This Row],[Current Month High]]/Table2[[#This Row],[Close Price]])-1</f>
        <v>3.7790100636680979E-2</v>
      </c>
      <c r="AI407">
        <v>3.7790100636680899</v>
      </c>
      <c r="AJ407">
        <v>85.203499429440797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0.28999999999999998</v>
      </c>
      <c r="AM407" t="s">
        <v>10200</v>
      </c>
      <c r="AN407">
        <v>7.18</v>
      </c>
      <c r="AO407" t="s">
        <v>10200</v>
      </c>
      <c r="AP407">
        <v>6.3005434319222994E-2</v>
      </c>
      <c r="AQ407">
        <f>(Table2[[#This Row],[Sharpe Ratio]]-AVERAGE(Table2[Sharpe Ratio]))/_xlfn.STDEV.P(Table2[Sharpe Ratio])</f>
        <v>9.6141563840080532E-2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1.3521722725003844</v>
      </c>
      <c r="AS407">
        <f>_xlfn.RANK.AVG(Table2[[#This Row],[1Y Return vs Nifty Z-Score]],Table2[1Y Return vs Nifty Z-Score])</f>
        <v>258</v>
      </c>
      <c r="AT407">
        <f>_xlfn.RANK.AVG(Table2[[#This Row],[6M Return vs Nifty Z-Score]],Table2[6M Return vs Nifty Z-Score])</f>
        <v>191</v>
      </c>
      <c r="AU407">
        <f>_xlfn.RANK.AVG(Table2[[#This Row],[Sharpe Ratio Z-Score]],Table2[Sharpe Ratio Z-Score])</f>
        <v>307</v>
      </c>
      <c r="AV407">
        <f>(Table2[[#This Row],[Rank 1Y]]+Table2[[#This Row],[Rank 6M]]+Table2[[#This Row],[Rank Sharpe]])/3</f>
        <v>252</v>
      </c>
    </row>
    <row r="408" spans="1:48" x14ac:dyDescent="0.3">
      <c r="A408" t="s">
        <v>1003</v>
      </c>
      <c r="B408" t="s">
        <v>1004</v>
      </c>
      <c r="C408" t="s">
        <v>10154</v>
      </c>
      <c r="D408" t="s">
        <v>297</v>
      </c>
      <c r="E408">
        <v>13202.15667955</v>
      </c>
      <c r="F408">
        <v>975.1</v>
      </c>
      <c r="G408">
        <v>187.83376693398199</v>
      </c>
      <c r="H408">
        <f>(Table2[[#This Row],[1Y Return vs Nifty]]-AVERAGE(Table2[1Y Return vs Nifty]))/_xlfn.STDEV.P(Table2[1Y Return vs Nifty])</f>
        <v>1.6460045351215937</v>
      </c>
      <c r="I408">
        <v>-5.20666840871431</v>
      </c>
      <c r="J408">
        <f>(Table2[[#This Row],[1M Return vs Nifty]]-AVERAGE(Table2[1M Return vs Nifty]))/_xlfn.STDEV.P(Table2[1M Return vs Nifty])</f>
        <v>-0.79680764005727955</v>
      </c>
      <c r="K408">
        <v>14.0489869522817</v>
      </c>
      <c r="L408">
        <f>(Table2[[#This Row],[6M Return vs Nifty]]-AVERAGE(Table2[6M Return vs Nifty]))/_xlfn.STDEV.P(Table2[6M Return vs Nifty])</f>
        <v>0.11844592232930173</v>
      </c>
      <c r="M408">
        <v>-5.5586428590803703</v>
      </c>
      <c r="N408">
        <f>(Table2[[#This Row],[1W Return vs Nifty]]-AVERAGE(Table2[1W Return vs Nifty]))/_xlfn.STDEV.P(Table2[1W Return vs Nifty])</f>
        <v>-1.3461672929931556</v>
      </c>
      <c r="O408">
        <v>961.12</v>
      </c>
      <c r="P408">
        <v>929.30538257865601</v>
      </c>
      <c r="Q408">
        <v>766.256762799895</v>
      </c>
      <c r="R408">
        <v>40.393573389913897</v>
      </c>
      <c r="S408" s="2">
        <f>(Table2[[#This Row],[Close Price]]-Table2[[#This Row],[20D EMA]])/Table2[[#This Row],[20D EMA]]</f>
        <v>1.4545530214749478E-2</v>
      </c>
      <c r="T408" s="2">
        <f>(Table2[[#This Row],[Close Price]]-Table2[[#This Row],[50D EMA]])/Table2[[#This Row],[50D EMA]]</f>
        <v>4.927833011606169E-2</v>
      </c>
      <c r="U408" s="2">
        <f>(Table2[[#This Row],[Close Price]]-Table2[[#This Row],[200D EMA]])/Table2[[#This Row],[200D EMA]]</f>
        <v>0.27254994322920401</v>
      </c>
      <c r="V408">
        <v>0.52300580935530405</v>
      </c>
      <c r="W408">
        <v>930</v>
      </c>
      <c r="X408">
        <v>985</v>
      </c>
      <c r="Y408">
        <v>930</v>
      </c>
      <c r="Z408">
        <v>985</v>
      </c>
      <c r="AA408">
        <v>930</v>
      </c>
      <c r="AB408">
        <v>1035</v>
      </c>
      <c r="AC408" s="2">
        <f>(Table2[[#This Row],[Close Price]]/Table2[[#This Row],[Day Low]])-1</f>
        <v>4.849462365591406E-2</v>
      </c>
      <c r="AD408" s="2">
        <f>(Table2[[#This Row],[Day High]]/Table2[[#This Row],[Close Price]])-1</f>
        <v>1.0152804840529051E-2</v>
      </c>
      <c r="AE408" s="2">
        <f>(Table2[[#This Row],[Close Price]]/Table2[[#This Row],[Current Week Low]])-1</f>
        <v>4.849462365591406E-2</v>
      </c>
      <c r="AF408" s="2">
        <f>(Table2[[#This Row],[Current Week High]]/Table2[[#This Row],[Close Price]])-1</f>
        <v>1.0152804840529051E-2</v>
      </c>
      <c r="AG408" s="2">
        <f>(Table2[[#This Row],[Close Price]]/Table2[[#This Row],[Current Month Low]])-1</f>
        <v>4.849462365591406E-2</v>
      </c>
      <c r="AH408" s="2">
        <f>(Table2[[#This Row],[Current Month High]]/Table2[[#This Row],[Close Price]])-1</f>
        <v>6.1429596964413857E-2</v>
      </c>
      <c r="AI408">
        <v>8.5119474925648504</v>
      </c>
      <c r="AJ408">
        <v>222.32046938269499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0.19</v>
      </c>
      <c r="AM408" t="s">
        <v>10200</v>
      </c>
      <c r="AN408">
        <v>-2.52</v>
      </c>
      <c r="AO408" t="s">
        <v>10199</v>
      </c>
      <c r="AP408">
        <v>9.5858971266880005E-2</v>
      </c>
      <c r="AQ408">
        <f>(Table2[[#This Row],[Sharpe Ratio]]-AVERAGE(Table2[Sharpe Ratio]))/_xlfn.STDEV.P(Table2[Sharpe Ratio])</f>
        <v>0.46654199840500105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8.8017522805461601E-2</v>
      </c>
      <c r="AS408">
        <f>_xlfn.RANK.AVG(Table2[[#This Row],[1Y Return vs Nifty Z-Score]],Table2[1Y Return vs Nifty Z-Score])</f>
        <v>41</v>
      </c>
      <c r="AT408">
        <f>_xlfn.RANK.AVG(Table2[[#This Row],[6M Return vs Nifty Z-Score]],Table2[6M Return vs Nifty Z-Score])</f>
        <v>274</v>
      </c>
      <c r="AU408">
        <f>_xlfn.RANK.AVG(Table2[[#This Row],[Sharpe Ratio Z-Score]],Table2[Sharpe Ratio Z-Score])</f>
        <v>228</v>
      </c>
      <c r="AV408">
        <f>(Table2[[#This Row],[Rank 1Y]]+Table2[[#This Row],[Rank 6M]]+Table2[[#This Row],[Rank Sharpe]])/3</f>
        <v>181</v>
      </c>
    </row>
    <row r="409" spans="1:48" x14ac:dyDescent="0.3">
      <c r="A409" t="s">
        <v>1005</v>
      </c>
      <c r="B409" t="s">
        <v>1006</v>
      </c>
      <c r="C409" t="s">
        <v>10159</v>
      </c>
      <c r="D409" t="s">
        <v>239</v>
      </c>
      <c r="E409">
        <v>13189.155451125</v>
      </c>
      <c r="F409">
        <v>5294.6</v>
      </c>
      <c r="G409">
        <v>8.2649051812081193</v>
      </c>
      <c r="H409">
        <f>(Table2[[#This Row],[1Y Return vs Nifty]]-AVERAGE(Table2[1Y Return vs Nifty]))/_xlfn.STDEV.P(Table2[1Y Return vs Nifty])</f>
        <v>-0.45189316081599101</v>
      </c>
      <c r="I409">
        <v>19.313472607152899</v>
      </c>
      <c r="J409">
        <f>(Table2[[#This Row],[1M Return vs Nifty]]-AVERAGE(Table2[1M Return vs Nifty]))/_xlfn.STDEV.P(Table2[1M Return vs Nifty])</f>
        <v>1.2374698268064657</v>
      </c>
      <c r="K409">
        <v>-1.9947843235542599</v>
      </c>
      <c r="L409">
        <f>(Table2[[#This Row],[6M Return vs Nifty]]-AVERAGE(Table2[6M Return vs Nifty]))/_xlfn.STDEV.P(Table2[6M Return vs Nifty])</f>
        <v>-0.36974405640200431</v>
      </c>
      <c r="M409">
        <v>-6.0135839472545101</v>
      </c>
      <c r="N409">
        <f>(Table2[[#This Row],[1W Return vs Nifty]]-AVERAGE(Table2[1W Return vs Nifty]))/_xlfn.STDEV.P(Table2[1W Return vs Nifty])</f>
        <v>-1.4344190470938745</v>
      </c>
      <c r="O409">
        <v>5245.65</v>
      </c>
      <c r="P409">
        <v>4864.8880344965401</v>
      </c>
      <c r="Q409">
        <v>4532.0069864381603</v>
      </c>
      <c r="R409">
        <v>62.917772944821998</v>
      </c>
      <c r="S409" s="2">
        <f>(Table2[[#This Row],[Close Price]]-Table2[[#This Row],[20D EMA]])/Table2[[#This Row],[20D EMA]]</f>
        <v>9.3315413723753463E-3</v>
      </c>
      <c r="T409" s="2">
        <f>(Table2[[#This Row],[Close Price]]-Table2[[#This Row],[50D EMA]])/Table2[[#This Row],[50D EMA]]</f>
        <v>8.8329261116886229E-2</v>
      </c>
      <c r="U409" s="2">
        <f>(Table2[[#This Row],[Close Price]]-Table2[[#This Row],[200D EMA]])/Table2[[#This Row],[200D EMA]]</f>
        <v>0.16826827845673395</v>
      </c>
      <c r="V409">
        <v>1.3383574876414099</v>
      </c>
      <c r="W409">
        <v>5202</v>
      </c>
      <c r="X409">
        <v>5428.1</v>
      </c>
      <c r="Y409">
        <v>5202</v>
      </c>
      <c r="Z409">
        <v>5730.9</v>
      </c>
      <c r="AA409">
        <v>5202</v>
      </c>
      <c r="AB409">
        <v>5840</v>
      </c>
      <c r="AC409" s="2">
        <f>(Table2[[#This Row],[Close Price]]/Table2[[#This Row],[Day Low]])-1</f>
        <v>1.7800845828527478E-2</v>
      </c>
      <c r="AD409" s="2">
        <f>(Table2[[#This Row],[Day High]]/Table2[[#This Row],[Close Price]])-1</f>
        <v>2.5214369357458466E-2</v>
      </c>
      <c r="AE409" s="2">
        <f>(Table2[[#This Row],[Close Price]]/Table2[[#This Row],[Current Week Low]])-1</f>
        <v>1.7800845828527478E-2</v>
      </c>
      <c r="AF409" s="2">
        <f>(Table2[[#This Row],[Current Week High]]/Table2[[#This Row],[Close Price]])-1</f>
        <v>8.2404714237147125E-2</v>
      </c>
      <c r="AG409" s="2">
        <f>(Table2[[#This Row],[Close Price]]/Table2[[#This Row],[Current Month Low]])-1</f>
        <v>1.7800845828527478E-2</v>
      </c>
      <c r="AH409" s="2">
        <f>(Table2[[#This Row],[Current Month High]]/Table2[[#This Row],[Close Price]])-1</f>
        <v>0.10301061458844862</v>
      </c>
      <c r="AI409">
        <v>10.301061458844799</v>
      </c>
      <c r="AJ409">
        <v>39.992861014529097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7.0000000000000007E-2</v>
      </c>
      <c r="AM409" t="s">
        <v>10200</v>
      </c>
      <c r="AN409">
        <v>9.6</v>
      </c>
      <c r="AO409" t="s">
        <v>10200</v>
      </c>
      <c r="AP409">
        <v>0.11424053416031001</v>
      </c>
      <c r="AQ409">
        <f>(Table2[[#This Row],[Sharpe Ratio]]-AVERAGE(Table2[Sharpe Ratio]))/_xlfn.STDEV.P(Table2[Sharpe Ratio])</f>
        <v>0.67378114268819966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-0.34480529481720446</v>
      </c>
      <c r="AS409">
        <f>_xlfn.RANK.AVG(Table2[[#This Row],[1Y Return vs Nifty Z-Score]],Table2[1Y Return vs Nifty Z-Score])</f>
        <v>465</v>
      </c>
      <c r="AT409">
        <f>_xlfn.RANK.AVG(Table2[[#This Row],[6M Return vs Nifty Z-Score]],Table2[6M Return vs Nifty Z-Score])</f>
        <v>450</v>
      </c>
      <c r="AU409">
        <f>_xlfn.RANK.AVG(Table2[[#This Row],[Sharpe Ratio Z-Score]],Table2[Sharpe Ratio Z-Score])</f>
        <v>178</v>
      </c>
      <c r="AV409">
        <f>(Table2[[#This Row],[Rank 1Y]]+Table2[[#This Row],[Rank 6M]]+Table2[[#This Row],[Rank Sharpe]])/3</f>
        <v>364.33333333333331</v>
      </c>
    </row>
    <row r="410" spans="1:48" x14ac:dyDescent="0.3">
      <c r="A410" t="s">
        <v>1007</v>
      </c>
      <c r="B410" t="s">
        <v>1008</v>
      </c>
      <c r="C410" t="s">
        <v>10157</v>
      </c>
      <c r="D410" t="s">
        <v>120</v>
      </c>
      <c r="E410">
        <v>13142.264861039999</v>
      </c>
      <c r="F410">
        <v>2156.5500000000002</v>
      </c>
      <c r="G410">
        <v>17.7704622387859</v>
      </c>
      <c r="H410">
        <f>(Table2[[#This Row],[1Y Return vs Nifty]]-AVERAGE(Table2[1Y Return vs Nifty]))/_xlfn.STDEV.P(Table2[1Y Return vs Nifty])</f>
        <v>-0.34084001911288825</v>
      </c>
      <c r="I410">
        <v>7.6475746067880799</v>
      </c>
      <c r="J410">
        <f>(Table2[[#This Row],[1M Return vs Nifty]]-AVERAGE(Table2[1M Return vs Nifty]))/_xlfn.STDEV.P(Table2[1M Return vs Nifty])</f>
        <v>0.26962574232440689</v>
      </c>
      <c r="K410">
        <v>19.048933316092601</v>
      </c>
      <c r="L410">
        <f>(Table2[[#This Row],[6M Return vs Nifty]]-AVERAGE(Table2[6M Return vs Nifty]))/_xlfn.STDEV.P(Table2[6M Return vs Nifty])</f>
        <v>0.2705874398715562</v>
      </c>
      <c r="M410">
        <v>8.7406940434994596</v>
      </c>
      <c r="N410">
        <f>(Table2[[#This Row],[1W Return vs Nifty]]-AVERAGE(Table2[1W Return vs Nifty]))/_xlfn.STDEV.P(Table2[1W Return vs Nifty])</f>
        <v>1.4276897995690592</v>
      </c>
      <c r="O410">
        <v>1957.16</v>
      </c>
      <c r="P410">
        <v>1838.04989608807</v>
      </c>
      <c r="Q410">
        <v>1671.20358141169</v>
      </c>
      <c r="R410">
        <v>69.928344742923201</v>
      </c>
      <c r="S410" s="2">
        <f>(Table2[[#This Row],[Close Price]]-Table2[[#This Row],[20D EMA]])/Table2[[#This Row],[20D EMA]]</f>
        <v>0.10187720983465844</v>
      </c>
      <c r="T410" s="2">
        <f>(Table2[[#This Row],[Close Price]]-Table2[[#This Row],[50D EMA]])/Table2[[#This Row],[50D EMA]]</f>
        <v>0.17328153310190078</v>
      </c>
      <c r="U410" s="2">
        <f>(Table2[[#This Row],[Close Price]]-Table2[[#This Row],[200D EMA]])/Table2[[#This Row],[200D EMA]]</f>
        <v>0.29041729205626221</v>
      </c>
      <c r="V410">
        <v>1.78117740961935</v>
      </c>
      <c r="W410">
        <v>2076.15</v>
      </c>
      <c r="X410">
        <v>2198</v>
      </c>
      <c r="Y410">
        <v>2050</v>
      </c>
      <c r="Z410">
        <v>2198</v>
      </c>
      <c r="AA410">
        <v>1791</v>
      </c>
      <c r="AB410">
        <v>2198</v>
      </c>
      <c r="AC410" s="2">
        <f>(Table2[[#This Row],[Close Price]]/Table2[[#This Row],[Day Low]])-1</f>
        <v>3.8725525612311351E-2</v>
      </c>
      <c r="AD410" s="2">
        <f>(Table2[[#This Row],[Day High]]/Table2[[#This Row],[Close Price]])-1</f>
        <v>1.9220514247292986E-2</v>
      </c>
      <c r="AE410" s="2">
        <f>(Table2[[#This Row],[Close Price]]/Table2[[#This Row],[Current Week Low]])-1</f>
        <v>5.1975609756097718E-2</v>
      </c>
      <c r="AF410" s="2">
        <f>(Table2[[#This Row],[Current Week High]]/Table2[[#This Row],[Close Price]])-1</f>
        <v>1.9220514247292986E-2</v>
      </c>
      <c r="AG410" s="2">
        <f>(Table2[[#This Row],[Close Price]]/Table2[[#This Row],[Current Month Low]])-1</f>
        <v>0.20410385259631503</v>
      </c>
      <c r="AH410" s="2">
        <f>(Table2[[#This Row],[Current Month High]]/Table2[[#This Row],[Close Price]])-1</f>
        <v>1.9220514247292986E-2</v>
      </c>
      <c r="AI410">
        <v>1.9220514247292899</v>
      </c>
      <c r="AJ410">
        <v>51.331532226939402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0.17</v>
      </c>
      <c r="AM410" t="s">
        <v>10200</v>
      </c>
      <c r="AN410">
        <v>15.58</v>
      </c>
      <c r="AO410" t="s">
        <v>10200</v>
      </c>
      <c r="AP410">
        <v>-8.0417897398638E-2</v>
      </c>
      <c r="AQ410">
        <f>(Table2[[#This Row],[Sharpe Ratio]]-AVERAGE(Table2[Sharpe Ratio]))/_xlfn.STDEV.P(Table2[Sharpe Ratio])</f>
        <v>-1.52085524474351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0.10620771790862404</v>
      </c>
      <c r="AS410">
        <f>_xlfn.RANK.AVG(Table2[[#This Row],[1Y Return vs Nifty Z-Score]],Table2[1Y Return vs Nifty Z-Score])</f>
        <v>406</v>
      </c>
      <c r="AT410">
        <f>_xlfn.RANK.AVG(Table2[[#This Row],[6M Return vs Nifty Z-Score]],Table2[6M Return vs Nifty Z-Score])</f>
        <v>227</v>
      </c>
      <c r="AU410">
        <f>_xlfn.RANK.AVG(Table2[[#This Row],[Sharpe Ratio Z-Score]],Table2[Sharpe Ratio Z-Score])</f>
        <v>688</v>
      </c>
      <c r="AV410">
        <f>(Table2[[#This Row],[Rank 1Y]]+Table2[[#This Row],[Rank 6M]]+Table2[[#This Row],[Rank Sharpe]])/3</f>
        <v>440.33333333333331</v>
      </c>
    </row>
    <row r="411" spans="1:48" x14ac:dyDescent="0.3">
      <c r="A411" t="s">
        <v>1011</v>
      </c>
      <c r="B411" t="s">
        <v>1012</v>
      </c>
      <c r="C411" t="s">
        <v>10166</v>
      </c>
      <c r="D411" t="s">
        <v>526</v>
      </c>
      <c r="E411">
        <v>13078.536544725001</v>
      </c>
      <c r="F411">
        <v>855.9</v>
      </c>
      <c r="G411">
        <v>-28.532819190086599</v>
      </c>
      <c r="H411">
        <f>(Table2[[#This Row],[1Y Return vs Nifty]]-AVERAGE(Table2[1Y Return vs Nifty]))/_xlfn.STDEV.P(Table2[1Y Return vs Nifty])</f>
        <v>-0.88179988529347686</v>
      </c>
      <c r="I411">
        <v>-3.47057109770773</v>
      </c>
      <c r="J411">
        <f>(Table2[[#This Row],[1M Return vs Nifty]]-AVERAGE(Table2[1M Return vs Nifty]))/_xlfn.STDEV.P(Table2[1M Return vs Nifty])</f>
        <v>-0.65277487785668598</v>
      </c>
      <c r="K411">
        <v>-7.5831928369396904</v>
      </c>
      <c r="L411">
        <f>(Table2[[#This Row],[6M Return vs Nifty]]-AVERAGE(Table2[6M Return vs Nifty]))/_xlfn.STDEV.P(Table2[6M Return vs Nifty])</f>
        <v>-0.53979167091770863</v>
      </c>
      <c r="M411">
        <v>0.120808988582737</v>
      </c>
      <c r="N411">
        <f>(Table2[[#This Row],[1W Return vs Nifty]]-AVERAGE(Table2[1W Return vs Nifty]))/_xlfn.STDEV.P(Table2[1W Return vs Nifty])</f>
        <v>-0.24443873754778978</v>
      </c>
      <c r="O411">
        <v>836.3</v>
      </c>
      <c r="P411">
        <v>831.50275244166903</v>
      </c>
      <c r="Q411">
        <v>825.26517363274797</v>
      </c>
      <c r="R411">
        <v>53.546479299726499</v>
      </c>
      <c r="S411" s="2">
        <f>(Table2[[#This Row],[Close Price]]-Table2[[#This Row],[20D EMA]])/Table2[[#This Row],[20D EMA]]</f>
        <v>2.3436565825660678E-2</v>
      </c>
      <c r="T411" s="2">
        <f>(Table2[[#This Row],[Close Price]]-Table2[[#This Row],[50D EMA]])/Table2[[#This Row],[50D EMA]]</f>
        <v>2.9341150689747648E-2</v>
      </c>
      <c r="U411" s="2">
        <f>(Table2[[#This Row],[Close Price]]-Table2[[#This Row],[200D EMA]])/Table2[[#This Row],[200D EMA]]</f>
        <v>3.7121191280131298E-2</v>
      </c>
      <c r="V411">
        <v>1.2893200909649201</v>
      </c>
      <c r="W411">
        <v>836.15</v>
      </c>
      <c r="X411">
        <v>874.95</v>
      </c>
      <c r="Y411">
        <v>833</v>
      </c>
      <c r="Z411">
        <v>878.4</v>
      </c>
      <c r="AA411">
        <v>816</v>
      </c>
      <c r="AB411">
        <v>878.4</v>
      </c>
      <c r="AC411" s="2">
        <f>(Table2[[#This Row],[Close Price]]/Table2[[#This Row],[Day Low]])-1</f>
        <v>2.3620163846199915E-2</v>
      </c>
      <c r="AD411" s="2">
        <f>(Table2[[#This Row],[Day High]]/Table2[[#This Row],[Close Price]])-1</f>
        <v>2.2257273045916737E-2</v>
      </c>
      <c r="AE411" s="2">
        <f>(Table2[[#This Row],[Close Price]]/Table2[[#This Row],[Current Week Low]])-1</f>
        <v>2.7490996398559453E-2</v>
      </c>
      <c r="AF411" s="2">
        <f>(Table2[[#This Row],[Current Week High]]/Table2[[#This Row],[Close Price]])-1</f>
        <v>2.6288117770767672E-2</v>
      </c>
      <c r="AG411" s="2">
        <f>(Table2[[#This Row],[Close Price]]/Table2[[#This Row],[Current Month Low]])-1</f>
        <v>4.8897058823529349E-2</v>
      </c>
      <c r="AH411" s="2">
        <f>(Table2[[#This Row],[Current Month High]]/Table2[[#This Row],[Close Price]])-1</f>
        <v>2.6288117770767672E-2</v>
      </c>
      <c r="AI411">
        <v>19.751139151770001</v>
      </c>
      <c r="AJ411">
        <v>20.727836941956401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-0.04</v>
      </c>
      <c r="AM411" t="s">
        <v>10199</v>
      </c>
      <c r="AN411">
        <v>2.1</v>
      </c>
      <c r="AO411" t="s">
        <v>10200</v>
      </c>
      <c r="AP411">
        <v>2.5333109012735E-2</v>
      </c>
      <c r="AQ411">
        <f>(Table2[[#This Row],[Sharpe Ratio]]-AVERAGE(Table2[Sharpe Ratio]))/_xlfn.STDEV.P(Table2[Sharpe Ratio])</f>
        <v>-0.32858730741739728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-2.6473924790330585</v>
      </c>
      <c r="AS411">
        <f>_xlfn.RANK.AVG(Table2[[#This Row],[1Y Return vs Nifty Z-Score]],Table2[1Y Return vs Nifty Z-Score])</f>
        <v>656</v>
      </c>
      <c r="AT411">
        <f>_xlfn.RANK.AVG(Table2[[#This Row],[6M Return vs Nifty Z-Score]],Table2[6M Return vs Nifty Z-Score])</f>
        <v>498</v>
      </c>
      <c r="AU411">
        <f>_xlfn.RANK.AVG(Table2[[#This Row],[Sharpe Ratio Z-Score]],Table2[Sharpe Ratio Z-Score])</f>
        <v>426</v>
      </c>
      <c r="AV411">
        <f>(Table2[[#This Row],[Rank 1Y]]+Table2[[#This Row],[Rank 6M]]+Table2[[#This Row],[Rank Sharpe]])/3</f>
        <v>526.66666666666663</v>
      </c>
    </row>
    <row r="412" spans="1:48" x14ac:dyDescent="0.3">
      <c r="A412" t="s">
        <v>1013</v>
      </c>
      <c r="B412" t="s">
        <v>1014</v>
      </c>
      <c r="C412" t="s">
        <v>10161</v>
      </c>
      <c r="D412" t="s">
        <v>287</v>
      </c>
      <c r="E412">
        <v>13072.909777164999</v>
      </c>
      <c r="F412">
        <v>1267.5</v>
      </c>
      <c r="G412">
        <v>-2.5787880391477498</v>
      </c>
      <c r="H412">
        <f>(Table2[[#This Row],[1Y Return vs Nifty]]-AVERAGE(Table2[1Y Return vs Nifty]))/_xlfn.STDEV.P(Table2[1Y Return vs Nifty])</f>
        <v>-0.5785797076949194</v>
      </c>
      <c r="I412">
        <v>-9.1303734358095596</v>
      </c>
      <c r="J412">
        <f>(Table2[[#This Row],[1M Return vs Nifty]]-AVERAGE(Table2[1M Return vs Nifty]))/_xlfn.STDEV.P(Table2[1M Return vs Nifty])</f>
        <v>-1.1223320617184234</v>
      </c>
      <c r="K412">
        <v>-15.907008647074299</v>
      </c>
      <c r="L412">
        <f>(Table2[[#This Row],[6M Return vs Nifty]]-AVERAGE(Table2[6M Return vs Nifty]))/_xlfn.STDEV.P(Table2[6M Return vs Nifty])</f>
        <v>-0.79307398175651045</v>
      </c>
      <c r="M412">
        <v>-0.10480250263760001</v>
      </c>
      <c r="N412">
        <f>(Table2[[#This Row],[1W Return vs Nifty]]-AVERAGE(Table2[1W Return vs Nifty]))/_xlfn.STDEV.P(Table2[1W Return vs Nifty])</f>
        <v>-0.28820398619873688</v>
      </c>
      <c r="O412">
        <v>1283.19</v>
      </c>
      <c r="P412">
        <v>1292.96176158751</v>
      </c>
      <c r="Q412">
        <v>1207.81350534679</v>
      </c>
      <c r="R412">
        <v>51.144168865999902</v>
      </c>
      <c r="S412" s="2">
        <f>(Table2[[#This Row],[Close Price]]-Table2[[#This Row],[20D EMA]])/Table2[[#This Row],[20D EMA]]</f>
        <v>-1.222733967689902E-2</v>
      </c>
      <c r="T412" s="2">
        <f>(Table2[[#This Row],[Close Price]]-Table2[[#This Row],[50D EMA]])/Table2[[#This Row],[50D EMA]]</f>
        <v>-1.9692586698192665E-2</v>
      </c>
      <c r="U412" s="2">
        <f>(Table2[[#This Row],[Close Price]]-Table2[[#This Row],[200D EMA]])/Table2[[#This Row],[200D EMA]]</f>
        <v>4.9416979019515715E-2</v>
      </c>
      <c r="V412">
        <v>0.461503071978348</v>
      </c>
      <c r="W412">
        <v>1245</v>
      </c>
      <c r="X412">
        <v>1277.0999999999999</v>
      </c>
      <c r="Y412">
        <v>1245</v>
      </c>
      <c r="Z412">
        <v>1300.5999999999999</v>
      </c>
      <c r="AA412">
        <v>1243.05</v>
      </c>
      <c r="AB412">
        <v>1329.25</v>
      </c>
      <c r="AC412" s="2">
        <f>(Table2[[#This Row],[Close Price]]/Table2[[#This Row],[Day Low]])-1</f>
        <v>1.8072289156626509E-2</v>
      </c>
      <c r="AD412" s="2">
        <f>(Table2[[#This Row],[Day High]]/Table2[[#This Row],[Close Price]])-1</f>
        <v>7.5739644970413966E-3</v>
      </c>
      <c r="AE412" s="2">
        <f>(Table2[[#This Row],[Close Price]]/Table2[[#This Row],[Current Week Low]])-1</f>
        <v>1.8072289156626509E-2</v>
      </c>
      <c r="AF412" s="2">
        <f>(Table2[[#This Row],[Current Week High]]/Table2[[#This Row],[Close Price]])-1</f>
        <v>2.6114398422090623E-2</v>
      </c>
      <c r="AG412" s="2">
        <f>(Table2[[#This Row],[Close Price]]/Table2[[#This Row],[Current Month Low]])-1</f>
        <v>1.9669361650778372E-2</v>
      </c>
      <c r="AH412" s="2">
        <f>(Table2[[#This Row],[Current Month High]]/Table2[[#This Row],[Close Price]])-1</f>
        <v>4.8717948717948767E-2</v>
      </c>
      <c r="AI412">
        <v>30.098619329388502</v>
      </c>
      <c r="AJ412">
        <v>27.649932020746199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-0.12</v>
      </c>
      <c r="AM412" t="s">
        <v>10199</v>
      </c>
      <c r="AN412">
        <v>-0.24</v>
      </c>
      <c r="AO412" t="s">
        <v>10199</v>
      </c>
      <c r="AP412">
        <v>0.13495755203842399</v>
      </c>
      <c r="AQ412">
        <f>(Table2[[#This Row],[Sharpe Ratio]]-AVERAGE(Table2[Sharpe Ratio]))/_xlfn.STDEV.P(Table2[Sharpe Ratio])</f>
        <v>0.90735089309797701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535</v>
      </c>
      <c r="AT412">
        <f>_xlfn.RANK.AVG(Table2[[#This Row],[6M Return vs Nifty Z-Score]],Table2[6M Return vs Nifty Z-Score])</f>
        <v>592</v>
      </c>
      <c r="AU412">
        <f>_xlfn.RANK.AVG(Table2[[#This Row],[Sharpe Ratio Z-Score]],Table2[Sharpe Ratio Z-Score])</f>
        <v>142</v>
      </c>
      <c r="AV412">
        <f>(Table2[[#This Row],[Rank 1Y]]+Table2[[#This Row],[Rank 6M]]+Table2[[#This Row],[Rank Sharpe]])/3</f>
        <v>423</v>
      </c>
    </row>
    <row r="413" spans="1:48" x14ac:dyDescent="0.3">
      <c r="A413" t="s">
        <v>1015</v>
      </c>
      <c r="B413" t="s">
        <v>1016</v>
      </c>
      <c r="C413" t="s">
        <v>10154</v>
      </c>
      <c r="D413" t="s">
        <v>297</v>
      </c>
      <c r="E413">
        <v>13036.485464670001</v>
      </c>
      <c r="F413">
        <v>2399.75</v>
      </c>
      <c r="G413">
        <v>66.735416360637004</v>
      </c>
      <c r="H413">
        <f>(Table2[[#This Row],[1Y Return vs Nifty]]-AVERAGE(Table2[1Y Return vs Nifty]))/_xlfn.STDEV.P(Table2[1Y Return vs Nifty])</f>
        <v>0.23121609034415216</v>
      </c>
      <c r="I413">
        <v>13.702342794917501</v>
      </c>
      <c r="J413">
        <f>(Table2[[#This Row],[1M Return vs Nifty]]-AVERAGE(Table2[1M Return vs Nifty]))/_xlfn.STDEV.P(Table2[1M Return vs Nifty])</f>
        <v>0.77195068752862117</v>
      </c>
      <c r="K413">
        <v>9.4691767105349101</v>
      </c>
      <c r="L413">
        <f>(Table2[[#This Row],[6M Return vs Nifty]]-AVERAGE(Table2[6M Return vs Nifty]))/_xlfn.STDEV.P(Table2[6M Return vs Nifty])</f>
        <v>-2.0911428637127194E-2</v>
      </c>
      <c r="M413">
        <v>1.4961838279372901</v>
      </c>
      <c r="N413">
        <f>(Table2[[#This Row],[1W Return vs Nifty]]-AVERAGE(Table2[1W Return vs Nifty]))/_xlfn.STDEV.P(Table2[1W Return vs Nifty])</f>
        <v>2.2363372163111545E-2</v>
      </c>
      <c r="O413">
        <v>2288.4</v>
      </c>
      <c r="P413">
        <v>2139.0013948977198</v>
      </c>
      <c r="Q413">
        <v>1923.2804487323799</v>
      </c>
      <c r="R413">
        <v>63.047100018267699</v>
      </c>
      <c r="S413" s="2">
        <f>(Table2[[#This Row],[Close Price]]-Table2[[#This Row],[20D EMA]])/Table2[[#This Row],[20D EMA]]</f>
        <v>4.8658451319699314E-2</v>
      </c>
      <c r="T413" s="2">
        <f>(Table2[[#This Row],[Close Price]]-Table2[[#This Row],[50D EMA]])/Table2[[#This Row],[50D EMA]]</f>
        <v>0.12190202667668122</v>
      </c>
      <c r="U413" s="2">
        <f>(Table2[[#This Row],[Close Price]]-Table2[[#This Row],[200D EMA]])/Table2[[#This Row],[200D EMA]]</f>
        <v>0.24773794772450253</v>
      </c>
      <c r="V413">
        <v>0.98895865449793996</v>
      </c>
      <c r="W413">
        <v>2304</v>
      </c>
      <c r="X413">
        <v>2425</v>
      </c>
      <c r="Y413">
        <v>2304</v>
      </c>
      <c r="Z413">
        <v>2472.9499999999998</v>
      </c>
      <c r="AA413">
        <v>2304</v>
      </c>
      <c r="AB413">
        <v>2498.8000000000002</v>
      </c>
      <c r="AC413" s="2">
        <f>(Table2[[#This Row],[Close Price]]/Table2[[#This Row],[Day Low]])-1</f>
        <v>4.1558159722222321E-2</v>
      </c>
      <c r="AD413" s="2">
        <f>(Table2[[#This Row],[Day High]]/Table2[[#This Row],[Close Price]])-1</f>
        <v>1.0521929367642402E-2</v>
      </c>
      <c r="AE413" s="2">
        <f>(Table2[[#This Row],[Close Price]]/Table2[[#This Row],[Current Week Low]])-1</f>
        <v>4.1558159722222321E-2</v>
      </c>
      <c r="AF413" s="2">
        <f>(Table2[[#This Row],[Current Week High]]/Table2[[#This Row],[Close Price]])-1</f>
        <v>3.0503177414313853E-2</v>
      </c>
      <c r="AG413" s="2">
        <f>(Table2[[#This Row],[Close Price]]/Table2[[#This Row],[Current Month Low]])-1</f>
        <v>4.1558159722222321E-2</v>
      </c>
      <c r="AH413" s="2">
        <f>(Table2[[#This Row],[Current Month High]]/Table2[[#This Row],[Close Price]])-1</f>
        <v>4.1275132826336103E-2</v>
      </c>
      <c r="AI413">
        <v>14.505677674757701</v>
      </c>
      <c r="AJ413">
        <v>99.962503124739598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0.13</v>
      </c>
      <c r="AM413" t="s">
        <v>10200</v>
      </c>
      <c r="AN413">
        <v>-0.28000000000000003</v>
      </c>
      <c r="AO413" t="s">
        <v>10199</v>
      </c>
      <c r="AP413">
        <v>5.3171041274555998E-2</v>
      </c>
      <c r="AQ413">
        <f>(Table2[[#This Row],[Sharpe Ratio]]-AVERAGE(Table2[Sharpe Ratio]))/_xlfn.STDEV.P(Table2[Sharpe Ratio])</f>
        <v>-1.4734274680151239E-2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0.98988444671860654</v>
      </c>
      <c r="AS413">
        <f>_xlfn.RANK.AVG(Table2[[#This Row],[1Y Return vs Nifty Z-Score]],Table2[1Y Return vs Nifty Z-Score])</f>
        <v>207</v>
      </c>
      <c r="AT413">
        <f>_xlfn.RANK.AVG(Table2[[#This Row],[6M Return vs Nifty Z-Score]],Table2[6M Return vs Nifty Z-Score])</f>
        <v>319</v>
      </c>
      <c r="AU413">
        <f>_xlfn.RANK.AVG(Table2[[#This Row],[Sharpe Ratio Z-Score]],Table2[Sharpe Ratio Z-Score])</f>
        <v>344</v>
      </c>
      <c r="AV413">
        <f>(Table2[[#This Row],[Rank 1Y]]+Table2[[#This Row],[Rank 6M]]+Table2[[#This Row],[Rank Sharpe]])/3</f>
        <v>290</v>
      </c>
    </row>
    <row r="414" spans="1:48" x14ac:dyDescent="0.3">
      <c r="A414" t="s">
        <v>1017</v>
      </c>
      <c r="B414" t="s">
        <v>1018</v>
      </c>
      <c r="C414" t="s">
        <v>10158</v>
      </c>
      <c r="D414" t="s">
        <v>46</v>
      </c>
      <c r="E414">
        <v>12960.3586158</v>
      </c>
      <c r="F414">
        <v>523.70000000000005</v>
      </c>
      <c r="G414">
        <v>25.329150381674701</v>
      </c>
      <c r="H414">
        <f>(Table2[[#This Row],[1Y Return vs Nifty]]-AVERAGE(Table2[1Y Return vs Nifty]))/_xlfn.STDEV.P(Table2[1Y Return vs Nifty])</f>
        <v>-0.25253208930538529</v>
      </c>
      <c r="I414">
        <v>-6.15305401447631</v>
      </c>
      <c r="J414">
        <f>(Table2[[#This Row],[1M Return vs Nifty]]-AVERAGE(Table2[1M Return vs Nifty]))/_xlfn.STDEV.P(Table2[1M Return vs Nifty])</f>
        <v>-0.87532313111909732</v>
      </c>
      <c r="K414">
        <v>29.830403503426901</v>
      </c>
      <c r="L414">
        <f>(Table2[[#This Row],[6M Return vs Nifty]]-AVERAGE(Table2[6M Return vs Nifty]))/_xlfn.STDEV.P(Table2[6M Return vs Nifty])</f>
        <v>0.59865280623428463</v>
      </c>
      <c r="M414">
        <v>10.307220811129101</v>
      </c>
      <c r="N414">
        <f>(Table2[[#This Row],[1W Return vs Nifty]]-AVERAGE(Table2[1W Return vs Nifty]))/_xlfn.STDEV.P(Table2[1W Return vs Nifty])</f>
        <v>1.7315725190743305</v>
      </c>
      <c r="O414">
        <v>493.04</v>
      </c>
      <c r="P414">
        <v>480.06117590677599</v>
      </c>
      <c r="Q414">
        <v>421.69980165851098</v>
      </c>
      <c r="R414">
        <v>65.900234696027198</v>
      </c>
      <c r="S414" s="2">
        <f>(Table2[[#This Row],[Close Price]]-Table2[[#This Row],[20D EMA]])/Table2[[#This Row],[20D EMA]]</f>
        <v>6.2185623884471894E-2</v>
      </c>
      <c r="T414" s="2">
        <f>(Table2[[#This Row],[Close Price]]-Table2[[#This Row],[50D EMA]])/Table2[[#This Row],[50D EMA]]</f>
        <v>9.0902631338174208E-2</v>
      </c>
      <c r="U414" s="2">
        <f>(Table2[[#This Row],[Close Price]]-Table2[[#This Row],[200D EMA]])/Table2[[#This Row],[200D EMA]]</f>
        <v>0.24187869650478988</v>
      </c>
      <c r="V414">
        <v>0.79382928991510904</v>
      </c>
      <c r="W414">
        <v>508</v>
      </c>
      <c r="X414">
        <v>539</v>
      </c>
      <c r="Y414">
        <v>484</v>
      </c>
      <c r="Z414">
        <v>539.5</v>
      </c>
      <c r="AA414">
        <v>474</v>
      </c>
      <c r="AB414">
        <v>539.5</v>
      </c>
      <c r="AC414" s="2">
        <f>(Table2[[#This Row],[Close Price]]/Table2[[#This Row],[Day Low]])-1</f>
        <v>3.0905511811023745E-2</v>
      </c>
      <c r="AD414" s="2">
        <f>(Table2[[#This Row],[Day High]]/Table2[[#This Row],[Close Price]])-1</f>
        <v>2.9215199541722248E-2</v>
      </c>
      <c r="AE414" s="2">
        <f>(Table2[[#This Row],[Close Price]]/Table2[[#This Row],[Current Week Low]])-1</f>
        <v>8.202479338842994E-2</v>
      </c>
      <c r="AF414" s="2">
        <f>(Table2[[#This Row],[Current Week High]]/Table2[[#This Row],[Close Price]])-1</f>
        <v>3.0169944624785172E-2</v>
      </c>
      <c r="AG414" s="2">
        <f>(Table2[[#This Row],[Close Price]]/Table2[[#This Row],[Current Month Low]])-1</f>
        <v>0.10485232067510553</v>
      </c>
      <c r="AH414" s="2">
        <f>(Table2[[#This Row],[Current Month High]]/Table2[[#This Row],[Close Price]])-1</f>
        <v>3.0169944624785172E-2</v>
      </c>
      <c r="AI414">
        <v>9.7574947489020101</v>
      </c>
      <c r="AJ414">
        <v>68.881006127055699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0.1</v>
      </c>
      <c r="AM414" t="s">
        <v>10200</v>
      </c>
      <c r="AN414">
        <v>10.1</v>
      </c>
      <c r="AO414" t="s">
        <v>10200</v>
      </c>
      <c r="AP414">
        <v>2.3836327119141999E-2</v>
      </c>
      <c r="AQ414">
        <f>(Table2[[#This Row],[Sharpe Ratio]]-AVERAGE(Table2[Sharpe Ratio]))/_xlfn.STDEV.P(Table2[Sharpe Ratio])</f>
        <v>-0.34546246654315743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0.85690763834097528</v>
      </c>
      <c r="AS414">
        <f>_xlfn.RANK.AVG(Table2[[#This Row],[1Y Return vs Nifty Z-Score]],Table2[1Y Return vs Nifty Z-Score])</f>
        <v>360</v>
      </c>
      <c r="AT414">
        <f>_xlfn.RANK.AVG(Table2[[#This Row],[6M Return vs Nifty Z-Score]],Table2[6M Return vs Nifty Z-Score])</f>
        <v>155</v>
      </c>
      <c r="AU414">
        <f>_xlfn.RANK.AVG(Table2[[#This Row],[Sharpe Ratio Z-Score]],Table2[Sharpe Ratio Z-Score])</f>
        <v>434</v>
      </c>
      <c r="AV414">
        <f>(Table2[[#This Row],[Rank 1Y]]+Table2[[#This Row],[Rank 6M]]+Table2[[#This Row],[Rank Sharpe]])/3</f>
        <v>316.33333333333331</v>
      </c>
    </row>
    <row r="415" spans="1:48" x14ac:dyDescent="0.3">
      <c r="A415" t="s">
        <v>1019</v>
      </c>
      <c r="B415" t="s">
        <v>1020</v>
      </c>
      <c r="C415" t="s">
        <v>10164</v>
      </c>
      <c r="D415" t="s">
        <v>80</v>
      </c>
      <c r="E415">
        <v>12943.33898472</v>
      </c>
      <c r="F415">
        <v>353.95</v>
      </c>
      <c r="G415">
        <v>-23.953692506124501</v>
      </c>
      <c r="H415">
        <f>(Table2[[#This Row],[1Y Return vs Nifty]]-AVERAGE(Table2[1Y Return vs Nifty]))/_xlfn.STDEV.P(Table2[1Y Return vs Nifty])</f>
        <v>-0.82830208380428294</v>
      </c>
      <c r="I415">
        <v>2.7101075382741802</v>
      </c>
      <c r="J415">
        <f>(Table2[[#This Row],[1M Return vs Nifty]]-AVERAGE(Table2[1M Return vs Nifty]))/_xlfn.STDEV.P(Table2[1M Return vs Nifty])</f>
        <v>-0.14000395737266813</v>
      </c>
      <c r="K415">
        <v>-12.5306277560586</v>
      </c>
      <c r="L415">
        <f>(Table2[[#This Row],[6M Return vs Nifty]]-AVERAGE(Table2[6M Return vs Nifty]))/_xlfn.STDEV.P(Table2[6M Return vs Nifty])</f>
        <v>-0.69033533714267681</v>
      </c>
      <c r="M415">
        <v>-0.68015038399783101</v>
      </c>
      <c r="N415">
        <f>(Table2[[#This Row],[1W Return vs Nifty]]-AVERAGE(Table2[1W Return vs Nifty]))/_xlfn.STDEV.P(Table2[1W Return vs Nifty])</f>
        <v>-0.39981285395775784</v>
      </c>
      <c r="O415">
        <v>354.62</v>
      </c>
      <c r="P415">
        <v>343.16856979429298</v>
      </c>
      <c r="Q415">
        <v>342.19121811661802</v>
      </c>
      <c r="R415">
        <v>54.775624474879997</v>
      </c>
      <c r="S415" s="2">
        <f>(Table2[[#This Row],[Close Price]]-Table2[[#This Row],[20D EMA]])/Table2[[#This Row],[20D EMA]]</f>
        <v>-1.8893463425639161E-3</v>
      </c>
      <c r="T415" s="2">
        <f>(Table2[[#This Row],[Close Price]]-Table2[[#This Row],[50D EMA]])/Table2[[#This Row],[50D EMA]]</f>
        <v>3.141730086811205E-2</v>
      </c>
      <c r="U415" s="2">
        <f>(Table2[[#This Row],[Close Price]]-Table2[[#This Row],[200D EMA]])/Table2[[#This Row],[200D EMA]]</f>
        <v>3.436319011370597E-2</v>
      </c>
      <c r="V415">
        <v>1.6020585974272601</v>
      </c>
      <c r="W415">
        <v>351.3</v>
      </c>
      <c r="X415">
        <v>363.9</v>
      </c>
      <c r="Y415">
        <v>351.3</v>
      </c>
      <c r="Z415">
        <v>376</v>
      </c>
      <c r="AA415">
        <v>351.3</v>
      </c>
      <c r="AB415">
        <v>376.5</v>
      </c>
      <c r="AC415" s="2">
        <f>(Table2[[#This Row],[Close Price]]/Table2[[#This Row],[Day Low]])-1</f>
        <v>7.5434101907201345E-3</v>
      </c>
      <c r="AD415" s="2">
        <f>(Table2[[#This Row],[Day High]]/Table2[[#This Row],[Close Price]])-1</f>
        <v>2.8111315157508088E-2</v>
      </c>
      <c r="AE415" s="2">
        <f>(Table2[[#This Row],[Close Price]]/Table2[[#This Row],[Current Week Low]])-1</f>
        <v>7.5434101907201345E-3</v>
      </c>
      <c r="AF415" s="2">
        <f>(Table2[[#This Row],[Current Week High]]/Table2[[#This Row],[Close Price]])-1</f>
        <v>6.2296934595281961E-2</v>
      </c>
      <c r="AG415" s="2">
        <f>(Table2[[#This Row],[Close Price]]/Table2[[#This Row],[Current Month Low]])-1</f>
        <v>7.5434101907201345E-3</v>
      </c>
      <c r="AH415" s="2">
        <f>(Table2[[#This Row],[Current Month High]]/Table2[[#This Row],[Close Price]])-1</f>
        <v>6.3709563497669208E-2</v>
      </c>
      <c r="AI415">
        <v>12.445260630032401</v>
      </c>
      <c r="AJ415">
        <v>21.507037418468901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-0.04</v>
      </c>
      <c r="AM415" t="s">
        <v>10199</v>
      </c>
      <c r="AN415">
        <v>0.48</v>
      </c>
      <c r="AO415" t="s">
        <v>10200</v>
      </c>
      <c r="AP415">
        <v>-0.10029741426208801</v>
      </c>
      <c r="AQ415">
        <f>(Table2[[#This Row],[Sharpe Ratio]]-AVERAGE(Table2[Sharpe Ratio]))/_xlfn.STDEV.P(Table2[Sharpe Ratio])</f>
        <v>-1.7449827624866998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-3.8034369947640849</v>
      </c>
      <c r="AS415">
        <f>_xlfn.RANK.AVG(Table2[[#This Row],[1Y Return vs Nifty Z-Score]],Table2[1Y Return vs Nifty Z-Score])</f>
        <v>643</v>
      </c>
      <c r="AT415">
        <f>_xlfn.RANK.AVG(Table2[[#This Row],[6M Return vs Nifty Z-Score]],Table2[6M Return vs Nifty Z-Score])</f>
        <v>553</v>
      </c>
      <c r="AU415">
        <f>_xlfn.RANK.AVG(Table2[[#This Row],[Sharpe Ratio Z-Score]],Table2[Sharpe Ratio Z-Score])</f>
        <v>707</v>
      </c>
      <c r="AV415">
        <f>(Table2[[#This Row],[Rank 1Y]]+Table2[[#This Row],[Rank 6M]]+Table2[[#This Row],[Rank Sharpe]])/3</f>
        <v>634.33333333333337</v>
      </c>
    </row>
    <row r="416" spans="1:48" x14ac:dyDescent="0.3">
      <c r="A416" t="s">
        <v>1021</v>
      </c>
      <c r="B416" t="s">
        <v>1022</v>
      </c>
      <c r="C416" t="s">
        <v>10160</v>
      </c>
      <c r="D416" t="s">
        <v>150</v>
      </c>
      <c r="E416">
        <v>12932.7650816</v>
      </c>
      <c r="F416">
        <v>12364.5</v>
      </c>
      <c r="G416">
        <v>190.68539239420099</v>
      </c>
      <c r="H416">
        <f>(Table2[[#This Row],[1Y Return vs Nifty]]-AVERAGE(Table2[1Y Return vs Nifty]))/_xlfn.STDEV.P(Table2[1Y Return vs Nifty])</f>
        <v>1.6793199909543919</v>
      </c>
      <c r="I416">
        <v>9.6062884317346509</v>
      </c>
      <c r="J416">
        <f>(Table2[[#This Row],[1M Return vs Nifty]]-AVERAGE(Table2[1M Return vs Nifty]))/_xlfn.STDEV.P(Table2[1M Return vs Nifty])</f>
        <v>0.43212755646751716</v>
      </c>
      <c r="K416">
        <v>75.633236056050293</v>
      </c>
      <c r="L416">
        <f>(Table2[[#This Row],[6M Return vs Nifty]]-AVERAGE(Table2[6M Return vs Nifty]))/_xlfn.STDEV.P(Table2[6M Return vs Nifty])</f>
        <v>1.992370247430709</v>
      </c>
      <c r="M416">
        <v>5.7711377117102902</v>
      </c>
      <c r="N416">
        <f>(Table2[[#This Row],[1W Return vs Nifty]]-AVERAGE(Table2[1W Return vs Nifty]))/_xlfn.STDEV.P(Table2[1W Return vs Nifty])</f>
        <v>0.85164036812931798</v>
      </c>
      <c r="O416">
        <v>11843.45</v>
      </c>
      <c r="P416">
        <v>11111.322083347</v>
      </c>
      <c r="Q416">
        <v>8474.8638755413103</v>
      </c>
      <c r="R416">
        <v>68.124781778755903</v>
      </c>
      <c r="S416" s="2">
        <f>(Table2[[#This Row],[Close Price]]-Table2[[#This Row],[20D EMA]])/Table2[[#This Row],[20D EMA]]</f>
        <v>4.3994781925874575E-2</v>
      </c>
      <c r="T416" s="2">
        <f>(Table2[[#This Row],[Close Price]]-Table2[[#This Row],[50D EMA]])/Table2[[#This Row],[50D EMA]]</f>
        <v>0.11278387101488034</v>
      </c>
      <c r="U416" s="2">
        <f>(Table2[[#This Row],[Close Price]]-Table2[[#This Row],[200D EMA]])/Table2[[#This Row],[200D EMA]]</f>
        <v>0.45896148676609266</v>
      </c>
      <c r="V416">
        <v>1.6390322606743899</v>
      </c>
      <c r="W416">
        <v>12046.05</v>
      </c>
      <c r="X416">
        <v>12820</v>
      </c>
      <c r="Y416">
        <v>12046.05</v>
      </c>
      <c r="Z416">
        <v>13455.2</v>
      </c>
      <c r="AA416">
        <v>11145.8</v>
      </c>
      <c r="AB416">
        <v>13468.9</v>
      </c>
      <c r="AC416" s="2">
        <f>(Table2[[#This Row],[Close Price]]/Table2[[#This Row],[Day Low]])-1</f>
        <v>2.6436051651786308E-2</v>
      </c>
      <c r="AD416" s="2">
        <f>(Table2[[#This Row],[Day High]]/Table2[[#This Row],[Close Price]])-1</f>
        <v>3.6839338428565682E-2</v>
      </c>
      <c r="AE416" s="2">
        <f>(Table2[[#This Row],[Close Price]]/Table2[[#This Row],[Current Week Low]])-1</f>
        <v>2.6436051651786308E-2</v>
      </c>
      <c r="AF416" s="2">
        <f>(Table2[[#This Row],[Current Week High]]/Table2[[#This Row],[Close Price]])-1</f>
        <v>8.8212220469893632E-2</v>
      </c>
      <c r="AG416" s="2">
        <f>(Table2[[#This Row],[Close Price]]/Table2[[#This Row],[Current Month Low]])-1</f>
        <v>0.10934163541423692</v>
      </c>
      <c r="AH416" s="2">
        <f>(Table2[[#This Row],[Current Month High]]/Table2[[#This Row],[Close Price]])-1</f>
        <v>8.9320231307371989E-2</v>
      </c>
      <c r="AI416">
        <v>8.9320231307371998</v>
      </c>
      <c r="AJ416">
        <v>211.448362720403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0.09</v>
      </c>
      <c r="AM416" t="s">
        <v>10200</v>
      </c>
      <c r="AN416">
        <v>11.85</v>
      </c>
      <c r="AO416" t="s">
        <v>10200</v>
      </c>
      <c r="AP416">
        <v>0.21327546041624301</v>
      </c>
      <c r="AQ416">
        <f>(Table2[[#This Row],[Sharpe Ratio]]-AVERAGE(Table2[Sharpe Ratio]))/_xlfn.STDEV.P(Table2[Sharpe Ratio])</f>
        <v>1.79033001779854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6.745788180780476</v>
      </c>
      <c r="AS416">
        <f>_xlfn.RANK.AVG(Table2[[#This Row],[1Y Return vs Nifty Z-Score]],Table2[1Y Return vs Nifty Z-Score])</f>
        <v>38</v>
      </c>
      <c r="AT416">
        <f>_xlfn.RANK.AVG(Table2[[#This Row],[6M Return vs Nifty Z-Score]],Table2[6M Return vs Nifty Z-Score])</f>
        <v>32</v>
      </c>
      <c r="AU416">
        <f>_xlfn.RANK.AVG(Table2[[#This Row],[Sharpe Ratio Z-Score]],Table2[Sharpe Ratio Z-Score])</f>
        <v>26</v>
      </c>
      <c r="AV416">
        <f>(Table2[[#This Row],[Rank 1Y]]+Table2[[#This Row],[Rank 6M]]+Table2[[#This Row],[Rank Sharpe]])/3</f>
        <v>32</v>
      </c>
    </row>
    <row r="417" spans="1:48" x14ac:dyDescent="0.3">
      <c r="A417" t="s">
        <v>1026</v>
      </c>
      <c r="B417" t="s">
        <v>1027</v>
      </c>
      <c r="C417" t="s">
        <v>10155</v>
      </c>
      <c r="D417" t="s">
        <v>624</v>
      </c>
      <c r="E417">
        <v>12882.403715445</v>
      </c>
      <c r="F417">
        <v>760.3</v>
      </c>
      <c r="G417">
        <v>91.400784388654102</v>
      </c>
      <c r="H417">
        <f>(Table2[[#This Row],[1Y Return vs Nifty]]-AVERAGE(Table2[1Y Return vs Nifty]))/_xlfn.STDEV.P(Table2[1Y Return vs Nifty])</f>
        <v>0.51938085482693597</v>
      </c>
      <c r="I417">
        <v>0.35563617327945701</v>
      </c>
      <c r="J417">
        <f>(Table2[[#This Row],[1M Return vs Nifty]]-AVERAGE(Table2[1M Return vs Nifty]))/_xlfn.STDEV.P(Table2[1M Return vs Nifty])</f>
        <v>-0.33533921425741703</v>
      </c>
      <c r="K417">
        <v>33.751492297800503</v>
      </c>
      <c r="L417">
        <f>(Table2[[#This Row],[6M Return vs Nifty]]-AVERAGE(Table2[6M Return vs Nifty]))/_xlfn.STDEV.P(Table2[6M Return vs Nifty])</f>
        <v>0.71796616605585628</v>
      </c>
      <c r="M417">
        <v>-0.53814130504142899</v>
      </c>
      <c r="N417">
        <f>(Table2[[#This Row],[1W Return vs Nifty]]-AVERAGE(Table2[1W Return vs Nifty]))/_xlfn.STDEV.P(Table2[1W Return vs Nifty])</f>
        <v>-0.37226522055663308</v>
      </c>
      <c r="O417">
        <v>732.72</v>
      </c>
      <c r="P417">
        <v>715.76255010633599</v>
      </c>
      <c r="Q417">
        <v>607.54611373543196</v>
      </c>
      <c r="R417">
        <v>65.952509288605199</v>
      </c>
      <c r="S417" s="2">
        <f>(Table2[[#This Row],[Close Price]]-Table2[[#This Row],[20D EMA]])/Table2[[#This Row],[20D EMA]]</f>
        <v>3.7640572114859598E-2</v>
      </c>
      <c r="T417" s="2">
        <f>(Table2[[#This Row],[Close Price]]-Table2[[#This Row],[50D EMA]])/Table2[[#This Row],[50D EMA]]</f>
        <v>6.2223777825547499E-2</v>
      </c>
      <c r="U417" s="2">
        <f>(Table2[[#This Row],[Close Price]]-Table2[[#This Row],[200D EMA]])/Table2[[#This Row],[200D EMA]]</f>
        <v>0.25142764114706806</v>
      </c>
      <c r="V417">
        <v>0.76028291008399995</v>
      </c>
      <c r="W417">
        <v>753.05</v>
      </c>
      <c r="X417">
        <v>791.4</v>
      </c>
      <c r="Y417">
        <v>747.45</v>
      </c>
      <c r="Z417">
        <v>791.4</v>
      </c>
      <c r="AA417">
        <v>705.2</v>
      </c>
      <c r="AB417">
        <v>791.4</v>
      </c>
      <c r="AC417" s="2">
        <f>(Table2[[#This Row],[Close Price]]/Table2[[#This Row],[Day Low]])-1</f>
        <v>9.6275147732554078E-3</v>
      </c>
      <c r="AD417" s="2">
        <f>(Table2[[#This Row],[Day High]]/Table2[[#This Row],[Close Price]])-1</f>
        <v>4.0904905958174531E-2</v>
      </c>
      <c r="AE417" s="2">
        <f>(Table2[[#This Row],[Close Price]]/Table2[[#This Row],[Current Week Low]])-1</f>
        <v>1.7191785403705806E-2</v>
      </c>
      <c r="AF417" s="2">
        <f>(Table2[[#This Row],[Current Week High]]/Table2[[#This Row],[Close Price]])-1</f>
        <v>4.0904905958174531E-2</v>
      </c>
      <c r="AG417" s="2">
        <f>(Table2[[#This Row],[Close Price]]/Table2[[#This Row],[Current Month Low]])-1</f>
        <v>7.8133862733976045E-2</v>
      </c>
      <c r="AH417" s="2">
        <f>(Table2[[#This Row],[Current Month High]]/Table2[[#This Row],[Close Price]])-1</f>
        <v>4.0904905958174531E-2</v>
      </c>
      <c r="AI417">
        <v>8.1152176772326605</v>
      </c>
      <c r="AJ417">
        <v>116.887747824846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0.1</v>
      </c>
      <c r="AM417" t="s">
        <v>10200</v>
      </c>
      <c r="AN417">
        <v>10.08</v>
      </c>
      <c r="AO417" t="s">
        <v>10200</v>
      </c>
      <c r="AQ417">
        <f>(Table2[[#This Row],[Sharpe Ratio]]-AVERAGE(Table2[Sharpe Ratio]))/_xlfn.STDEV.P(Table2[Sharpe Ratio])</f>
        <v>-0.61420022642052874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-8.44576403517866E-2</v>
      </c>
      <c r="AS417">
        <f>_xlfn.RANK.AVG(Table2[[#This Row],[1Y Return vs Nifty Z-Score]],Table2[1Y Return vs Nifty Z-Score])</f>
        <v>142</v>
      </c>
      <c r="AT417">
        <f>_xlfn.RANK.AVG(Table2[[#This Row],[6M Return vs Nifty Z-Score]],Table2[6M Return vs Nifty Z-Score])</f>
        <v>132</v>
      </c>
      <c r="AU417">
        <f>_xlfn.RANK.AVG(Table2[[#This Row],[Sharpe Ratio Z-Score]],Table2[Sharpe Ratio Z-Score])</f>
        <v>520.5</v>
      </c>
      <c r="AV417">
        <f>(Table2[[#This Row],[Rank 1Y]]+Table2[[#This Row],[Rank 6M]]+Table2[[#This Row],[Rank Sharpe]])/3</f>
        <v>264.83333333333331</v>
      </c>
    </row>
    <row r="418" spans="1:48" x14ac:dyDescent="0.3">
      <c r="A418" t="s">
        <v>1028</v>
      </c>
      <c r="B418" t="s">
        <v>1029</v>
      </c>
      <c r="C418" t="s">
        <v>10162</v>
      </c>
      <c r="D418" t="s">
        <v>103</v>
      </c>
      <c r="E418">
        <v>12795.407630009</v>
      </c>
      <c r="F418">
        <v>18.96</v>
      </c>
      <c r="G418">
        <v>184.556755219889</v>
      </c>
      <c r="H418">
        <f>(Table2[[#This Row],[1Y Return vs Nifty]]-AVERAGE(Table2[1Y Return vs Nifty]))/_xlfn.STDEV.P(Table2[1Y Return vs Nifty])</f>
        <v>1.6077193042778337</v>
      </c>
      <c r="I418">
        <v>0.254507987115347</v>
      </c>
      <c r="J418">
        <f>(Table2[[#This Row],[1M Return vs Nifty]]-AVERAGE(Table2[1M Return vs Nifty]))/_xlfn.STDEV.P(Table2[1M Return vs Nifty])</f>
        <v>-0.34372916561394984</v>
      </c>
      <c r="K418">
        <v>3.5032565885556899</v>
      </c>
      <c r="L418">
        <f>(Table2[[#This Row],[6M Return vs Nifty]]-AVERAGE(Table2[6M Return vs Nifty]))/_xlfn.STDEV.P(Table2[6M Return vs Nifty])</f>
        <v>-0.2024462041825951</v>
      </c>
      <c r="M418">
        <v>-3.3503375073745798</v>
      </c>
      <c r="N418">
        <f>(Table2[[#This Row],[1W Return vs Nifty]]-AVERAGE(Table2[1W Return vs Nifty]))/_xlfn.STDEV.P(Table2[1W Return vs Nifty])</f>
        <v>-0.91778914482412666</v>
      </c>
      <c r="O418">
        <v>19.239999999999998</v>
      </c>
      <c r="P418">
        <v>18.992246754922501</v>
      </c>
      <c r="Q418">
        <v>16.127025895391199</v>
      </c>
      <c r="R418">
        <v>34.7447506571039</v>
      </c>
      <c r="S418" s="2">
        <f>(Table2[[#This Row],[Close Price]]-Table2[[#This Row],[20D EMA]])/Table2[[#This Row],[20D EMA]]</f>
        <v>-1.4553014553014429E-2</v>
      </c>
      <c r="T418" s="2">
        <f>(Table2[[#This Row],[Close Price]]-Table2[[#This Row],[50D EMA]])/Table2[[#This Row],[50D EMA]]</f>
        <v>-1.6978904780785044E-3</v>
      </c>
      <c r="U418" s="2">
        <f>(Table2[[#This Row],[Close Price]]-Table2[[#This Row],[200D EMA]])/Table2[[#This Row],[200D EMA]]</f>
        <v>0.17566624639812928</v>
      </c>
      <c r="V418">
        <v>0.87836633712730805</v>
      </c>
      <c r="W418">
        <v>18.41</v>
      </c>
      <c r="X418">
        <v>19.5</v>
      </c>
      <c r="Y418">
        <v>18.399999999999999</v>
      </c>
      <c r="Z418">
        <v>19.5</v>
      </c>
      <c r="AA418">
        <v>18.3</v>
      </c>
      <c r="AB418">
        <v>20.29</v>
      </c>
      <c r="AC418" s="2">
        <f>(Table2[[#This Row],[Close Price]]/Table2[[#This Row],[Day Low]])-1</f>
        <v>2.9875067897881635E-2</v>
      </c>
      <c r="AD418" s="2">
        <f>(Table2[[#This Row],[Day High]]/Table2[[#This Row],[Close Price]])-1</f>
        <v>2.8481012658227778E-2</v>
      </c>
      <c r="AE418" s="2">
        <f>(Table2[[#This Row],[Close Price]]/Table2[[#This Row],[Current Week Low]])-1</f>
        <v>3.0434782608695699E-2</v>
      </c>
      <c r="AF418" s="2">
        <f>(Table2[[#This Row],[Current Week High]]/Table2[[#This Row],[Close Price]])-1</f>
        <v>2.8481012658227778E-2</v>
      </c>
      <c r="AG418" s="2">
        <f>(Table2[[#This Row],[Close Price]]/Table2[[#This Row],[Current Month Low]])-1</f>
        <v>3.6065573770491799E-2</v>
      </c>
      <c r="AH418" s="2">
        <f>(Table2[[#This Row],[Current Month High]]/Table2[[#This Row],[Close Price]])-1</f>
        <v>7.0147679324894519E-2</v>
      </c>
      <c r="AI418">
        <v>26.582278481012601</v>
      </c>
      <c r="AJ418">
        <v>221.35593220338899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0.01</v>
      </c>
      <c r="AM418" t="s">
        <v>10200</v>
      </c>
      <c r="AN418">
        <v>-5.86</v>
      </c>
      <c r="AO418" t="s">
        <v>10199</v>
      </c>
      <c r="AP418">
        <v>9.9696871602517001E-2</v>
      </c>
      <c r="AQ418">
        <f>(Table2[[#This Row],[Sharpe Ratio]]-AVERAGE(Table2[Sharpe Ratio]))/_xlfn.STDEV.P(Table2[Sharpe Ratio])</f>
        <v>0.5098116151406864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0.65356640479784867</v>
      </c>
      <c r="AS418">
        <f>_xlfn.RANK.AVG(Table2[[#This Row],[1Y Return vs Nifty Z-Score]],Table2[1Y Return vs Nifty Z-Score])</f>
        <v>46</v>
      </c>
      <c r="AT418">
        <f>_xlfn.RANK.AVG(Table2[[#This Row],[6M Return vs Nifty Z-Score]],Table2[6M Return vs Nifty Z-Score])</f>
        <v>386</v>
      </c>
      <c r="AU418">
        <f>_xlfn.RANK.AVG(Table2[[#This Row],[Sharpe Ratio Z-Score]],Table2[Sharpe Ratio Z-Score])</f>
        <v>213</v>
      </c>
      <c r="AV418">
        <f>(Table2[[#This Row],[Rank 1Y]]+Table2[[#This Row],[Rank 6M]]+Table2[[#This Row],[Rank Sharpe]])/3</f>
        <v>215</v>
      </c>
    </row>
    <row r="419" spans="1:48" x14ac:dyDescent="0.3">
      <c r="A419" t="s">
        <v>1030</v>
      </c>
      <c r="B419" t="s">
        <v>1031</v>
      </c>
      <c r="C419" t="s">
        <v>10154</v>
      </c>
      <c r="D419" t="s">
        <v>297</v>
      </c>
      <c r="E419">
        <v>12722.591953200001</v>
      </c>
      <c r="F419">
        <v>934.9</v>
      </c>
      <c r="G419">
        <v>-32.797110329673998</v>
      </c>
      <c r="H419">
        <f>(Table2[[#This Row],[1Y Return vs Nifty]]-AVERAGE(Table2[1Y Return vs Nifty]))/_xlfn.STDEV.P(Table2[1Y Return vs Nifty])</f>
        <v>-0.93161947243806853</v>
      </c>
      <c r="I419">
        <v>-2.0226659259281399</v>
      </c>
      <c r="J419">
        <f>(Table2[[#This Row],[1M Return vs Nifty]]-AVERAGE(Table2[1M Return vs Nifty]))/_xlfn.STDEV.P(Table2[1M Return vs Nifty])</f>
        <v>-0.53265155298670752</v>
      </c>
      <c r="K419">
        <v>-34.340138079342601</v>
      </c>
      <c r="L419">
        <f>(Table2[[#This Row],[6M Return vs Nifty]]-AVERAGE(Table2[6M Return vs Nifty]))/_xlfn.STDEV.P(Table2[6M Return vs Nifty])</f>
        <v>-1.3539688555848328</v>
      </c>
      <c r="M419">
        <v>-2.5656547163651</v>
      </c>
      <c r="N419">
        <f>(Table2[[#This Row],[1W Return vs Nifty]]-AVERAGE(Table2[1W Return vs Nifty]))/_xlfn.STDEV.P(Table2[1W Return vs Nifty])</f>
        <v>-0.76557244134464808</v>
      </c>
      <c r="O419">
        <v>944.15</v>
      </c>
      <c r="P419">
        <v>932.95394591529498</v>
      </c>
      <c r="Q419">
        <v>946.43652963696798</v>
      </c>
      <c r="R419">
        <v>46.502059626861097</v>
      </c>
      <c r="S419" s="2">
        <f>(Table2[[#This Row],[Close Price]]-Table2[[#This Row],[20D EMA]])/Table2[[#This Row],[20D EMA]]</f>
        <v>-9.7971720595244408E-3</v>
      </c>
      <c r="T419" s="2">
        <f>(Table2[[#This Row],[Close Price]]-Table2[[#This Row],[50D EMA]])/Table2[[#This Row],[50D EMA]]</f>
        <v>2.0859058405029605E-3</v>
      </c>
      <c r="U419" s="2">
        <f>(Table2[[#This Row],[Close Price]]-Table2[[#This Row],[200D EMA]])/Table2[[#This Row],[200D EMA]]</f>
        <v>-1.2189438251493901E-2</v>
      </c>
      <c r="V419">
        <v>0.65800871387369197</v>
      </c>
      <c r="W419">
        <v>925</v>
      </c>
      <c r="X419">
        <v>951.7</v>
      </c>
      <c r="Y419">
        <v>925</v>
      </c>
      <c r="Z419">
        <v>962.45</v>
      </c>
      <c r="AA419">
        <v>925</v>
      </c>
      <c r="AB419">
        <v>1005.45</v>
      </c>
      <c r="AC419" s="2">
        <f>(Table2[[#This Row],[Close Price]]/Table2[[#This Row],[Day Low]])-1</f>
        <v>1.0702702702702682E-2</v>
      </c>
      <c r="AD419" s="2">
        <f>(Table2[[#This Row],[Day High]]/Table2[[#This Row],[Close Price]])-1</f>
        <v>1.7969836346133361E-2</v>
      </c>
      <c r="AE419" s="2">
        <f>(Table2[[#This Row],[Close Price]]/Table2[[#This Row],[Current Week Low]])-1</f>
        <v>1.0702702702702682E-2</v>
      </c>
      <c r="AF419" s="2">
        <f>(Table2[[#This Row],[Current Week High]]/Table2[[#This Row],[Close Price]])-1</f>
        <v>2.9468392341426952E-2</v>
      </c>
      <c r="AG419" s="2">
        <f>(Table2[[#This Row],[Close Price]]/Table2[[#This Row],[Current Month Low]])-1</f>
        <v>1.0702702702702682E-2</v>
      </c>
      <c r="AH419" s="2">
        <f>(Table2[[#This Row],[Current Month High]]/Table2[[#This Row],[Close Price]])-1</f>
        <v>7.5462616322601317E-2</v>
      </c>
      <c r="AI419">
        <v>40.972296502299699</v>
      </c>
      <c r="AJ419">
        <v>19.544786138993601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-0.09</v>
      </c>
      <c r="AM419" t="s">
        <v>10199</v>
      </c>
      <c r="AN419">
        <v>-1.39</v>
      </c>
      <c r="AO419" t="s">
        <v>10199</v>
      </c>
      <c r="AP419">
        <v>-3.922354727338E-3</v>
      </c>
      <c r="AQ419">
        <f>(Table2[[#This Row],[Sharpe Ratio]]-AVERAGE(Table2[Sharpe Ratio]))/_xlfn.STDEV.P(Table2[Sharpe Ratio])</f>
        <v>-0.65842200679804075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674</v>
      </c>
      <c r="AT419">
        <f>_xlfn.RANK.AVG(Table2[[#This Row],[6M Return vs Nifty Z-Score]],Table2[6M Return vs Nifty Z-Score])</f>
        <v>698</v>
      </c>
      <c r="AU419">
        <f>_xlfn.RANK.AVG(Table2[[#This Row],[Sharpe Ratio Z-Score]],Table2[Sharpe Ratio Z-Score])</f>
        <v>547</v>
      </c>
      <c r="AV419">
        <f>(Table2[[#This Row],[Rank 1Y]]+Table2[[#This Row],[Rank 6M]]+Table2[[#This Row],[Rank Sharpe]])/3</f>
        <v>639.66666666666663</v>
      </c>
    </row>
    <row r="420" spans="1:48" x14ac:dyDescent="0.3">
      <c r="A420" t="s">
        <v>1032</v>
      </c>
      <c r="B420" t="s">
        <v>1033</v>
      </c>
      <c r="C420" t="s">
        <v>10160</v>
      </c>
      <c r="D420" t="s">
        <v>80</v>
      </c>
      <c r="E420">
        <v>12696.74017761</v>
      </c>
      <c r="F420">
        <v>604.4</v>
      </c>
      <c r="G420">
        <v>-28.117267987615399</v>
      </c>
      <c r="H420">
        <f>(Table2[[#This Row],[1Y Return vs Nifty]]-AVERAGE(Table2[1Y Return vs Nifty]))/_xlfn.STDEV.P(Table2[1Y Return vs Nifty])</f>
        <v>-0.87694501289689919</v>
      </c>
      <c r="I420">
        <v>-14.3292789117768</v>
      </c>
      <c r="J420">
        <f>(Table2[[#This Row],[1M Return vs Nifty]]-AVERAGE(Table2[1M Return vs Nifty]))/_xlfn.STDEV.P(Table2[1M Return vs Nifty])</f>
        <v>-1.5536516147043076</v>
      </c>
      <c r="K420">
        <v>-34.573448225593502</v>
      </c>
      <c r="L420">
        <f>(Table2[[#This Row],[6M Return vs Nifty]]-AVERAGE(Table2[6M Return vs Nifty]))/_xlfn.STDEV.P(Table2[6M Return vs Nifty])</f>
        <v>-1.3610681636825226</v>
      </c>
      <c r="M420">
        <v>-4.4085601116731903</v>
      </c>
      <c r="N420">
        <f>(Table2[[#This Row],[1W Return vs Nifty]]-AVERAGE(Table2[1W Return vs Nifty]))/_xlfn.STDEV.P(Table2[1W Return vs Nifty])</f>
        <v>-1.1230684732602427</v>
      </c>
      <c r="O420">
        <v>639.29</v>
      </c>
      <c r="P420">
        <v>646.28440225966494</v>
      </c>
      <c r="Q420">
        <v>661.80275438387696</v>
      </c>
      <c r="R420">
        <v>24.605947684794302</v>
      </c>
      <c r="S420" s="2">
        <f>(Table2[[#This Row],[Close Price]]-Table2[[#This Row],[20D EMA]])/Table2[[#This Row],[20D EMA]]</f>
        <v>-5.4576170439080834E-2</v>
      </c>
      <c r="T420" s="2">
        <f>(Table2[[#This Row],[Close Price]]-Table2[[#This Row],[50D EMA]])/Table2[[#This Row],[50D EMA]]</f>
        <v>-6.4808004205610711E-2</v>
      </c>
      <c r="U420" s="2">
        <f>(Table2[[#This Row],[Close Price]]-Table2[[#This Row],[200D EMA]])/Table2[[#This Row],[200D EMA]]</f>
        <v>-8.6736952972215439E-2</v>
      </c>
      <c r="V420">
        <v>0.48002526216131097</v>
      </c>
      <c r="W420">
        <v>603</v>
      </c>
      <c r="X420">
        <v>623</v>
      </c>
      <c r="Y420">
        <v>603</v>
      </c>
      <c r="Z420">
        <v>633.54999999999995</v>
      </c>
      <c r="AA420">
        <v>603</v>
      </c>
      <c r="AB420">
        <v>657.25</v>
      </c>
      <c r="AC420" s="2">
        <f>(Table2[[#This Row],[Close Price]]/Table2[[#This Row],[Day Low]])-1</f>
        <v>2.3217247097844229E-3</v>
      </c>
      <c r="AD420" s="2">
        <f>(Table2[[#This Row],[Day High]]/Table2[[#This Row],[Close Price]])-1</f>
        <v>3.0774321641297231E-2</v>
      </c>
      <c r="AE420" s="2">
        <f>(Table2[[#This Row],[Close Price]]/Table2[[#This Row],[Current Week Low]])-1</f>
        <v>2.3217247097844229E-3</v>
      </c>
      <c r="AF420" s="2">
        <f>(Table2[[#This Row],[Current Week High]]/Table2[[#This Row],[Close Price]])-1</f>
        <v>4.8229649238914485E-2</v>
      </c>
      <c r="AG420" s="2">
        <f>(Table2[[#This Row],[Close Price]]/Table2[[#This Row],[Current Month Low]])-1</f>
        <v>2.3217247097844229E-3</v>
      </c>
      <c r="AH420" s="2">
        <f>(Table2[[#This Row],[Current Month High]]/Table2[[#This Row],[Close Price]])-1</f>
        <v>8.7442091330244942E-2</v>
      </c>
      <c r="AI420">
        <v>36.333553937789503</v>
      </c>
      <c r="AJ420">
        <v>19.861179970252799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-0.17</v>
      </c>
      <c r="AM420" t="s">
        <v>10199</v>
      </c>
      <c r="AN420">
        <v>-7.04</v>
      </c>
      <c r="AO420" t="s">
        <v>10199</v>
      </c>
      <c r="AP420">
        <v>5.2619503669608998E-2</v>
      </c>
      <c r="AQ420">
        <f>(Table2[[#This Row],[Sharpe Ratio]]-AVERAGE(Table2[Sharpe Ratio]))/_xlfn.STDEV.P(Table2[Sharpe Ratio])</f>
        <v>-2.0952471791675129E-2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655</v>
      </c>
      <c r="AT420">
        <f>_xlfn.RANK.AVG(Table2[[#This Row],[6M Return vs Nifty Z-Score]],Table2[6M Return vs Nifty Z-Score])</f>
        <v>699</v>
      </c>
      <c r="AU420">
        <f>_xlfn.RANK.AVG(Table2[[#This Row],[Sharpe Ratio Z-Score]],Table2[Sharpe Ratio Z-Score])</f>
        <v>346</v>
      </c>
      <c r="AV420">
        <f>(Table2[[#This Row],[Rank 1Y]]+Table2[[#This Row],[Rank 6M]]+Table2[[#This Row],[Rank Sharpe]])/3</f>
        <v>566.66666666666663</v>
      </c>
    </row>
    <row r="421" spans="1:48" x14ac:dyDescent="0.3">
      <c r="A421" t="s">
        <v>1036</v>
      </c>
      <c r="B421" t="s">
        <v>1037</v>
      </c>
      <c r="C421" t="s">
        <v>10165</v>
      </c>
      <c r="D421" t="s">
        <v>388</v>
      </c>
      <c r="E421">
        <v>12644.11412645</v>
      </c>
      <c r="F421">
        <v>275.14999999999998</v>
      </c>
      <c r="G421">
        <v>154.47371058132401</v>
      </c>
      <c r="H421">
        <f>(Table2[[#This Row],[1Y Return vs Nifty]]-AVERAGE(Table2[1Y Return vs Nifty]))/_xlfn.STDEV.P(Table2[1Y Return vs Nifty])</f>
        <v>1.2562599843378157</v>
      </c>
      <c r="I421">
        <v>3.57511159321021</v>
      </c>
      <c r="J421">
        <f>(Table2[[#This Row],[1M Return vs Nifty]]-AVERAGE(Table2[1M Return vs Nifty]))/_xlfn.STDEV.P(Table2[1M Return vs Nifty])</f>
        <v>-6.8240167084372333E-2</v>
      </c>
      <c r="K421">
        <v>48.729174691563799</v>
      </c>
      <c r="L421">
        <f>(Table2[[#This Row],[6M Return vs Nifty]]-AVERAGE(Table2[6M Return vs Nifty]))/_xlfn.STDEV.P(Table2[6M Return vs Nifty])</f>
        <v>1.1737165207289082</v>
      </c>
      <c r="M421">
        <v>5.3488473703610104</v>
      </c>
      <c r="N421">
        <f>(Table2[[#This Row],[1W Return vs Nifty]]-AVERAGE(Table2[1W Return vs Nifty]))/_xlfn.STDEV.P(Table2[1W Return vs Nifty])</f>
        <v>0.76972236966178886</v>
      </c>
      <c r="O421">
        <v>261.91000000000003</v>
      </c>
      <c r="P421">
        <v>249.30152315226599</v>
      </c>
      <c r="Q421">
        <v>204.02479911079999</v>
      </c>
      <c r="R421">
        <v>64.621632470966105</v>
      </c>
      <c r="S421" s="2">
        <f>(Table2[[#This Row],[Close Price]]-Table2[[#This Row],[20D EMA]])/Table2[[#This Row],[20D EMA]]</f>
        <v>5.0551716238402315E-2</v>
      </c>
      <c r="T421" s="2">
        <f>(Table2[[#This Row],[Close Price]]-Table2[[#This Row],[50D EMA]])/Table2[[#This Row],[50D EMA]]</f>
        <v>0.10368358973862549</v>
      </c>
      <c r="U421" s="2">
        <f>(Table2[[#This Row],[Close Price]]-Table2[[#This Row],[200D EMA]])/Table2[[#This Row],[200D EMA]]</f>
        <v>0.34861056694668741</v>
      </c>
      <c r="V421">
        <v>0.91575502781541196</v>
      </c>
      <c r="W421">
        <v>256.05</v>
      </c>
      <c r="X421">
        <v>279</v>
      </c>
      <c r="Y421">
        <v>256.05</v>
      </c>
      <c r="Z421">
        <v>279</v>
      </c>
      <c r="AA421">
        <v>246.65</v>
      </c>
      <c r="AB421">
        <v>279</v>
      </c>
      <c r="AC421" s="2">
        <f>(Table2[[#This Row],[Close Price]]/Table2[[#This Row],[Day Low]])-1</f>
        <v>7.4594805702011158E-2</v>
      </c>
      <c r="AD421" s="2">
        <f>(Table2[[#This Row],[Day High]]/Table2[[#This Row],[Close Price]])-1</f>
        <v>1.3992367799382288E-2</v>
      </c>
      <c r="AE421" s="2">
        <f>(Table2[[#This Row],[Close Price]]/Table2[[#This Row],[Current Week Low]])-1</f>
        <v>7.4594805702011158E-2</v>
      </c>
      <c r="AF421" s="2">
        <f>(Table2[[#This Row],[Current Week High]]/Table2[[#This Row],[Close Price]])-1</f>
        <v>1.3992367799382288E-2</v>
      </c>
      <c r="AG421" s="2">
        <f>(Table2[[#This Row],[Close Price]]/Table2[[#This Row],[Current Month Low]])-1</f>
        <v>0.11554834786134194</v>
      </c>
      <c r="AH421" s="2">
        <f>(Table2[[#This Row],[Current Month High]]/Table2[[#This Row],[Close Price]])-1</f>
        <v>1.3992367799382288E-2</v>
      </c>
      <c r="AI421">
        <v>5.6696347446847097</v>
      </c>
      <c r="AJ421">
        <v>184.24586776859499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0.18</v>
      </c>
      <c r="AM421" t="s">
        <v>10200</v>
      </c>
      <c r="AN421">
        <v>5.45</v>
      </c>
      <c r="AO421" t="s">
        <v>10200</v>
      </c>
      <c r="AP421">
        <v>0.107042203359567</v>
      </c>
      <c r="AQ421">
        <f>(Table2[[#This Row],[Sharpe Ratio]]-AVERAGE(Table2[Sharpe Ratio]))/_xlfn.STDEV.P(Table2[Sharpe Ratio])</f>
        <v>0.59262504491445889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3.7240837525585992</v>
      </c>
      <c r="AS421">
        <f>_xlfn.RANK.AVG(Table2[[#This Row],[1Y Return vs Nifty Z-Score]],Table2[1Y Return vs Nifty Z-Score])</f>
        <v>67</v>
      </c>
      <c r="AT421">
        <f>_xlfn.RANK.AVG(Table2[[#This Row],[6M Return vs Nifty Z-Score]],Table2[6M Return vs Nifty Z-Score])</f>
        <v>73</v>
      </c>
      <c r="AU421">
        <f>_xlfn.RANK.AVG(Table2[[#This Row],[Sharpe Ratio Z-Score]],Table2[Sharpe Ratio Z-Score])</f>
        <v>196</v>
      </c>
      <c r="AV421">
        <f>(Table2[[#This Row],[Rank 1Y]]+Table2[[#This Row],[Rank 6M]]+Table2[[#This Row],[Rank Sharpe]])/3</f>
        <v>112</v>
      </c>
    </row>
    <row r="422" spans="1:48" x14ac:dyDescent="0.3">
      <c r="A422" t="s">
        <v>1038</v>
      </c>
      <c r="B422" t="s">
        <v>1039</v>
      </c>
      <c r="C422" t="s">
        <v>10169</v>
      </c>
      <c r="D422" t="s">
        <v>346</v>
      </c>
      <c r="E422">
        <v>12600.0045159</v>
      </c>
      <c r="F422">
        <v>219.78</v>
      </c>
      <c r="G422">
        <v>62.0118684127074</v>
      </c>
      <c r="H422">
        <f>(Table2[[#This Row],[1Y Return vs Nifty]]-AVERAGE(Table2[1Y Return vs Nifty]))/_xlfn.STDEV.P(Table2[1Y Return vs Nifty])</f>
        <v>0.17603101950344366</v>
      </c>
      <c r="I422">
        <v>43.4013864709503</v>
      </c>
      <c r="J422">
        <f>(Table2[[#This Row],[1M Return vs Nifty]]-AVERAGE(Table2[1M Return vs Nifty]))/_xlfn.STDEV.P(Table2[1M Return vs Nifty])</f>
        <v>3.2358882031595435</v>
      </c>
      <c r="K422">
        <v>20.0173498579619</v>
      </c>
      <c r="L422">
        <f>(Table2[[#This Row],[6M Return vs Nifty]]-AVERAGE(Table2[6M Return vs Nifty]))/_xlfn.STDEV.P(Table2[6M Return vs Nifty])</f>
        <v>0.30005502843599013</v>
      </c>
      <c r="M422">
        <v>16.8869493022173</v>
      </c>
      <c r="N422">
        <f>(Table2[[#This Row],[1W Return vs Nifty]]-AVERAGE(Table2[1W Return vs Nifty]))/_xlfn.STDEV.P(Table2[1W Return vs Nifty])</f>
        <v>3.0079412532668837</v>
      </c>
      <c r="O422">
        <v>197.15</v>
      </c>
      <c r="P422">
        <v>177.01885603362399</v>
      </c>
      <c r="Q422">
        <v>151.31338060835</v>
      </c>
      <c r="R422">
        <v>80.380493346341197</v>
      </c>
      <c r="S422" s="2">
        <f>(Table2[[#This Row],[Close Price]]-Table2[[#This Row],[20D EMA]])/Table2[[#This Row],[20D EMA]]</f>
        <v>0.11478569617042858</v>
      </c>
      <c r="T422" s="2">
        <f>(Table2[[#This Row],[Close Price]]-Table2[[#This Row],[50D EMA]])/Table2[[#This Row],[50D EMA]]</f>
        <v>0.24156265001652541</v>
      </c>
      <c r="U422" s="2">
        <f>(Table2[[#This Row],[Close Price]]-Table2[[#This Row],[200D EMA]])/Table2[[#This Row],[200D EMA]]</f>
        <v>0.4524822531648055</v>
      </c>
      <c r="V422">
        <v>1.62357524467338</v>
      </c>
      <c r="W422">
        <v>213.65</v>
      </c>
      <c r="X422">
        <v>227.9</v>
      </c>
      <c r="Y422">
        <v>205</v>
      </c>
      <c r="Z422">
        <v>243.7</v>
      </c>
      <c r="AA422">
        <v>192.1</v>
      </c>
      <c r="AB422">
        <v>243.7</v>
      </c>
      <c r="AC422" s="2">
        <f>(Table2[[#This Row],[Close Price]]/Table2[[#This Row],[Day Low]])-1</f>
        <v>2.8691785630704292E-2</v>
      </c>
      <c r="AD422" s="2">
        <f>(Table2[[#This Row],[Day High]]/Table2[[#This Row],[Close Price]])-1</f>
        <v>3.6946036946037042E-2</v>
      </c>
      <c r="AE422" s="2">
        <f>(Table2[[#This Row],[Close Price]]/Table2[[#This Row],[Current Week Low]])-1</f>
        <v>7.209756097560982E-2</v>
      </c>
      <c r="AF422" s="2">
        <f>(Table2[[#This Row],[Current Week High]]/Table2[[#This Row],[Close Price]])-1</f>
        <v>0.10883610883610872</v>
      </c>
      <c r="AG422" s="2">
        <f>(Table2[[#This Row],[Close Price]]/Table2[[#This Row],[Current Month Low]])-1</f>
        <v>0.14409161894846445</v>
      </c>
      <c r="AH422" s="2">
        <f>(Table2[[#This Row],[Current Month High]]/Table2[[#This Row],[Close Price]])-1</f>
        <v>0.10883610883610872</v>
      </c>
      <c r="AI422">
        <v>10.8836108836108</v>
      </c>
      <c r="AJ422">
        <v>108.81710213776699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0.39</v>
      </c>
      <c r="AM422" t="s">
        <v>10200</v>
      </c>
      <c r="AN422">
        <v>13.12</v>
      </c>
      <c r="AO422" t="s">
        <v>10200</v>
      </c>
      <c r="AP422">
        <v>8.2668241255938996E-2</v>
      </c>
      <c r="AQ422">
        <f>(Table2[[#This Row],[Sharpe Ratio]]-AVERAGE(Table2[Sharpe Ratio]))/_xlfn.STDEV.P(Table2[Sharpe Ratio])</f>
        <v>0.31782583015604393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7.0377413345219049</v>
      </c>
      <c r="AS422">
        <f>_xlfn.RANK.AVG(Table2[[#This Row],[1Y Return vs Nifty Z-Score]],Table2[1Y Return vs Nifty Z-Score])</f>
        <v>217</v>
      </c>
      <c r="AT422">
        <f>_xlfn.RANK.AVG(Table2[[#This Row],[6M Return vs Nifty Z-Score]],Table2[6M Return vs Nifty Z-Score])</f>
        <v>218</v>
      </c>
      <c r="AU422">
        <f>_xlfn.RANK.AVG(Table2[[#This Row],[Sharpe Ratio Z-Score]],Table2[Sharpe Ratio Z-Score])</f>
        <v>243</v>
      </c>
      <c r="AV422">
        <f>(Table2[[#This Row],[Rank 1Y]]+Table2[[#This Row],[Rank 6M]]+Table2[[#This Row],[Rank Sharpe]])/3</f>
        <v>226</v>
      </c>
    </row>
    <row r="423" spans="1:48" x14ac:dyDescent="0.3">
      <c r="A423" t="s">
        <v>1040</v>
      </c>
      <c r="B423" t="s">
        <v>1041</v>
      </c>
      <c r="C423" t="s">
        <v>10161</v>
      </c>
      <c r="D423" t="s">
        <v>65</v>
      </c>
      <c r="E423">
        <v>12569.241611760001</v>
      </c>
      <c r="F423">
        <v>518.29999999999995</v>
      </c>
      <c r="G423">
        <v>41.8335561589234</v>
      </c>
      <c r="H423">
        <f>(Table2[[#This Row],[1Y Return vs Nifty]]-AVERAGE(Table2[1Y Return vs Nifty]))/_xlfn.STDEV.P(Table2[1Y Return vs Nifty])</f>
        <v>-5.971160520286161E-2</v>
      </c>
      <c r="I423">
        <v>3.23176703273203</v>
      </c>
      <c r="J423">
        <f>(Table2[[#This Row],[1M Return vs Nifty]]-AVERAGE(Table2[1M Return vs Nifty]))/_xlfn.STDEV.P(Table2[1M Return vs Nifty])</f>
        <v>-9.672524399722611E-2</v>
      </c>
      <c r="K423">
        <v>15.816157276430401</v>
      </c>
      <c r="L423">
        <f>(Table2[[#This Row],[6M Return vs Nifty]]-AVERAGE(Table2[6M Return vs Nifty]))/_xlfn.STDEV.P(Table2[6M Return vs Nifty])</f>
        <v>0.17221849413479187</v>
      </c>
      <c r="M423">
        <v>5.7462712748753697</v>
      </c>
      <c r="N423">
        <f>(Table2[[#This Row],[1W Return vs Nifty]]-AVERAGE(Table2[1W Return vs Nifty]))/_xlfn.STDEV.P(Table2[1W Return vs Nifty])</f>
        <v>0.84681665199120482</v>
      </c>
      <c r="O423">
        <v>494.22</v>
      </c>
      <c r="P423">
        <v>466.82299206692198</v>
      </c>
      <c r="Q423">
        <v>415.91604571761297</v>
      </c>
      <c r="R423">
        <v>70.382541864650094</v>
      </c>
      <c r="S423" s="2">
        <f>(Table2[[#This Row],[Close Price]]-Table2[[#This Row],[20D EMA]])/Table2[[#This Row],[20D EMA]]</f>
        <v>4.8723240662053184E-2</v>
      </c>
      <c r="T423" s="2">
        <f>(Table2[[#This Row],[Close Price]]-Table2[[#This Row],[50D EMA]])/Table2[[#This Row],[50D EMA]]</f>
        <v>0.11027093525354557</v>
      </c>
      <c r="U423" s="2">
        <f>(Table2[[#This Row],[Close Price]]-Table2[[#This Row],[200D EMA]])/Table2[[#This Row],[200D EMA]]</f>
        <v>0.24616495404916588</v>
      </c>
      <c r="V423">
        <v>1.4542934541589301</v>
      </c>
      <c r="W423">
        <v>504.2</v>
      </c>
      <c r="X423">
        <v>523.95000000000005</v>
      </c>
      <c r="Y423">
        <v>504.2</v>
      </c>
      <c r="Z423">
        <v>528.70000000000005</v>
      </c>
      <c r="AA423">
        <v>484.55</v>
      </c>
      <c r="AB423">
        <v>530.65</v>
      </c>
      <c r="AC423" s="2">
        <f>(Table2[[#This Row],[Close Price]]/Table2[[#This Row],[Day Low]])-1</f>
        <v>2.7965093216977266E-2</v>
      </c>
      <c r="AD423" s="2">
        <f>(Table2[[#This Row],[Day High]]/Table2[[#This Row],[Close Price]])-1</f>
        <v>1.0901022573799102E-2</v>
      </c>
      <c r="AE423" s="2">
        <f>(Table2[[#This Row],[Close Price]]/Table2[[#This Row],[Current Week Low]])-1</f>
        <v>2.7965093216977266E-2</v>
      </c>
      <c r="AF423" s="2">
        <f>(Table2[[#This Row],[Current Week High]]/Table2[[#This Row],[Close Price]])-1</f>
        <v>2.0065599073895601E-2</v>
      </c>
      <c r="AG423" s="2">
        <f>(Table2[[#This Row],[Close Price]]/Table2[[#This Row],[Current Month Low]])-1</f>
        <v>6.96522546692806E-2</v>
      </c>
      <c r="AH423" s="2">
        <f>(Table2[[#This Row],[Current Month High]]/Table2[[#This Row],[Close Price]])-1</f>
        <v>2.3827898900250943E-2</v>
      </c>
      <c r="AI423">
        <v>2.3827898900250899</v>
      </c>
      <c r="AJ423">
        <v>80.1529370872436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0.13</v>
      </c>
      <c r="AM423" t="s">
        <v>10200</v>
      </c>
      <c r="AN423">
        <v>6.3</v>
      </c>
      <c r="AO423" t="s">
        <v>10200</v>
      </c>
      <c r="AP423">
        <v>5.4463576698719996E-3</v>
      </c>
      <c r="AQ423">
        <f>(Table2[[#This Row],[Sharpe Ratio]]-AVERAGE(Table2[Sharpe Ratio]))/_xlfn.STDEV.P(Table2[Sharpe Ratio])</f>
        <v>-0.5527963888084434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0.30980190811746555</v>
      </c>
      <c r="AS423">
        <f>_xlfn.RANK.AVG(Table2[[#This Row],[1Y Return vs Nifty Z-Score]],Table2[1Y Return vs Nifty Z-Score])</f>
        <v>299</v>
      </c>
      <c r="AT423">
        <f>_xlfn.RANK.AVG(Table2[[#This Row],[6M Return vs Nifty Z-Score]],Table2[6M Return vs Nifty Z-Score])</f>
        <v>255</v>
      </c>
      <c r="AU423">
        <f>_xlfn.RANK.AVG(Table2[[#This Row],[Sharpe Ratio Z-Score]],Table2[Sharpe Ratio Z-Score])</f>
        <v>485</v>
      </c>
      <c r="AV423">
        <f>(Table2[[#This Row],[Rank 1Y]]+Table2[[#This Row],[Rank 6M]]+Table2[[#This Row],[Rank Sharpe]])/3</f>
        <v>346.33333333333331</v>
      </c>
    </row>
    <row r="424" spans="1:48" x14ac:dyDescent="0.3">
      <c r="A424" t="s">
        <v>1042</v>
      </c>
      <c r="B424" t="s">
        <v>1043</v>
      </c>
      <c r="C424" t="s">
        <v>10165</v>
      </c>
      <c r="D424" t="s">
        <v>75</v>
      </c>
      <c r="E424">
        <v>12504</v>
      </c>
      <c r="F424">
        <v>82.69</v>
      </c>
      <c r="G424">
        <v>130.06933712336399</v>
      </c>
      <c r="H424">
        <f>(Table2[[#This Row],[1Y Return vs Nifty]]-AVERAGE(Table2[1Y Return vs Nifty]))/_xlfn.STDEV.P(Table2[1Y Return vs Nifty])</f>
        <v>0.97114441169057875</v>
      </c>
      <c r="I424">
        <v>15.001377749513001</v>
      </c>
      <c r="J424">
        <f>(Table2[[#This Row],[1M Return vs Nifty]]-AVERAGE(Table2[1M Return vs Nifty]))/_xlfn.STDEV.P(Table2[1M Return vs Nifty])</f>
        <v>0.87972321359574079</v>
      </c>
      <c r="K424">
        <v>11.5129673295154</v>
      </c>
      <c r="L424">
        <f>(Table2[[#This Row],[6M Return vs Nifty]]-AVERAGE(Table2[6M Return vs Nifty]))/_xlfn.STDEV.P(Table2[6M Return vs Nifty])</f>
        <v>4.1278319749156744E-2</v>
      </c>
      <c r="M424">
        <v>5.3360774449585797</v>
      </c>
      <c r="N424">
        <f>(Table2[[#This Row],[1W Return vs Nifty]]-AVERAGE(Table2[1W Return vs Nifty]))/_xlfn.STDEV.P(Table2[1W Return vs Nifty])</f>
        <v>0.76724519548298964</v>
      </c>
      <c r="O424">
        <v>80.95</v>
      </c>
      <c r="P424">
        <v>77.575526198283001</v>
      </c>
      <c r="Q424">
        <v>67.9812268971869</v>
      </c>
      <c r="R424">
        <v>58.034496226756502</v>
      </c>
      <c r="S424" s="2">
        <f>(Table2[[#This Row],[Close Price]]-Table2[[#This Row],[20D EMA]])/Table2[[#This Row],[20D EMA]]</f>
        <v>2.1494749845583631E-2</v>
      </c>
      <c r="T424" s="2">
        <f>(Table2[[#This Row],[Close Price]]-Table2[[#This Row],[50D EMA]])/Table2[[#This Row],[50D EMA]]</f>
        <v>6.5928960489992749E-2</v>
      </c>
      <c r="U424" s="2">
        <f>(Table2[[#This Row],[Close Price]]-Table2[[#This Row],[200D EMA]])/Table2[[#This Row],[200D EMA]]</f>
        <v>0.21636521984309398</v>
      </c>
      <c r="V424">
        <v>2.12902846362871</v>
      </c>
      <c r="W424">
        <v>80.37</v>
      </c>
      <c r="X424">
        <v>85.21</v>
      </c>
      <c r="Y424">
        <v>80.37</v>
      </c>
      <c r="Z424">
        <v>87</v>
      </c>
      <c r="AA424">
        <v>76.959999999999994</v>
      </c>
      <c r="AB424">
        <v>91</v>
      </c>
      <c r="AC424" s="2">
        <f>(Table2[[#This Row],[Close Price]]/Table2[[#This Row],[Day Low]])-1</f>
        <v>2.886649247231543E-2</v>
      </c>
      <c r="AD424" s="2">
        <f>(Table2[[#This Row],[Day High]]/Table2[[#This Row],[Close Price]])-1</f>
        <v>3.047526907727649E-2</v>
      </c>
      <c r="AE424" s="2">
        <f>(Table2[[#This Row],[Close Price]]/Table2[[#This Row],[Current Week Low]])-1</f>
        <v>2.886649247231543E-2</v>
      </c>
      <c r="AF424" s="2">
        <f>(Table2[[#This Row],[Current Week High]]/Table2[[#This Row],[Close Price]])-1</f>
        <v>5.2122384810738831E-2</v>
      </c>
      <c r="AG424" s="2">
        <f>(Table2[[#This Row],[Close Price]]/Table2[[#This Row],[Current Month Low]])-1</f>
        <v>7.445426195426208E-2</v>
      </c>
      <c r="AH424" s="2">
        <f>(Table2[[#This Row],[Current Month High]]/Table2[[#This Row],[Close Price]])-1</f>
        <v>0.100495827790543</v>
      </c>
      <c r="AI424">
        <v>23.231345991050901</v>
      </c>
      <c r="AJ424">
        <v>158.40625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0.04</v>
      </c>
      <c r="AM424" t="s">
        <v>10200</v>
      </c>
      <c r="AN424">
        <v>-1.19</v>
      </c>
      <c r="AO424" t="s">
        <v>10199</v>
      </c>
      <c r="AP424">
        <v>4.2800138672650999E-2</v>
      </c>
      <c r="AQ424">
        <f>(Table2[[#This Row],[Sharpe Ratio]]-AVERAGE(Table2[Sharpe Ratio]))/_xlfn.STDEV.P(Table2[Sharpe Ratio])</f>
        <v>-0.13165887968375434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2.5277322608347115</v>
      </c>
      <c r="AS424">
        <f>_xlfn.RANK.AVG(Table2[[#This Row],[1Y Return vs Nifty Z-Score]],Table2[1Y Return vs Nifty Z-Score])</f>
        <v>86</v>
      </c>
      <c r="AT424">
        <f>_xlfn.RANK.AVG(Table2[[#This Row],[6M Return vs Nifty Z-Score]],Table2[6M Return vs Nifty Z-Score])</f>
        <v>302</v>
      </c>
      <c r="AU424">
        <f>_xlfn.RANK.AVG(Table2[[#This Row],[Sharpe Ratio Z-Score]],Table2[Sharpe Ratio Z-Score])</f>
        <v>374</v>
      </c>
      <c r="AV424">
        <f>(Table2[[#This Row],[Rank 1Y]]+Table2[[#This Row],[Rank 6M]]+Table2[[#This Row],[Rank Sharpe]])/3</f>
        <v>254</v>
      </c>
    </row>
    <row r="425" spans="1:48" x14ac:dyDescent="0.3">
      <c r="A425" t="s">
        <v>1044</v>
      </c>
      <c r="B425" t="s">
        <v>1045</v>
      </c>
      <c r="C425" t="s">
        <v>10160</v>
      </c>
      <c r="D425" t="s">
        <v>130</v>
      </c>
      <c r="E425">
        <v>12399.9523869</v>
      </c>
      <c r="F425">
        <v>389.05</v>
      </c>
      <c r="G425">
        <v>9.7489757037566296</v>
      </c>
      <c r="H425">
        <f>(Table2[[#This Row],[1Y Return vs Nifty]]-AVERAGE(Table2[1Y Return vs Nifty]))/_xlfn.STDEV.P(Table2[1Y Return vs Nifty])</f>
        <v>-0.43455480883517883</v>
      </c>
      <c r="I425">
        <v>2.42545120403146</v>
      </c>
      <c r="J425">
        <f>(Table2[[#This Row],[1M Return vs Nifty]]-AVERAGE(Table2[1M Return vs Nifty]))/_xlfn.STDEV.P(Table2[1M Return vs Nifty])</f>
        <v>-0.16362005183865341</v>
      </c>
      <c r="K425">
        <v>14.722039485167</v>
      </c>
      <c r="L425">
        <f>(Table2[[#This Row],[6M Return vs Nifty]]-AVERAGE(Table2[6M Return vs Nifty]))/_xlfn.STDEV.P(Table2[6M Return vs Nifty])</f>
        <v>0.13892598877161058</v>
      </c>
      <c r="M425">
        <v>-3.3151277466359801</v>
      </c>
      <c r="N425">
        <f>(Table2[[#This Row],[1W Return vs Nifty]]-AVERAGE(Table2[1W Return vs Nifty]))/_xlfn.STDEV.P(Table2[1W Return vs Nifty])</f>
        <v>-0.91095897883688004</v>
      </c>
      <c r="O425">
        <v>392.22</v>
      </c>
      <c r="P425">
        <v>373.27481191390001</v>
      </c>
      <c r="Q425">
        <v>333.063015383422</v>
      </c>
      <c r="R425">
        <v>61.755949520415001</v>
      </c>
      <c r="S425" s="2">
        <f>(Table2[[#This Row],[Close Price]]-Table2[[#This Row],[20D EMA]])/Table2[[#This Row],[20D EMA]]</f>
        <v>-8.0821987659987146E-3</v>
      </c>
      <c r="T425" s="2">
        <f>(Table2[[#This Row],[Close Price]]-Table2[[#This Row],[50D EMA]])/Table2[[#This Row],[50D EMA]]</f>
        <v>4.2261592753112753E-2</v>
      </c>
      <c r="U425" s="2">
        <f>(Table2[[#This Row],[Close Price]]-Table2[[#This Row],[200D EMA]])/Table2[[#This Row],[200D EMA]]</f>
        <v>0.16809727298038726</v>
      </c>
      <c r="V425">
        <v>0.73064190383005601</v>
      </c>
      <c r="W425">
        <v>377.15</v>
      </c>
      <c r="X425">
        <v>394.9</v>
      </c>
      <c r="Y425">
        <v>377.15</v>
      </c>
      <c r="Z425">
        <v>414.95</v>
      </c>
      <c r="AA425">
        <v>377.15</v>
      </c>
      <c r="AB425">
        <v>427.8</v>
      </c>
      <c r="AC425" s="2">
        <f>(Table2[[#This Row],[Close Price]]/Table2[[#This Row],[Day Low]])-1</f>
        <v>3.1552432719077483E-2</v>
      </c>
      <c r="AD425" s="2">
        <f>(Table2[[#This Row],[Day High]]/Table2[[#This Row],[Close Price]])-1</f>
        <v>1.5036627682817105E-2</v>
      </c>
      <c r="AE425" s="2">
        <f>(Table2[[#This Row],[Close Price]]/Table2[[#This Row],[Current Week Low]])-1</f>
        <v>3.1552432719077483E-2</v>
      </c>
      <c r="AF425" s="2">
        <f>(Table2[[#This Row],[Current Week High]]/Table2[[#This Row],[Close Price]])-1</f>
        <v>6.6572419997429577E-2</v>
      </c>
      <c r="AG425" s="2">
        <f>(Table2[[#This Row],[Close Price]]/Table2[[#This Row],[Current Month Low]])-1</f>
        <v>3.1552432719077483E-2</v>
      </c>
      <c r="AH425" s="2">
        <f>(Table2[[#This Row],[Current Month High]]/Table2[[#This Row],[Close Price]])-1</f>
        <v>9.960159362549792E-2</v>
      </c>
      <c r="AI425">
        <v>9.9601593625497902</v>
      </c>
      <c r="AJ425">
        <v>53.896360759493597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-0.03</v>
      </c>
      <c r="AM425" t="s">
        <v>10199</v>
      </c>
      <c r="AN425">
        <v>-2.1</v>
      </c>
      <c r="AO425" t="s">
        <v>10199</v>
      </c>
      <c r="AP425">
        <v>0.20734883650279101</v>
      </c>
      <c r="AQ425">
        <f>(Table2[[#This Row],[Sharpe Ratio]]-AVERAGE(Table2[Sharpe Ratio]))/_xlfn.STDEV.P(Table2[Sharpe Ratio])</f>
        <v>1.72351151735693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0.3533036666178283</v>
      </c>
      <c r="AS425">
        <f>_xlfn.RANK.AVG(Table2[[#This Row],[1Y Return vs Nifty Z-Score]],Table2[1Y Return vs Nifty Z-Score])</f>
        <v>453</v>
      </c>
      <c r="AT425">
        <f>_xlfn.RANK.AVG(Table2[[#This Row],[6M Return vs Nifty Z-Score]],Table2[6M Return vs Nifty Z-Score])</f>
        <v>266</v>
      </c>
      <c r="AU425">
        <f>_xlfn.RANK.AVG(Table2[[#This Row],[Sharpe Ratio Z-Score]],Table2[Sharpe Ratio Z-Score])</f>
        <v>33</v>
      </c>
      <c r="AV425">
        <f>(Table2[[#This Row],[Rank 1Y]]+Table2[[#This Row],[Rank 6M]]+Table2[[#This Row],[Rank Sharpe]])/3</f>
        <v>250.66666666666666</v>
      </c>
    </row>
    <row r="426" spans="1:48" x14ac:dyDescent="0.3">
      <c r="A426" t="s">
        <v>1046</v>
      </c>
      <c r="B426" t="s">
        <v>1047</v>
      </c>
      <c r="C426" t="s">
        <v>10154</v>
      </c>
      <c r="D426" t="s">
        <v>21</v>
      </c>
      <c r="E426">
        <v>12279.174133589901</v>
      </c>
      <c r="F426">
        <v>813.95</v>
      </c>
      <c r="G426">
        <v>-40.5956897557448</v>
      </c>
      <c r="H426">
        <f>(Table2[[#This Row],[1Y Return vs Nifty]]-AVERAGE(Table2[1Y Return vs Nifty]))/_xlfn.STDEV.P(Table2[1Y Return vs Nifty])</f>
        <v>-1.0227300450052941</v>
      </c>
      <c r="I426">
        <v>-9.2819994852775203</v>
      </c>
      <c r="J426">
        <f>(Table2[[#This Row],[1M Return vs Nifty]]-AVERAGE(Table2[1M Return vs Nifty]))/_xlfn.STDEV.P(Table2[1M Return vs Nifty])</f>
        <v>-1.1349114940969991</v>
      </c>
      <c r="K426">
        <v>-21.2764915790742</v>
      </c>
      <c r="L426">
        <f>(Table2[[#This Row],[6M Return vs Nifty]]-AVERAGE(Table2[6M Return vs Nifty]))/_xlfn.STDEV.P(Table2[6M Return vs Nifty])</f>
        <v>-0.95645999077542543</v>
      </c>
      <c r="M426">
        <v>-1.6291359075525</v>
      </c>
      <c r="N426">
        <f>(Table2[[#This Row],[1W Return vs Nifty]]-AVERAGE(Table2[1W Return vs Nifty]))/_xlfn.STDEV.P(Table2[1W Return vs Nifty])</f>
        <v>-0.58390182557825776</v>
      </c>
      <c r="O426">
        <v>835.63</v>
      </c>
      <c r="P426">
        <v>833.31465914011403</v>
      </c>
      <c r="Q426">
        <v>847.31399994173205</v>
      </c>
      <c r="R426">
        <v>38.618861524247301</v>
      </c>
      <c r="S426" s="2">
        <f>(Table2[[#This Row],[Close Price]]-Table2[[#This Row],[20D EMA]])/Table2[[#This Row],[20D EMA]]</f>
        <v>-2.5944496966360649E-2</v>
      </c>
      <c r="T426" s="2">
        <f>(Table2[[#This Row],[Close Price]]-Table2[[#This Row],[50D EMA]])/Table2[[#This Row],[50D EMA]]</f>
        <v>-2.3238111711722572E-2</v>
      </c>
      <c r="U426" s="2">
        <f>(Table2[[#This Row],[Close Price]]-Table2[[#This Row],[200D EMA]])/Table2[[#This Row],[200D EMA]]</f>
        <v>-3.9376193411210451E-2</v>
      </c>
      <c r="V426">
        <v>0.99009179651912904</v>
      </c>
      <c r="W426">
        <v>808</v>
      </c>
      <c r="X426">
        <v>824</v>
      </c>
      <c r="Y426">
        <v>808</v>
      </c>
      <c r="Z426">
        <v>833.8</v>
      </c>
      <c r="AA426">
        <v>808</v>
      </c>
      <c r="AB426">
        <v>849.4</v>
      </c>
      <c r="AC426" s="2">
        <f>(Table2[[#This Row],[Close Price]]/Table2[[#This Row],[Day Low]])-1</f>
        <v>7.3638613861386482E-3</v>
      </c>
      <c r="AD426" s="2">
        <f>(Table2[[#This Row],[Day High]]/Table2[[#This Row],[Close Price]])-1</f>
        <v>1.2347195773696029E-2</v>
      </c>
      <c r="AE426" s="2">
        <f>(Table2[[#This Row],[Close Price]]/Table2[[#This Row],[Current Week Low]])-1</f>
        <v>7.3638613861386482E-3</v>
      </c>
      <c r="AF426" s="2">
        <f>(Table2[[#This Row],[Current Week High]]/Table2[[#This Row],[Close Price]])-1</f>
        <v>2.4387247373917287E-2</v>
      </c>
      <c r="AG426" s="2">
        <f>(Table2[[#This Row],[Close Price]]/Table2[[#This Row],[Current Month Low]])-1</f>
        <v>7.3638613861386482E-3</v>
      </c>
      <c r="AH426" s="2">
        <f>(Table2[[#This Row],[Current Month High]]/Table2[[#This Row],[Close Price]])-1</f>
        <v>4.3553043798759017E-2</v>
      </c>
      <c r="AI426">
        <v>25.314822777811798</v>
      </c>
      <c r="AJ426">
        <v>9.8448043184885297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</v>
      </c>
      <c r="AM426" t="s">
        <v>10199</v>
      </c>
      <c r="AN426">
        <v>-11.27</v>
      </c>
      <c r="AO426" t="s">
        <v>10199</v>
      </c>
      <c r="AP426">
        <v>-0.162065296174911</v>
      </c>
      <c r="AQ426">
        <f>(Table2[[#This Row],[Sharpe Ratio]]-AVERAGE(Table2[Sharpe Ratio]))/_xlfn.STDEV.P(Table2[Sharpe Ratio])</f>
        <v>-2.4413720230742411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699</v>
      </c>
      <c r="AT426">
        <f>_xlfn.RANK.AVG(Table2[[#This Row],[6M Return vs Nifty Z-Score]],Table2[6M Return vs Nifty Z-Score])</f>
        <v>633</v>
      </c>
      <c r="AU426">
        <f>_xlfn.RANK.AVG(Table2[[#This Row],[Sharpe Ratio Z-Score]],Table2[Sharpe Ratio Z-Score])</f>
        <v>726</v>
      </c>
      <c r="AV426">
        <f>(Table2[[#This Row],[Rank 1Y]]+Table2[[#This Row],[Rank 6M]]+Table2[[#This Row],[Rank Sharpe]])/3</f>
        <v>686</v>
      </c>
    </row>
    <row r="427" spans="1:48" x14ac:dyDescent="0.3">
      <c r="A427" t="s">
        <v>1048</v>
      </c>
      <c r="B427" t="s">
        <v>1049</v>
      </c>
      <c r="C427" t="s">
        <v>10164</v>
      </c>
      <c r="D427" t="s">
        <v>80</v>
      </c>
      <c r="E427">
        <v>12229.604183805001</v>
      </c>
      <c r="F427">
        <v>1580.4</v>
      </c>
      <c r="G427">
        <v>5.6111581410562099</v>
      </c>
      <c r="H427">
        <f>(Table2[[#This Row],[1Y Return vs Nifty]]-AVERAGE(Table2[1Y Return vs Nifty]))/_xlfn.STDEV.P(Table2[1Y Return vs Nifty])</f>
        <v>-0.48289680892509801</v>
      </c>
      <c r="I427">
        <v>-0.56427351952070404</v>
      </c>
      <c r="J427">
        <f>(Table2[[#This Row],[1M Return vs Nifty]]-AVERAGE(Table2[1M Return vs Nifty]))/_xlfn.STDEV.P(Table2[1M Return vs Nifty])</f>
        <v>-0.41165817010689393</v>
      </c>
      <c r="K427">
        <v>-3.1994426171237502</v>
      </c>
      <c r="L427">
        <f>(Table2[[#This Row],[6M Return vs Nifty]]-AVERAGE(Table2[6M Return vs Nifty]))/_xlfn.STDEV.P(Table2[6M Return vs Nifty])</f>
        <v>-0.40640015780142658</v>
      </c>
      <c r="M427">
        <v>-2.8066495470117698</v>
      </c>
      <c r="N427">
        <f>(Table2[[#This Row],[1W Return vs Nifty]]-AVERAGE(Table2[1W Return vs Nifty]))/_xlfn.STDEV.P(Table2[1W Return vs Nifty])</f>
        <v>-0.81232182733467184</v>
      </c>
      <c r="O427">
        <v>1563.84</v>
      </c>
      <c r="P427">
        <v>1528.22462997249</v>
      </c>
      <c r="Q427">
        <v>1433.60915178604</v>
      </c>
      <c r="R427">
        <v>55.579926141928198</v>
      </c>
      <c r="S427" s="2">
        <f>(Table2[[#This Row],[Close Price]]-Table2[[#This Row],[20D EMA]])/Table2[[#This Row],[20D EMA]]</f>
        <v>1.0589318600368436E-2</v>
      </c>
      <c r="T427" s="2">
        <f>(Table2[[#This Row],[Close Price]]-Table2[[#This Row],[50D EMA]])/Table2[[#This Row],[50D EMA]]</f>
        <v>3.4141165509450871E-2</v>
      </c>
      <c r="U427" s="2">
        <f>(Table2[[#This Row],[Close Price]]-Table2[[#This Row],[200D EMA]])/Table2[[#This Row],[200D EMA]]</f>
        <v>0.1023925161408763</v>
      </c>
      <c r="V427">
        <v>1.0775981796245899</v>
      </c>
      <c r="W427">
        <v>1534.25</v>
      </c>
      <c r="X427">
        <v>1586.95</v>
      </c>
      <c r="Y427">
        <v>1534.25</v>
      </c>
      <c r="Z427">
        <v>1608.05</v>
      </c>
      <c r="AA427">
        <v>1534.25</v>
      </c>
      <c r="AB427">
        <v>1652.8</v>
      </c>
      <c r="AC427" s="2">
        <f>(Table2[[#This Row],[Close Price]]/Table2[[#This Row],[Day Low]])-1</f>
        <v>3.0079843571777731E-2</v>
      </c>
      <c r="AD427" s="2">
        <f>(Table2[[#This Row],[Day High]]/Table2[[#This Row],[Close Price]])-1</f>
        <v>4.1445203745886783E-3</v>
      </c>
      <c r="AE427" s="2">
        <f>(Table2[[#This Row],[Close Price]]/Table2[[#This Row],[Current Week Low]])-1</f>
        <v>3.0079843571777731E-2</v>
      </c>
      <c r="AF427" s="2">
        <f>(Table2[[#This Row],[Current Week High]]/Table2[[#This Row],[Close Price]])-1</f>
        <v>1.7495570741584254E-2</v>
      </c>
      <c r="AG427" s="2">
        <f>(Table2[[#This Row],[Close Price]]/Table2[[#This Row],[Current Month Low]])-1</f>
        <v>3.0079843571777731E-2</v>
      </c>
      <c r="AH427" s="2">
        <f>(Table2[[#This Row],[Current Month High]]/Table2[[#This Row],[Close Price]])-1</f>
        <v>4.5811187041255197E-2</v>
      </c>
      <c r="AI427">
        <v>14.021766641356599</v>
      </c>
      <c r="AJ427">
        <v>49.017019471029101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-0.01</v>
      </c>
      <c r="AM427" t="s">
        <v>10199</v>
      </c>
      <c r="AN427">
        <v>3.61</v>
      </c>
      <c r="AO427" t="s">
        <v>10200</v>
      </c>
      <c r="AP427">
        <v>-8.0952010441070008E-3</v>
      </c>
      <c r="AQ427">
        <f>(Table2[[#This Row],[Sharpe Ratio]]-AVERAGE(Table2[Sharpe Ratio]))/_xlfn.STDEV.P(Table2[Sharpe Ratio])</f>
        <v>-0.70546790299991358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-2.8187448671680038</v>
      </c>
      <c r="AS427">
        <f>_xlfn.RANK.AVG(Table2[[#This Row],[1Y Return vs Nifty Z-Score]],Table2[1Y Return vs Nifty Z-Score])</f>
        <v>481</v>
      </c>
      <c r="AT427">
        <f>_xlfn.RANK.AVG(Table2[[#This Row],[6M Return vs Nifty Z-Score]],Table2[6M Return vs Nifty Z-Score])</f>
        <v>463</v>
      </c>
      <c r="AU427">
        <f>_xlfn.RANK.AVG(Table2[[#This Row],[Sharpe Ratio Z-Score]],Table2[Sharpe Ratio Z-Score])</f>
        <v>560</v>
      </c>
      <c r="AV427">
        <f>(Table2[[#This Row],[Rank 1Y]]+Table2[[#This Row],[Rank 6M]]+Table2[[#This Row],[Rank Sharpe]])/3</f>
        <v>501.33333333333331</v>
      </c>
    </row>
    <row r="428" spans="1:48" x14ac:dyDescent="0.3">
      <c r="A428" t="s">
        <v>1050</v>
      </c>
      <c r="B428" t="s">
        <v>1051</v>
      </c>
      <c r="C428" t="s">
        <v>10167</v>
      </c>
      <c r="D428" t="s">
        <v>333</v>
      </c>
      <c r="E428">
        <v>12216.7466527</v>
      </c>
      <c r="F428">
        <v>878.45</v>
      </c>
      <c r="G428">
        <v>-8.8498487034875897</v>
      </c>
      <c r="H428">
        <f>(Table2[[#This Row],[1Y Return vs Nifty]]-AVERAGE(Table2[1Y Return vs Nifty]))/_xlfn.STDEV.P(Table2[1Y Return vs Nifty])</f>
        <v>-0.65184432378919688</v>
      </c>
      <c r="I428">
        <v>14.6575117787383</v>
      </c>
      <c r="J428">
        <f>(Table2[[#This Row],[1M Return vs Nifty]]-AVERAGE(Table2[1M Return vs Nifty]))/_xlfn.STDEV.P(Table2[1M Return vs Nifty])</f>
        <v>0.85119487864385224</v>
      </c>
      <c r="K428">
        <v>3.4457461571487902</v>
      </c>
      <c r="L428">
        <f>(Table2[[#This Row],[6M Return vs Nifty]]-AVERAGE(Table2[6M Return vs Nifty]))/_xlfn.STDEV.P(Table2[6M Return vs Nifty])</f>
        <v>-0.20419616781662228</v>
      </c>
      <c r="M428">
        <v>5.9618020826397302</v>
      </c>
      <c r="N428">
        <f>(Table2[[#This Row],[1W Return vs Nifty]]-AVERAGE(Table2[1W Return vs Nifty]))/_xlfn.STDEV.P(Table2[1W Return vs Nifty])</f>
        <v>0.88862639910437136</v>
      </c>
      <c r="O428">
        <v>815.43</v>
      </c>
      <c r="P428">
        <v>766.89099600914801</v>
      </c>
      <c r="Q428">
        <v>751.42774518862598</v>
      </c>
      <c r="R428">
        <v>84.283546645040204</v>
      </c>
      <c r="S428" s="2">
        <f>(Table2[[#This Row],[Close Price]]-Table2[[#This Row],[20D EMA]])/Table2[[#This Row],[20D EMA]]</f>
        <v>7.7284377567663806E-2</v>
      </c>
      <c r="T428" s="2">
        <f>(Table2[[#This Row],[Close Price]]-Table2[[#This Row],[50D EMA]])/Table2[[#This Row],[50D EMA]]</f>
        <v>0.14546917954624319</v>
      </c>
      <c r="U428" s="2">
        <f>(Table2[[#This Row],[Close Price]]-Table2[[#This Row],[200D EMA]])/Table2[[#This Row],[200D EMA]]</f>
        <v>0.16904120938399542</v>
      </c>
      <c r="V428">
        <v>1.5287195406870799</v>
      </c>
      <c r="W428">
        <v>869.95</v>
      </c>
      <c r="X428">
        <v>885.5</v>
      </c>
      <c r="Y428">
        <v>862.75</v>
      </c>
      <c r="Z428">
        <v>896.85</v>
      </c>
      <c r="AA428">
        <v>783.3</v>
      </c>
      <c r="AB428">
        <v>900.95</v>
      </c>
      <c r="AC428" s="2">
        <f>(Table2[[#This Row],[Close Price]]/Table2[[#This Row],[Day Low]])-1</f>
        <v>9.7706764756595454E-3</v>
      </c>
      <c r="AD428" s="2">
        <f>(Table2[[#This Row],[Day High]]/Table2[[#This Row],[Close Price]])-1</f>
        <v>8.0254994592747764E-3</v>
      </c>
      <c r="AE428" s="2">
        <f>(Table2[[#This Row],[Close Price]]/Table2[[#This Row],[Current Week Low]])-1</f>
        <v>1.8197623877137081E-2</v>
      </c>
      <c r="AF428" s="2">
        <f>(Table2[[#This Row],[Current Week High]]/Table2[[#This Row],[Close Price]])-1</f>
        <v>2.0945984404348472E-2</v>
      </c>
      <c r="AG428" s="2">
        <f>(Table2[[#This Row],[Close Price]]/Table2[[#This Row],[Current Month Low]])-1</f>
        <v>0.12147325418102906</v>
      </c>
      <c r="AH428" s="2">
        <f>(Table2[[#This Row],[Current Month High]]/Table2[[#This Row],[Close Price]])-1</f>
        <v>2.5613296146622E-2</v>
      </c>
      <c r="AI428">
        <v>2.5613296146622</v>
      </c>
      <c r="AJ428">
        <v>35.7413273584176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0.13</v>
      </c>
      <c r="AM428" t="s">
        <v>10200</v>
      </c>
      <c r="AN428">
        <v>13.94</v>
      </c>
      <c r="AO428" t="s">
        <v>10200</v>
      </c>
      <c r="AP428">
        <v>-6.6964316677041003E-2</v>
      </c>
      <c r="AQ428">
        <f>(Table2[[#This Row],[Sharpe Ratio]]-AVERAGE(Table2[Sharpe Ratio]))/_xlfn.STDEV.P(Table2[Sharpe Ratio])</f>
        <v>-1.369175620303891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-0.48539483416148654</v>
      </c>
      <c r="AS428">
        <f>_xlfn.RANK.AVG(Table2[[#This Row],[1Y Return vs Nifty Z-Score]],Table2[1Y Return vs Nifty Z-Score])</f>
        <v>557</v>
      </c>
      <c r="AT428">
        <f>_xlfn.RANK.AVG(Table2[[#This Row],[6M Return vs Nifty Z-Score]],Table2[6M Return vs Nifty Z-Score])</f>
        <v>387</v>
      </c>
      <c r="AU428">
        <f>_xlfn.RANK.AVG(Table2[[#This Row],[Sharpe Ratio Z-Score]],Table2[Sharpe Ratio Z-Score])</f>
        <v>666</v>
      </c>
      <c r="AV428">
        <f>(Table2[[#This Row],[Rank 1Y]]+Table2[[#This Row],[Rank 6M]]+Table2[[#This Row],[Rank Sharpe]])/3</f>
        <v>536.66666666666663</v>
      </c>
    </row>
    <row r="429" spans="1:48" x14ac:dyDescent="0.3">
      <c r="A429" t="s">
        <v>1052</v>
      </c>
      <c r="B429" t="s">
        <v>1053</v>
      </c>
      <c r="C429" t="s">
        <v>10155</v>
      </c>
      <c r="D429" t="s">
        <v>24</v>
      </c>
      <c r="E429">
        <v>12189.237524128001</v>
      </c>
      <c r="F429">
        <v>164.92</v>
      </c>
      <c r="G429">
        <v>1.96186007798498</v>
      </c>
      <c r="H429">
        <f>(Table2[[#This Row],[1Y Return vs Nifty]]-AVERAGE(Table2[1Y Return vs Nifty]))/_xlfn.STDEV.P(Table2[1Y Return vs Nifty])</f>
        <v>-0.52553145016288128</v>
      </c>
      <c r="I429">
        <v>7.1937580626238704</v>
      </c>
      <c r="J429">
        <f>(Table2[[#This Row],[1M Return vs Nifty]]-AVERAGE(Table2[1M Return vs Nifty]))/_xlfn.STDEV.P(Table2[1M Return vs Nifty])</f>
        <v>0.2319755196243897</v>
      </c>
      <c r="K429">
        <v>0.73144319796425095</v>
      </c>
      <c r="L429">
        <f>(Table2[[#This Row],[6M Return vs Nifty]]-AVERAGE(Table2[6M Return vs Nifty]))/_xlfn.STDEV.P(Table2[6M Return vs Nifty])</f>
        <v>-0.28678868806218261</v>
      </c>
      <c r="M429">
        <v>-0.86165527338333803</v>
      </c>
      <c r="N429">
        <f>(Table2[[#This Row],[1W Return vs Nifty]]-AVERAGE(Table2[1W Return vs Nifty]))/_xlfn.STDEV.P(Table2[1W Return vs Nifty])</f>
        <v>-0.43502208276233789</v>
      </c>
      <c r="O429">
        <v>163.05000000000001</v>
      </c>
      <c r="P429">
        <v>156.70429178382599</v>
      </c>
      <c r="Q429">
        <v>147.50331622061299</v>
      </c>
      <c r="R429">
        <v>49.020967207205899</v>
      </c>
      <c r="S429" s="2">
        <f>(Table2[[#This Row],[Close Price]]-Table2[[#This Row],[20D EMA]])/Table2[[#This Row],[20D EMA]]</f>
        <v>1.1468874578350052E-2</v>
      </c>
      <c r="T429" s="2">
        <f>(Table2[[#This Row],[Close Price]]-Table2[[#This Row],[50D EMA]])/Table2[[#This Row],[50D EMA]]</f>
        <v>5.2428099592240818E-2</v>
      </c>
      <c r="U429" s="2">
        <f>(Table2[[#This Row],[Close Price]]-Table2[[#This Row],[200D EMA]])/Table2[[#This Row],[200D EMA]]</f>
        <v>0.11807655736592239</v>
      </c>
      <c r="V429">
        <v>0.91758770730695605</v>
      </c>
      <c r="W429">
        <v>160.87</v>
      </c>
      <c r="X429">
        <v>167.3</v>
      </c>
      <c r="Y429">
        <v>160.87</v>
      </c>
      <c r="Z429">
        <v>169.87</v>
      </c>
      <c r="AA429">
        <v>160.87</v>
      </c>
      <c r="AB429">
        <v>174.75</v>
      </c>
      <c r="AC429" s="2">
        <f>(Table2[[#This Row],[Close Price]]/Table2[[#This Row],[Day Low]])-1</f>
        <v>2.5175607633492803E-2</v>
      </c>
      <c r="AD429" s="2">
        <f>(Table2[[#This Row],[Day High]]/Table2[[#This Row],[Close Price]])-1</f>
        <v>1.4431239388794648E-2</v>
      </c>
      <c r="AE429" s="2">
        <f>(Table2[[#This Row],[Close Price]]/Table2[[#This Row],[Current Week Low]])-1</f>
        <v>2.5175607633492803E-2</v>
      </c>
      <c r="AF429" s="2">
        <f>(Table2[[#This Row],[Current Week High]]/Table2[[#This Row],[Close Price]])-1</f>
        <v>3.0014552510308157E-2</v>
      </c>
      <c r="AG429" s="2">
        <f>(Table2[[#This Row],[Close Price]]/Table2[[#This Row],[Current Month Low]])-1</f>
        <v>2.5175607633492803E-2</v>
      </c>
      <c r="AH429" s="2">
        <f>(Table2[[#This Row],[Current Month High]]/Table2[[#This Row],[Close Price]])-1</f>
        <v>5.9604656803298628E-2</v>
      </c>
      <c r="AI429">
        <v>5.9604656803298601</v>
      </c>
      <c r="AJ429">
        <v>37.376093294460603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-0.03</v>
      </c>
      <c r="AM429" t="s">
        <v>10199</v>
      </c>
      <c r="AN429">
        <v>1.64</v>
      </c>
      <c r="AO429" t="s">
        <v>10200</v>
      </c>
      <c r="AP429">
        <v>-3.6959092300560999E-2</v>
      </c>
      <c r="AQ429">
        <f>(Table2[[#This Row],[Sharpe Ratio]]-AVERAGE(Table2[Sharpe Ratio]))/_xlfn.STDEV.P(Table2[Sharpe Ratio])</f>
        <v>-1.0308878990770065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-2.0462546004400184</v>
      </c>
      <c r="AS429">
        <f>_xlfn.RANK.AVG(Table2[[#This Row],[1Y Return vs Nifty Z-Score]],Table2[1Y Return vs Nifty Z-Score])</f>
        <v>505</v>
      </c>
      <c r="AT429">
        <f>_xlfn.RANK.AVG(Table2[[#This Row],[6M Return vs Nifty Z-Score]],Table2[6M Return vs Nifty Z-Score])</f>
        <v>417</v>
      </c>
      <c r="AU429">
        <f>_xlfn.RANK.AVG(Table2[[#This Row],[Sharpe Ratio Z-Score]],Table2[Sharpe Ratio Z-Score])</f>
        <v>613</v>
      </c>
      <c r="AV429">
        <f>(Table2[[#This Row],[Rank 1Y]]+Table2[[#This Row],[Rank 6M]]+Table2[[#This Row],[Rank Sharpe]])/3</f>
        <v>511.66666666666669</v>
      </c>
    </row>
    <row r="430" spans="1:48" x14ac:dyDescent="0.3">
      <c r="A430" t="s">
        <v>1054</v>
      </c>
      <c r="B430" t="s">
        <v>1055</v>
      </c>
      <c r="C430" t="s">
        <v>10168</v>
      </c>
      <c r="D430" t="s">
        <v>140</v>
      </c>
      <c r="E430">
        <v>12160.166183253001</v>
      </c>
      <c r="F430">
        <v>205.54</v>
      </c>
      <c r="G430">
        <v>134.126998008849</v>
      </c>
      <c r="H430">
        <f>(Table2[[#This Row],[1Y Return vs Nifty]]-AVERAGE(Table2[1Y Return vs Nifty]))/_xlfn.STDEV.P(Table2[1Y Return vs Nifty])</f>
        <v>1.0185499436935321</v>
      </c>
      <c r="I430">
        <v>5.4361328313352004</v>
      </c>
      <c r="J430">
        <f>(Table2[[#This Row],[1M Return vs Nifty]]-AVERAGE(Table2[1M Return vs Nifty]))/_xlfn.STDEV.P(Table2[1M Return vs Nifty])</f>
        <v>8.6156725153020933E-2</v>
      </c>
      <c r="K430">
        <v>-9.7927134964052005</v>
      </c>
      <c r="L430">
        <f>(Table2[[#This Row],[6M Return vs Nifty]]-AVERAGE(Table2[6M Return vs Nifty]))/_xlfn.STDEV.P(Table2[6M Return vs Nifty])</f>
        <v>-0.60702435737313465</v>
      </c>
      <c r="M430">
        <v>8.4320816706607804</v>
      </c>
      <c r="N430">
        <f>(Table2[[#This Row],[1W Return vs Nifty]]-AVERAGE(Table2[1W Return vs Nifty]))/_xlfn.STDEV.P(Table2[1W Return vs Nifty])</f>
        <v>1.3678236235999777</v>
      </c>
      <c r="O430">
        <v>204</v>
      </c>
      <c r="P430">
        <v>205.462170715529</v>
      </c>
      <c r="Q430">
        <v>196.69679430408399</v>
      </c>
      <c r="R430">
        <v>75.024516990025205</v>
      </c>
      <c r="S430" s="2">
        <f>(Table2[[#This Row],[Close Price]]-Table2[[#This Row],[20D EMA]])/Table2[[#This Row],[20D EMA]]</f>
        <v>7.5490196078430985E-3</v>
      </c>
      <c r="T430" s="2">
        <f>(Table2[[#This Row],[Close Price]]-Table2[[#This Row],[50D EMA]])/Table2[[#This Row],[50D EMA]]</f>
        <v>3.7880104254691104E-4</v>
      </c>
      <c r="U430" s="2">
        <f>(Table2[[#This Row],[Close Price]]-Table2[[#This Row],[200D EMA]])/Table2[[#This Row],[200D EMA]]</f>
        <v>4.4958565426566219E-2</v>
      </c>
      <c r="V430">
        <v>1.36685032001442</v>
      </c>
      <c r="W430">
        <v>202.6</v>
      </c>
      <c r="X430">
        <v>220.5</v>
      </c>
      <c r="Y430">
        <v>202.6</v>
      </c>
      <c r="Z430">
        <v>228.95</v>
      </c>
      <c r="AA430">
        <v>185.4</v>
      </c>
      <c r="AB430">
        <v>228.95</v>
      </c>
      <c r="AC430" s="2">
        <f>(Table2[[#This Row],[Close Price]]/Table2[[#This Row],[Day Low]])-1</f>
        <v>1.4511352418558721E-2</v>
      </c>
      <c r="AD430" s="2">
        <f>(Table2[[#This Row],[Day High]]/Table2[[#This Row],[Close Price]])-1</f>
        <v>7.2783886348156024E-2</v>
      </c>
      <c r="AE430" s="2">
        <f>(Table2[[#This Row],[Close Price]]/Table2[[#This Row],[Current Week Low]])-1</f>
        <v>1.4511352418558721E-2</v>
      </c>
      <c r="AF430" s="2">
        <f>(Table2[[#This Row],[Current Week High]]/Table2[[#This Row],[Close Price]])-1</f>
        <v>0.11389510557555704</v>
      </c>
      <c r="AG430" s="2">
        <f>(Table2[[#This Row],[Close Price]]/Table2[[#This Row],[Current Month Low]])-1</f>
        <v>0.10862998921251332</v>
      </c>
      <c r="AH430" s="2">
        <f>(Table2[[#This Row],[Current Month High]]/Table2[[#This Row],[Close Price]])-1</f>
        <v>0.11389510557555704</v>
      </c>
      <c r="AI430">
        <v>38.610489442444297</v>
      </c>
      <c r="AJ430">
        <v>189.69696969696901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-0.21</v>
      </c>
      <c r="AM430" t="s">
        <v>10199</v>
      </c>
      <c r="AN430">
        <v>4.8499999999999996</v>
      </c>
      <c r="AO430" t="s">
        <v>10200</v>
      </c>
      <c r="AP430">
        <v>0.14996935612993301</v>
      </c>
      <c r="AQ430">
        <f>(Table2[[#This Row],[Sharpe Ratio]]-AVERAGE(Table2[Sharpe Ratio]))/_xlfn.STDEV.P(Table2[Sharpe Ratio])</f>
        <v>1.0765983859313153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82</v>
      </c>
      <c r="AT430">
        <f>_xlfn.RANK.AVG(Table2[[#This Row],[6M Return vs Nifty Z-Score]],Table2[6M Return vs Nifty Z-Score])</f>
        <v>526</v>
      </c>
      <c r="AU430">
        <f>_xlfn.RANK.AVG(Table2[[#This Row],[Sharpe Ratio Z-Score]],Table2[Sharpe Ratio Z-Score])</f>
        <v>104</v>
      </c>
      <c r="AV430">
        <f>(Table2[[#This Row],[Rank 1Y]]+Table2[[#This Row],[Rank 6M]]+Table2[[#This Row],[Rank Sharpe]])/3</f>
        <v>237.33333333333334</v>
      </c>
    </row>
    <row r="431" spans="1:48" x14ac:dyDescent="0.3">
      <c r="A431" t="s">
        <v>1056</v>
      </c>
      <c r="B431" t="s">
        <v>1057</v>
      </c>
      <c r="C431" t="s">
        <v>10165</v>
      </c>
      <c r="D431" t="s">
        <v>873</v>
      </c>
      <c r="E431">
        <v>12058.836655125</v>
      </c>
      <c r="F431">
        <v>2539.6999999999998</v>
      </c>
      <c r="G431">
        <v>18.511474530111599</v>
      </c>
      <c r="H431">
        <f>(Table2[[#This Row],[1Y Return vs Nifty]]-AVERAGE(Table2[1Y Return vs Nifty]))/_xlfn.STDEV.P(Table2[1Y Return vs Nifty])</f>
        <v>-0.33218279445010729</v>
      </c>
      <c r="I431">
        <v>2.47260470605455</v>
      </c>
      <c r="J431">
        <f>(Table2[[#This Row],[1M Return vs Nifty]]-AVERAGE(Table2[1M Return vs Nifty]))/_xlfn.STDEV.P(Table2[1M Return vs Nifty])</f>
        <v>-0.15970803083570675</v>
      </c>
      <c r="K431">
        <v>-14.1801475510412</v>
      </c>
      <c r="L431">
        <f>(Table2[[#This Row],[6M Return vs Nifty]]-AVERAGE(Table2[6M Return vs Nifty]))/_xlfn.STDEV.P(Table2[6M Return vs Nifty])</f>
        <v>-0.74052796453585601</v>
      </c>
      <c r="M431">
        <v>0.99346839810882503</v>
      </c>
      <c r="N431">
        <f>(Table2[[#This Row],[1W Return vs Nifty]]-AVERAGE(Table2[1W Return vs Nifty]))/_xlfn.STDEV.P(Table2[1W Return vs Nifty])</f>
        <v>-7.5155888350190103E-2</v>
      </c>
      <c r="O431">
        <v>2437.63</v>
      </c>
      <c r="P431">
        <v>2393.0287242572399</v>
      </c>
      <c r="Q431">
        <v>2285.0330818810198</v>
      </c>
      <c r="R431">
        <v>71.348933771533595</v>
      </c>
      <c r="S431" s="2">
        <f>(Table2[[#This Row],[Close Price]]-Table2[[#This Row],[20D EMA]])/Table2[[#This Row],[20D EMA]]</f>
        <v>4.1872638587480339E-2</v>
      </c>
      <c r="T431" s="2">
        <f>(Table2[[#This Row],[Close Price]]-Table2[[#This Row],[50D EMA]])/Table2[[#This Row],[50D EMA]]</f>
        <v>6.1291063603210391E-2</v>
      </c>
      <c r="U431" s="2">
        <f>(Table2[[#This Row],[Close Price]]-Table2[[#This Row],[200D EMA]])/Table2[[#This Row],[200D EMA]]</f>
        <v>0.11144999174775201</v>
      </c>
      <c r="V431">
        <v>1.0988631784711</v>
      </c>
      <c r="W431">
        <v>2440.5500000000002</v>
      </c>
      <c r="X431">
        <v>2550</v>
      </c>
      <c r="Y431">
        <v>2440.5500000000002</v>
      </c>
      <c r="Z431">
        <v>2550</v>
      </c>
      <c r="AA431">
        <v>2385.15</v>
      </c>
      <c r="AB431">
        <v>2563</v>
      </c>
      <c r="AC431" s="2">
        <f>(Table2[[#This Row],[Close Price]]/Table2[[#This Row],[Day Low]])-1</f>
        <v>4.0626088381717107E-2</v>
      </c>
      <c r="AD431" s="2">
        <f>(Table2[[#This Row],[Day High]]/Table2[[#This Row],[Close Price]])-1</f>
        <v>4.0555971177698158E-3</v>
      </c>
      <c r="AE431" s="2">
        <f>(Table2[[#This Row],[Close Price]]/Table2[[#This Row],[Current Week Low]])-1</f>
        <v>4.0626088381717107E-2</v>
      </c>
      <c r="AF431" s="2">
        <f>(Table2[[#This Row],[Current Week High]]/Table2[[#This Row],[Close Price]])-1</f>
        <v>4.0555971177698158E-3</v>
      </c>
      <c r="AG431" s="2">
        <f>(Table2[[#This Row],[Close Price]]/Table2[[#This Row],[Current Month Low]])-1</f>
        <v>6.4796763306290917E-2</v>
      </c>
      <c r="AH431" s="2">
        <f>(Table2[[#This Row],[Current Month High]]/Table2[[#This Row],[Close Price]])-1</f>
        <v>9.1743119266056716E-3</v>
      </c>
      <c r="AI431">
        <v>11.3517344568256</v>
      </c>
      <c r="AJ431">
        <v>60.537294563843197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-0.02</v>
      </c>
      <c r="AM431" t="s">
        <v>10199</v>
      </c>
      <c r="AN431">
        <v>7.5</v>
      </c>
      <c r="AO431" t="s">
        <v>10200</v>
      </c>
      <c r="AP431">
        <v>3.7988120130292E-2</v>
      </c>
      <c r="AQ431">
        <f>(Table2[[#This Row],[Sharpe Ratio]]-AVERAGE(Table2[Sharpe Ratio]))/_xlfn.STDEV.P(Table2[Sharpe Ratio])</f>
        <v>-0.18591099147506457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-1.4934856696469248</v>
      </c>
      <c r="AS431">
        <f>_xlfn.RANK.AVG(Table2[[#This Row],[1Y Return vs Nifty Z-Score]],Table2[1Y Return vs Nifty Z-Score])</f>
        <v>397</v>
      </c>
      <c r="AT431">
        <f>_xlfn.RANK.AVG(Table2[[#This Row],[6M Return vs Nifty Z-Score]],Table2[6M Return vs Nifty Z-Score])</f>
        <v>574</v>
      </c>
      <c r="AU431">
        <f>_xlfn.RANK.AVG(Table2[[#This Row],[Sharpe Ratio Z-Score]],Table2[Sharpe Ratio Z-Score])</f>
        <v>391</v>
      </c>
      <c r="AV431">
        <f>(Table2[[#This Row],[Rank 1Y]]+Table2[[#This Row],[Rank 6M]]+Table2[[#This Row],[Rank Sharpe]])/3</f>
        <v>454</v>
      </c>
    </row>
    <row r="432" spans="1:48" x14ac:dyDescent="0.3">
      <c r="A432" t="s">
        <v>1058</v>
      </c>
      <c r="B432" t="s">
        <v>1059</v>
      </c>
      <c r="C432" t="s">
        <v>10169</v>
      </c>
      <c r="D432" t="s">
        <v>542</v>
      </c>
      <c r="E432">
        <v>12045.506058875</v>
      </c>
      <c r="F432">
        <v>899.6</v>
      </c>
      <c r="G432">
        <v>-40.028883156839903</v>
      </c>
      <c r="H432">
        <f>(Table2[[#This Row],[1Y Return vs Nifty]]-AVERAGE(Table2[1Y Return vs Nifty]))/_xlfn.STDEV.P(Table2[1Y Return vs Nifty])</f>
        <v>-1.0161080602899153</v>
      </c>
      <c r="I432">
        <v>5.0247944783676202</v>
      </c>
      <c r="J432">
        <f>(Table2[[#This Row],[1M Return vs Nifty]]-AVERAGE(Table2[1M Return vs Nifty]))/_xlfn.STDEV.P(Table2[1M Return vs Nifty])</f>
        <v>5.2030643163634795E-2</v>
      </c>
      <c r="K432">
        <v>-11.912376553812701</v>
      </c>
      <c r="L432">
        <f>(Table2[[#This Row],[6M Return vs Nifty]]-AVERAGE(Table2[6M Return vs Nifty]))/_xlfn.STDEV.P(Table2[6M Return vs Nifty])</f>
        <v>-0.67152280010971521</v>
      </c>
      <c r="M432">
        <v>-2.3184128793804799</v>
      </c>
      <c r="N432">
        <f>(Table2[[#This Row],[1W Return vs Nifty]]-AVERAGE(Table2[1W Return vs Nifty]))/_xlfn.STDEV.P(Table2[1W Return vs Nifty])</f>
        <v>-0.71761122973250913</v>
      </c>
      <c r="O432">
        <v>890.08</v>
      </c>
      <c r="P432">
        <v>863.57609038631097</v>
      </c>
      <c r="Q432">
        <v>869.92980507476796</v>
      </c>
      <c r="R432">
        <v>56.400777637870704</v>
      </c>
      <c r="S432" s="2">
        <f>(Table2[[#This Row],[Close Price]]-Table2[[#This Row],[20D EMA]])/Table2[[#This Row],[20D EMA]]</f>
        <v>1.069566780514109E-2</v>
      </c>
      <c r="T432" s="2">
        <f>(Table2[[#This Row],[Close Price]]-Table2[[#This Row],[50D EMA]])/Table2[[#This Row],[50D EMA]]</f>
        <v>4.1714806621816231E-2</v>
      </c>
      <c r="U432" s="2">
        <f>(Table2[[#This Row],[Close Price]]-Table2[[#This Row],[200D EMA]])/Table2[[#This Row],[200D EMA]]</f>
        <v>3.4106424164512907E-2</v>
      </c>
      <c r="V432">
        <v>2.0084984038412999</v>
      </c>
      <c r="W432">
        <v>880.2</v>
      </c>
      <c r="X432">
        <v>900</v>
      </c>
      <c r="Y432">
        <v>880.2</v>
      </c>
      <c r="Z432">
        <v>925</v>
      </c>
      <c r="AA432">
        <v>880.2</v>
      </c>
      <c r="AB432">
        <v>938.4</v>
      </c>
      <c r="AC432" s="2">
        <f>(Table2[[#This Row],[Close Price]]/Table2[[#This Row],[Day Low]])-1</f>
        <v>2.2040445353328719E-2</v>
      </c>
      <c r="AD432" s="2">
        <f>(Table2[[#This Row],[Day High]]/Table2[[#This Row],[Close Price]])-1</f>
        <v>4.4464206313921117E-4</v>
      </c>
      <c r="AE432" s="2">
        <f>(Table2[[#This Row],[Close Price]]/Table2[[#This Row],[Current Week Low]])-1</f>
        <v>2.2040445353328719E-2</v>
      </c>
      <c r="AF432" s="2">
        <f>(Table2[[#This Row],[Current Week High]]/Table2[[#This Row],[Close Price]])-1</f>
        <v>2.8234771009337356E-2</v>
      </c>
      <c r="AG432" s="2">
        <f>(Table2[[#This Row],[Close Price]]/Table2[[#This Row],[Current Month Low]])-1</f>
        <v>2.2040445353328719E-2</v>
      </c>
      <c r="AH432" s="2">
        <f>(Table2[[#This Row],[Current Month High]]/Table2[[#This Row],[Close Price]])-1</f>
        <v>4.3130280124499709E-2</v>
      </c>
      <c r="AI432">
        <v>23.388172521120399</v>
      </c>
      <c r="AJ432">
        <v>18.127503118639599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-0.01</v>
      </c>
      <c r="AM432" t="s">
        <v>10199</v>
      </c>
      <c r="AN432">
        <v>2.33</v>
      </c>
      <c r="AO432" t="s">
        <v>10200</v>
      </c>
      <c r="AP432">
        <v>-2.0305567695445E-2</v>
      </c>
      <c r="AQ432">
        <f>(Table2[[#This Row],[Sharpe Ratio]]-AVERAGE(Table2[Sharpe Ratio]))/_xlfn.STDEV.P(Table2[Sharpe Ratio])</f>
        <v>-0.84313116650357578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696</v>
      </c>
      <c r="AT432">
        <f>_xlfn.RANK.AVG(Table2[[#This Row],[6M Return vs Nifty Z-Score]],Table2[6M Return vs Nifty Z-Score])</f>
        <v>544</v>
      </c>
      <c r="AU432">
        <f>_xlfn.RANK.AVG(Table2[[#This Row],[Sharpe Ratio Z-Score]],Table2[Sharpe Ratio Z-Score])</f>
        <v>583</v>
      </c>
      <c r="AV432">
        <f>(Table2[[#This Row],[Rank 1Y]]+Table2[[#This Row],[Rank 6M]]+Table2[[#This Row],[Rank Sharpe]])/3</f>
        <v>607.66666666666663</v>
      </c>
    </row>
    <row r="433" spans="1:48" x14ac:dyDescent="0.3">
      <c r="A433" t="s">
        <v>1063</v>
      </c>
      <c r="B433" t="s">
        <v>1064</v>
      </c>
      <c r="C433" t="s">
        <v>10168</v>
      </c>
      <c r="D433" t="s">
        <v>140</v>
      </c>
      <c r="E433">
        <v>11887.128010750001</v>
      </c>
      <c r="F433">
        <v>469.7</v>
      </c>
      <c r="G433">
        <v>333.06404697831999</v>
      </c>
      <c r="H433">
        <f>(Table2[[#This Row],[1Y Return vs Nifty]]-AVERAGE(Table2[1Y Return vs Nifty]))/_xlfn.STDEV.P(Table2[1Y Return vs Nifty])</f>
        <v>3.3427255975119126</v>
      </c>
      <c r="I433">
        <v>12.541314122072</v>
      </c>
      <c r="J433">
        <f>(Table2[[#This Row],[1M Return vs Nifty]]-AVERAGE(Table2[1M Return vs Nifty]))/_xlfn.STDEV.P(Table2[1M Return vs Nifty])</f>
        <v>0.67562764982570012</v>
      </c>
      <c r="K433">
        <v>88.352266790515998</v>
      </c>
      <c r="L433">
        <f>(Table2[[#This Row],[6M Return vs Nifty]]-AVERAGE(Table2[6M Return vs Nifty]))/_xlfn.STDEV.P(Table2[6M Return vs Nifty])</f>
        <v>2.379392926636668</v>
      </c>
      <c r="M433">
        <v>-11.3088291306792</v>
      </c>
      <c r="N433">
        <f>(Table2[[#This Row],[1W Return vs Nifty]]-AVERAGE(Table2[1W Return vs Nifty]))/_xlfn.STDEV.P(Table2[1W Return vs Nifty])</f>
        <v>-2.4616172667713538</v>
      </c>
      <c r="O433">
        <v>480.34</v>
      </c>
      <c r="P433">
        <v>431.14666607709103</v>
      </c>
      <c r="Q433">
        <v>292.60791990973098</v>
      </c>
      <c r="R433">
        <v>53.381747870251701</v>
      </c>
      <c r="S433" s="2">
        <f>(Table2[[#This Row],[Close Price]]-Table2[[#This Row],[20D EMA]])/Table2[[#This Row],[20D EMA]]</f>
        <v>-2.2150976391722501E-2</v>
      </c>
      <c r="T433" s="2">
        <f>(Table2[[#This Row],[Close Price]]-Table2[[#This Row],[50D EMA]])/Table2[[#This Row],[50D EMA]]</f>
        <v>8.9420461657971975E-2</v>
      </c>
      <c r="U433" s="2">
        <f>(Table2[[#This Row],[Close Price]]-Table2[[#This Row],[200D EMA]])/Table2[[#This Row],[200D EMA]]</f>
        <v>0.60521970883392906</v>
      </c>
      <c r="V433">
        <v>0.40640217732689898</v>
      </c>
      <c r="W433">
        <v>469.45</v>
      </c>
      <c r="X433">
        <v>491.85</v>
      </c>
      <c r="Y433">
        <v>469.45</v>
      </c>
      <c r="Z433">
        <v>530</v>
      </c>
      <c r="AA433">
        <v>469.45</v>
      </c>
      <c r="AB433">
        <v>569.6</v>
      </c>
      <c r="AC433" s="2">
        <f>(Table2[[#This Row],[Close Price]]/Table2[[#This Row],[Day Low]])-1</f>
        <v>5.3253807647246632E-4</v>
      </c>
      <c r="AD433" s="2">
        <f>(Table2[[#This Row],[Day High]]/Table2[[#This Row],[Close Price]])-1</f>
        <v>4.7157760272514393E-2</v>
      </c>
      <c r="AE433" s="2">
        <f>(Table2[[#This Row],[Close Price]]/Table2[[#This Row],[Current Week Low]])-1</f>
        <v>5.3253807647246632E-4</v>
      </c>
      <c r="AF433" s="2">
        <f>(Table2[[#This Row],[Current Week High]]/Table2[[#This Row],[Close Price]])-1</f>
        <v>0.12837981690440703</v>
      </c>
      <c r="AG433" s="2">
        <f>(Table2[[#This Row],[Close Price]]/Table2[[#This Row],[Current Month Low]])-1</f>
        <v>5.3253807647246632E-4</v>
      </c>
      <c r="AH433" s="2">
        <f>(Table2[[#This Row],[Current Month High]]/Table2[[#This Row],[Close Price]])-1</f>
        <v>0.21268895039386848</v>
      </c>
      <c r="AI433">
        <v>21.268895039386798</v>
      </c>
      <c r="AJ433">
        <v>398.35543766578201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0.09</v>
      </c>
      <c r="AM433" t="s">
        <v>10200</v>
      </c>
      <c r="AN433">
        <v>3.47</v>
      </c>
      <c r="AO433" t="s">
        <v>10200</v>
      </c>
      <c r="AP433">
        <v>0.14050892658997099</v>
      </c>
      <c r="AQ433">
        <f>(Table2[[#This Row],[Sharpe Ratio]]-AVERAGE(Table2[Sharpe Ratio]))/_xlfn.STDEV.P(Table2[Sharpe Ratio])</f>
        <v>0.96993872190927621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4.9060676291122034</v>
      </c>
      <c r="AS433">
        <f>_xlfn.RANK.AVG(Table2[[#This Row],[1Y Return vs Nifty Z-Score]],Table2[1Y Return vs Nifty Z-Score])</f>
        <v>7</v>
      </c>
      <c r="AT433">
        <f>_xlfn.RANK.AVG(Table2[[#This Row],[6M Return vs Nifty Z-Score]],Table2[6M Return vs Nifty Z-Score])</f>
        <v>21</v>
      </c>
      <c r="AU433">
        <f>_xlfn.RANK.AVG(Table2[[#This Row],[Sharpe Ratio Z-Score]],Table2[Sharpe Ratio Z-Score])</f>
        <v>126</v>
      </c>
      <c r="AV433">
        <f>(Table2[[#This Row],[Rank 1Y]]+Table2[[#This Row],[Rank 6M]]+Table2[[#This Row],[Rank Sharpe]])/3</f>
        <v>51.333333333333336</v>
      </c>
    </row>
    <row r="434" spans="1:48" x14ac:dyDescent="0.3">
      <c r="A434" t="s">
        <v>1065</v>
      </c>
      <c r="B434" t="s">
        <v>1066</v>
      </c>
      <c r="C434" t="s">
        <v>10159</v>
      </c>
      <c r="D434" t="s">
        <v>400</v>
      </c>
      <c r="E434">
        <v>11866.835973935</v>
      </c>
      <c r="F434">
        <v>456.75</v>
      </c>
      <c r="G434">
        <v>58.033558564309303</v>
      </c>
      <c r="H434">
        <f>(Table2[[#This Row],[1Y Return vs Nifty]]-AVERAGE(Table2[1Y Return vs Nifty]))/_xlfn.STDEV.P(Table2[1Y Return vs Nifty])</f>
        <v>0.12955254331768454</v>
      </c>
      <c r="I434">
        <v>3.4757565720803201</v>
      </c>
      <c r="J434">
        <f>(Table2[[#This Row],[1M Return vs Nifty]]-AVERAGE(Table2[1M Return vs Nifty]))/_xlfn.STDEV.P(Table2[1M Return vs Nifty])</f>
        <v>-7.6483010409519422E-2</v>
      </c>
      <c r="K434">
        <v>4.2215223635325296</v>
      </c>
      <c r="L434">
        <f>(Table2[[#This Row],[6M Return vs Nifty]]-AVERAGE(Table2[6M Return vs Nifty]))/_xlfn.STDEV.P(Table2[6M Return vs Nifty])</f>
        <v>-0.18059036072903664</v>
      </c>
      <c r="M434">
        <v>-1.62738409350296</v>
      </c>
      <c r="N434">
        <f>(Table2[[#This Row],[1W Return vs Nifty]]-AVERAGE(Table2[1W Return vs Nifty]))/_xlfn.STDEV.P(Table2[1W Return vs Nifty])</f>
        <v>-0.58356199990247482</v>
      </c>
      <c r="O434">
        <v>430.9</v>
      </c>
      <c r="P434">
        <v>420.81914627825199</v>
      </c>
      <c r="Q434">
        <v>388.181065909155</v>
      </c>
      <c r="R434">
        <v>74.835130866662496</v>
      </c>
      <c r="S434" s="2">
        <f>(Table2[[#This Row],[Close Price]]-Table2[[#This Row],[20D EMA]])/Table2[[#This Row],[20D EMA]]</f>
        <v>5.9990717103736421E-2</v>
      </c>
      <c r="T434" s="2">
        <f>(Table2[[#This Row],[Close Price]]-Table2[[#This Row],[50D EMA]])/Table2[[#This Row],[50D EMA]]</f>
        <v>8.5383124887549636E-2</v>
      </c>
      <c r="U434" s="2">
        <f>(Table2[[#This Row],[Close Price]]-Table2[[#This Row],[200D EMA]])/Table2[[#This Row],[200D EMA]]</f>
        <v>0.17664162452192353</v>
      </c>
      <c r="V434">
        <v>2.7520293984421098</v>
      </c>
      <c r="W434">
        <v>440</v>
      </c>
      <c r="X434">
        <v>470</v>
      </c>
      <c r="Y434">
        <v>440</v>
      </c>
      <c r="Z434">
        <v>470</v>
      </c>
      <c r="AA434">
        <v>433.25</v>
      </c>
      <c r="AB434">
        <v>470</v>
      </c>
      <c r="AC434" s="2">
        <f>(Table2[[#This Row],[Close Price]]/Table2[[#This Row],[Day Low]])-1</f>
        <v>3.8068181818181834E-2</v>
      </c>
      <c r="AD434" s="2">
        <f>(Table2[[#This Row],[Day High]]/Table2[[#This Row],[Close Price]])-1</f>
        <v>2.9009304871373764E-2</v>
      </c>
      <c r="AE434" s="2">
        <f>(Table2[[#This Row],[Close Price]]/Table2[[#This Row],[Current Week Low]])-1</f>
        <v>3.8068181818181834E-2</v>
      </c>
      <c r="AF434" s="2">
        <f>(Table2[[#This Row],[Current Week High]]/Table2[[#This Row],[Close Price]])-1</f>
        <v>2.9009304871373764E-2</v>
      </c>
      <c r="AG434" s="2">
        <f>(Table2[[#This Row],[Close Price]]/Table2[[#This Row],[Current Month Low]])-1</f>
        <v>5.4241200230813691E-2</v>
      </c>
      <c r="AH434" s="2">
        <f>(Table2[[#This Row],[Current Month High]]/Table2[[#This Row],[Close Price]])-1</f>
        <v>2.9009304871373764E-2</v>
      </c>
      <c r="AI434">
        <v>21.2807881773399</v>
      </c>
      <c r="AJ434">
        <v>89.916839916839905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-0.05</v>
      </c>
      <c r="AM434" t="s">
        <v>10199</v>
      </c>
      <c r="AN434">
        <v>16.399999999999999</v>
      </c>
      <c r="AO434" t="s">
        <v>10200</v>
      </c>
      <c r="AP434">
        <v>0.114210117144184</v>
      </c>
      <c r="AQ434">
        <f>(Table2[[#This Row],[Sharpe Ratio]]-AVERAGE(Table2[Sharpe Ratio]))/_xlfn.STDEV.P(Table2[Sharpe Ratio])</f>
        <v>0.67343821230572087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-3.7644615417625538E-2</v>
      </c>
      <c r="AS434">
        <f>_xlfn.RANK.AVG(Table2[[#This Row],[1Y Return vs Nifty Z-Score]],Table2[1Y Return vs Nifty Z-Score])</f>
        <v>235</v>
      </c>
      <c r="AT434">
        <f>_xlfn.RANK.AVG(Table2[[#This Row],[6M Return vs Nifty Z-Score]],Table2[6M Return vs Nifty Z-Score])</f>
        <v>374</v>
      </c>
      <c r="AU434">
        <f>_xlfn.RANK.AVG(Table2[[#This Row],[Sharpe Ratio Z-Score]],Table2[Sharpe Ratio Z-Score])</f>
        <v>179</v>
      </c>
      <c r="AV434">
        <f>(Table2[[#This Row],[Rank 1Y]]+Table2[[#This Row],[Rank 6M]]+Table2[[#This Row],[Rank Sharpe]])/3</f>
        <v>262.66666666666669</v>
      </c>
    </row>
    <row r="435" spans="1:48" x14ac:dyDescent="0.3">
      <c r="A435" t="s">
        <v>1067</v>
      </c>
      <c r="B435" t="s">
        <v>1068</v>
      </c>
      <c r="C435" t="s">
        <v>10161</v>
      </c>
      <c r="D435" t="s">
        <v>65</v>
      </c>
      <c r="E435">
        <v>11818.507255995</v>
      </c>
      <c r="F435">
        <v>725.9</v>
      </c>
      <c r="G435">
        <v>62.265326624185803</v>
      </c>
      <c r="H435">
        <f>(Table2[[#This Row],[1Y Return vs Nifty]]-AVERAGE(Table2[1Y Return vs Nifty]))/_xlfn.STDEV.P(Table2[1Y Return vs Nifty])</f>
        <v>0.17899216428482048</v>
      </c>
      <c r="I435">
        <v>-7.3687458270076602</v>
      </c>
      <c r="J435">
        <f>(Table2[[#This Row],[1M Return vs Nifty]]-AVERAGE(Table2[1M Return vs Nifty]))/_xlfn.STDEV.P(Table2[1M Return vs Nifty])</f>
        <v>-0.97618121587819118</v>
      </c>
      <c r="K435">
        <v>14.924353239613801</v>
      </c>
      <c r="L435">
        <f>(Table2[[#This Row],[6M Return vs Nifty]]-AVERAGE(Table2[6M Return vs Nifty]))/_xlfn.STDEV.P(Table2[6M Return vs Nifty])</f>
        <v>0.14508211913412647</v>
      </c>
      <c r="M435">
        <v>-1.0429144359615801</v>
      </c>
      <c r="N435">
        <f>(Table2[[#This Row],[1W Return vs Nifty]]-AVERAGE(Table2[1W Return vs Nifty]))/_xlfn.STDEV.P(Table2[1W Return vs Nifty])</f>
        <v>-0.47018364424836967</v>
      </c>
      <c r="O435">
        <v>733.54</v>
      </c>
      <c r="P435">
        <v>710.68156210919699</v>
      </c>
      <c r="Q435">
        <v>595.99456098845098</v>
      </c>
      <c r="R435">
        <v>57.136157117083897</v>
      </c>
      <c r="S435" s="2">
        <f>(Table2[[#This Row],[Close Price]]-Table2[[#This Row],[20D EMA]])/Table2[[#This Row],[20D EMA]]</f>
        <v>-1.0415246612318329E-2</v>
      </c>
      <c r="T435" s="2">
        <f>(Table2[[#This Row],[Close Price]]-Table2[[#This Row],[50D EMA]])/Table2[[#This Row],[50D EMA]]</f>
        <v>2.1413863398449414E-2</v>
      </c>
      <c r="U435" s="2">
        <f>(Table2[[#This Row],[Close Price]]-Table2[[#This Row],[200D EMA]])/Table2[[#This Row],[200D EMA]]</f>
        <v>0.21796413510234411</v>
      </c>
      <c r="V435">
        <v>0.53332570878184005</v>
      </c>
      <c r="W435">
        <v>713.35</v>
      </c>
      <c r="X435">
        <v>740.35</v>
      </c>
      <c r="Y435">
        <v>713.35</v>
      </c>
      <c r="Z435">
        <v>758.9</v>
      </c>
      <c r="AA435">
        <v>713.35</v>
      </c>
      <c r="AB435">
        <v>780.3</v>
      </c>
      <c r="AC435" s="2">
        <f>(Table2[[#This Row],[Close Price]]/Table2[[#This Row],[Day Low]])-1</f>
        <v>1.7593046891427599E-2</v>
      </c>
      <c r="AD435" s="2">
        <f>(Table2[[#This Row],[Day High]]/Table2[[#This Row],[Close Price]])-1</f>
        <v>1.9906323185011843E-2</v>
      </c>
      <c r="AE435" s="2">
        <f>(Table2[[#This Row],[Close Price]]/Table2[[#This Row],[Current Week Low]])-1</f>
        <v>1.7593046891427599E-2</v>
      </c>
      <c r="AF435" s="2">
        <f>(Table2[[#This Row],[Current Week High]]/Table2[[#This Row],[Close Price]])-1</f>
        <v>4.5460807273729253E-2</v>
      </c>
      <c r="AG435" s="2">
        <f>(Table2[[#This Row],[Close Price]]/Table2[[#This Row],[Current Month Low]])-1</f>
        <v>1.7593046891427599E-2</v>
      </c>
      <c r="AH435" s="2">
        <f>(Table2[[#This Row],[Current Month High]]/Table2[[#This Row],[Close Price]])-1</f>
        <v>7.494145199063218E-2</v>
      </c>
      <c r="AI435">
        <v>7.49414519906321</v>
      </c>
      <c r="AJ435">
        <v>127.73333333333299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-0.04</v>
      </c>
      <c r="AM435" t="s">
        <v>10199</v>
      </c>
      <c r="AN435">
        <v>-0.94</v>
      </c>
      <c r="AO435" t="s">
        <v>10199</v>
      </c>
      <c r="AP435">
        <v>-2.9940827267283001E-2</v>
      </c>
      <c r="AQ435">
        <f>(Table2[[#This Row],[Sharpe Ratio]]-AVERAGE(Table2[Sharpe Ratio]))/_xlfn.STDEV.P(Table2[Sharpe Ratio])</f>
        <v>-0.95176191570542468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-2.0740524924130388</v>
      </c>
      <c r="AS435">
        <f>_xlfn.RANK.AVG(Table2[[#This Row],[1Y Return vs Nifty Z-Score]],Table2[1Y Return vs Nifty Z-Score])</f>
        <v>216</v>
      </c>
      <c r="AT435">
        <f>_xlfn.RANK.AVG(Table2[[#This Row],[6M Return vs Nifty Z-Score]],Table2[6M Return vs Nifty Z-Score])</f>
        <v>263</v>
      </c>
      <c r="AU435">
        <f>_xlfn.RANK.AVG(Table2[[#This Row],[Sharpe Ratio Z-Score]],Table2[Sharpe Ratio Z-Score])</f>
        <v>592</v>
      </c>
      <c r="AV435">
        <f>(Table2[[#This Row],[Rank 1Y]]+Table2[[#This Row],[Rank 6M]]+Table2[[#This Row],[Rank Sharpe]])/3</f>
        <v>357</v>
      </c>
    </row>
    <row r="436" spans="1:48" x14ac:dyDescent="0.3">
      <c r="A436" t="s">
        <v>1069</v>
      </c>
      <c r="B436" t="s">
        <v>1070</v>
      </c>
      <c r="C436" t="s">
        <v>10155</v>
      </c>
      <c r="D436" t="s">
        <v>494</v>
      </c>
      <c r="E436">
        <v>11808.773575625</v>
      </c>
      <c r="F436">
        <v>883.25</v>
      </c>
      <c r="G436">
        <v>-12.0408893810575</v>
      </c>
      <c r="H436">
        <f>(Table2[[#This Row],[1Y Return vs Nifty]]-AVERAGE(Table2[1Y Return vs Nifty]))/_xlfn.STDEV.P(Table2[1Y Return vs Nifty])</f>
        <v>-0.68912515755832671</v>
      </c>
      <c r="I436">
        <v>8.42713084133789</v>
      </c>
      <c r="J436">
        <f>(Table2[[#This Row],[1M Return vs Nifty]]-AVERAGE(Table2[1M Return vs Nifty]))/_xlfn.STDEV.P(Table2[1M Return vs Nifty])</f>
        <v>0.33430047976052601</v>
      </c>
      <c r="K436">
        <v>3.8029523883221401</v>
      </c>
      <c r="L436">
        <f>(Table2[[#This Row],[6M Return vs Nifty]]-AVERAGE(Table2[6M Return vs Nifty]))/_xlfn.STDEV.P(Table2[6M Return vs Nifty])</f>
        <v>-0.19332687160184428</v>
      </c>
      <c r="M436">
        <v>-1.9472851868847201</v>
      </c>
      <c r="N436">
        <f>(Table2[[#This Row],[1W Return vs Nifty]]-AVERAGE(Table2[1W Return vs Nifty]))/_xlfn.STDEV.P(Table2[1W Return vs Nifty])</f>
        <v>-0.64561801850256173</v>
      </c>
      <c r="O436">
        <v>868.78</v>
      </c>
      <c r="P436">
        <v>825.56838964807298</v>
      </c>
      <c r="Q436">
        <v>773.71354129519898</v>
      </c>
      <c r="R436">
        <v>54.323175091032603</v>
      </c>
      <c r="S436" s="2">
        <f>(Table2[[#This Row],[Close Price]]-Table2[[#This Row],[20D EMA]])/Table2[[#This Row],[20D EMA]]</f>
        <v>1.6655539952577209E-2</v>
      </c>
      <c r="T436" s="2">
        <f>(Table2[[#This Row],[Close Price]]-Table2[[#This Row],[50D EMA]])/Table2[[#This Row],[50D EMA]]</f>
        <v>6.9868966732744939E-2</v>
      </c>
      <c r="U436" s="2">
        <f>(Table2[[#This Row],[Close Price]]-Table2[[#This Row],[200D EMA]])/Table2[[#This Row],[200D EMA]]</f>
        <v>0.14157236865912498</v>
      </c>
      <c r="V436">
        <v>1.1214227351705299</v>
      </c>
      <c r="W436">
        <v>860.4</v>
      </c>
      <c r="X436">
        <v>888.7</v>
      </c>
      <c r="Y436">
        <v>860.4</v>
      </c>
      <c r="Z436">
        <v>902</v>
      </c>
      <c r="AA436">
        <v>860.4</v>
      </c>
      <c r="AB436">
        <v>938</v>
      </c>
      <c r="AC436" s="2">
        <f>(Table2[[#This Row],[Close Price]]/Table2[[#This Row],[Day Low]])-1</f>
        <v>2.6557415155741504E-2</v>
      </c>
      <c r="AD436" s="2">
        <f>(Table2[[#This Row],[Day High]]/Table2[[#This Row],[Close Price]])-1</f>
        <v>6.1703934333428023E-3</v>
      </c>
      <c r="AE436" s="2">
        <f>(Table2[[#This Row],[Close Price]]/Table2[[#This Row],[Current Week Low]])-1</f>
        <v>2.6557415155741504E-2</v>
      </c>
      <c r="AF436" s="2">
        <f>(Table2[[#This Row],[Current Week High]]/Table2[[#This Row],[Close Price]])-1</f>
        <v>2.1228417775261743E-2</v>
      </c>
      <c r="AG436" s="2">
        <f>(Table2[[#This Row],[Close Price]]/Table2[[#This Row],[Current Month Low]])-1</f>
        <v>2.6557415155741504E-2</v>
      </c>
      <c r="AH436" s="2">
        <f>(Table2[[#This Row],[Current Month High]]/Table2[[#This Row],[Close Price]])-1</f>
        <v>6.198697990376445E-2</v>
      </c>
      <c r="AI436">
        <v>6.1986979903764396</v>
      </c>
      <c r="AJ436">
        <v>29.889705882352899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0.06</v>
      </c>
      <c r="AM436" t="s">
        <v>10200</v>
      </c>
      <c r="AN436">
        <v>7.0000000000000007E-2</v>
      </c>
      <c r="AO436" t="s">
        <v>10200</v>
      </c>
      <c r="AP436">
        <v>3.8236864945480002E-2</v>
      </c>
      <c r="AQ436">
        <f>(Table2[[#This Row],[Sharpe Ratio]]-AVERAGE(Table2[Sharpe Ratio]))/_xlfn.STDEV.P(Table2[Sharpe Ratio])</f>
        <v>-0.18310656929707506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-1.3768761371992817</v>
      </c>
      <c r="AS436">
        <f>_xlfn.RANK.AVG(Table2[[#This Row],[1Y Return vs Nifty Z-Score]],Table2[1Y Return vs Nifty Z-Score])</f>
        <v>580</v>
      </c>
      <c r="AT436">
        <f>_xlfn.RANK.AVG(Table2[[#This Row],[6M Return vs Nifty Z-Score]],Table2[6M Return vs Nifty Z-Score])</f>
        <v>380</v>
      </c>
      <c r="AU436">
        <f>_xlfn.RANK.AVG(Table2[[#This Row],[Sharpe Ratio Z-Score]],Table2[Sharpe Ratio Z-Score])</f>
        <v>390</v>
      </c>
      <c r="AV436">
        <f>(Table2[[#This Row],[Rank 1Y]]+Table2[[#This Row],[Rank 6M]]+Table2[[#This Row],[Rank Sharpe]])/3</f>
        <v>450</v>
      </c>
    </row>
    <row r="437" spans="1:48" x14ac:dyDescent="0.3">
      <c r="A437" t="s">
        <v>1071</v>
      </c>
      <c r="B437" t="s">
        <v>1072</v>
      </c>
      <c r="C437" t="s">
        <v>10166</v>
      </c>
      <c r="D437" t="s">
        <v>806</v>
      </c>
      <c r="E437">
        <v>11751.460945224</v>
      </c>
      <c r="F437">
        <v>251.21</v>
      </c>
      <c r="G437">
        <v>207.39546629630499</v>
      </c>
      <c r="H437">
        <f>(Table2[[#This Row],[1Y Return vs Nifty]]-AVERAGE(Table2[1Y Return vs Nifty]))/_xlfn.STDEV.P(Table2[1Y Return vs Nifty])</f>
        <v>1.8745432896710426</v>
      </c>
      <c r="I437">
        <v>12.5877406947154</v>
      </c>
      <c r="J437">
        <f>(Table2[[#This Row],[1M Return vs Nifty]]-AVERAGE(Table2[1M Return vs Nifty]))/_xlfn.STDEV.P(Table2[1M Return vs Nifty])</f>
        <v>0.67947936220088867</v>
      </c>
      <c r="K437">
        <v>41.656518253439998</v>
      </c>
      <c r="L437">
        <f>(Table2[[#This Row],[6M Return vs Nifty]]-AVERAGE(Table2[6M Return vs Nifty]))/_xlfn.STDEV.P(Table2[6M Return vs Nifty])</f>
        <v>0.95850527539646768</v>
      </c>
      <c r="M437">
        <v>2.0584878035242999</v>
      </c>
      <c r="N437">
        <f>(Table2[[#This Row],[1W Return vs Nifty]]-AVERAGE(Table2[1W Return vs Nifty]))/_xlfn.STDEV.P(Table2[1W Return vs Nifty])</f>
        <v>0.13144191765682275</v>
      </c>
      <c r="O437">
        <v>241.24</v>
      </c>
      <c r="P437">
        <v>223.27310135376999</v>
      </c>
      <c r="Q437">
        <v>175.527359472711</v>
      </c>
      <c r="R437">
        <v>65.179427028472006</v>
      </c>
      <c r="S437" s="2">
        <f>(Table2[[#This Row],[Close Price]]-Table2[[#This Row],[20D EMA]])/Table2[[#This Row],[20D EMA]]</f>
        <v>4.1328137953904817E-2</v>
      </c>
      <c r="T437" s="2">
        <f>(Table2[[#This Row],[Close Price]]-Table2[[#This Row],[50D EMA]])/Table2[[#This Row],[50D EMA]]</f>
        <v>0.12512433641509188</v>
      </c>
      <c r="U437" s="2">
        <f>(Table2[[#This Row],[Close Price]]-Table2[[#This Row],[200D EMA]])/Table2[[#This Row],[200D EMA]]</f>
        <v>0.43117289951060472</v>
      </c>
      <c r="V437">
        <v>0.646694916365123</v>
      </c>
      <c r="W437">
        <v>245.29</v>
      </c>
      <c r="X437">
        <v>257.89999999999998</v>
      </c>
      <c r="Y437">
        <v>245.29</v>
      </c>
      <c r="Z437">
        <v>260.75</v>
      </c>
      <c r="AA437">
        <v>239.42</v>
      </c>
      <c r="AB437">
        <v>260.75</v>
      </c>
      <c r="AC437" s="2">
        <f>(Table2[[#This Row],[Close Price]]/Table2[[#This Row],[Day Low]])-1</f>
        <v>2.4134697704757624E-2</v>
      </c>
      <c r="AD437" s="2">
        <f>(Table2[[#This Row],[Day High]]/Table2[[#This Row],[Close Price]])-1</f>
        <v>2.6631105449623771E-2</v>
      </c>
      <c r="AE437" s="2">
        <f>(Table2[[#This Row],[Close Price]]/Table2[[#This Row],[Current Week Low]])-1</f>
        <v>2.4134697704757624E-2</v>
      </c>
      <c r="AF437" s="2">
        <f>(Table2[[#This Row],[Current Week High]]/Table2[[#This Row],[Close Price]])-1</f>
        <v>3.7976195215158493E-2</v>
      </c>
      <c r="AG437" s="2">
        <f>(Table2[[#This Row],[Close Price]]/Table2[[#This Row],[Current Month Low]])-1</f>
        <v>4.9244006348676095E-2</v>
      </c>
      <c r="AH437" s="2">
        <f>(Table2[[#This Row],[Current Month High]]/Table2[[#This Row],[Close Price]])-1</f>
        <v>3.7976195215158493E-2</v>
      </c>
      <c r="AI437">
        <v>3.7976195215158399</v>
      </c>
      <c r="AJ437">
        <v>234.723517654896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0.15</v>
      </c>
      <c r="AM437" t="s">
        <v>10200</v>
      </c>
      <c r="AN437">
        <v>4.41</v>
      </c>
      <c r="AO437" t="s">
        <v>10200</v>
      </c>
      <c r="AP437">
        <v>0.14786698056174</v>
      </c>
      <c r="AQ437">
        <f>(Table2[[#This Row],[Sharpe Ratio]]-AVERAGE(Table2[Sharpe Ratio]))/_xlfn.STDEV.P(Table2[Sharpe Ratio])</f>
        <v>1.0528955856721518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4.6968654305973736</v>
      </c>
      <c r="AS437">
        <f>_xlfn.RANK.AVG(Table2[[#This Row],[1Y Return vs Nifty Z-Score]],Table2[1Y Return vs Nifty Z-Score])</f>
        <v>32</v>
      </c>
      <c r="AT437">
        <f>_xlfn.RANK.AVG(Table2[[#This Row],[6M Return vs Nifty Z-Score]],Table2[6M Return vs Nifty Z-Score])</f>
        <v>99</v>
      </c>
      <c r="AU437">
        <f>_xlfn.RANK.AVG(Table2[[#This Row],[Sharpe Ratio Z-Score]],Table2[Sharpe Ratio Z-Score])</f>
        <v>109</v>
      </c>
      <c r="AV437">
        <f>(Table2[[#This Row],[Rank 1Y]]+Table2[[#This Row],[Rank 6M]]+Table2[[#This Row],[Rank Sharpe]])/3</f>
        <v>80</v>
      </c>
    </row>
    <row r="438" spans="1:48" x14ac:dyDescent="0.3">
      <c r="A438" t="s">
        <v>1075</v>
      </c>
      <c r="B438" t="s">
        <v>1076</v>
      </c>
      <c r="C438" t="s">
        <v>10167</v>
      </c>
      <c r="D438" t="s">
        <v>716</v>
      </c>
      <c r="E438">
        <v>11712.439830699999</v>
      </c>
      <c r="F438">
        <v>8990.4500000000007</v>
      </c>
      <c r="G438">
        <v>-6.8293607704930599</v>
      </c>
      <c r="H438">
        <f>(Table2[[#This Row],[1Y Return vs Nifty]]-AVERAGE(Table2[1Y Return vs Nifty]))/_xlfn.STDEV.P(Table2[1Y Return vs Nifty])</f>
        <v>-0.62823902308213575</v>
      </c>
      <c r="I438">
        <v>18.873640285904798</v>
      </c>
      <c r="J438">
        <f>(Table2[[#This Row],[1M Return vs Nifty]]-AVERAGE(Table2[1M Return vs Nifty]))/_xlfn.STDEV.P(Table2[1M Return vs Nifty])</f>
        <v>1.2009797846107706</v>
      </c>
      <c r="K438">
        <v>3.65663298796827</v>
      </c>
      <c r="L438">
        <f>(Table2[[#This Row],[6M Return vs Nifty]]-AVERAGE(Table2[6M Return vs Nifty]))/_xlfn.STDEV.P(Table2[6M Return vs Nifty])</f>
        <v>-0.19777917048585536</v>
      </c>
      <c r="M438">
        <v>-1.4395094204605801</v>
      </c>
      <c r="N438">
        <f>(Table2[[#This Row],[1W Return vs Nifty]]-AVERAGE(Table2[1W Return vs Nifty]))/_xlfn.STDEV.P(Table2[1W Return vs Nifty])</f>
        <v>-0.54711712851564909</v>
      </c>
      <c r="O438">
        <v>8612.84</v>
      </c>
      <c r="P438">
        <v>8029.69220960848</v>
      </c>
      <c r="Q438">
        <v>7691.5887505268001</v>
      </c>
      <c r="R438">
        <v>64.172018028591495</v>
      </c>
      <c r="S438" s="2">
        <f>(Table2[[#This Row],[Close Price]]-Table2[[#This Row],[20D EMA]])/Table2[[#This Row],[20D EMA]]</f>
        <v>4.3842681391968334E-2</v>
      </c>
      <c r="T438" s="2">
        <f>(Table2[[#This Row],[Close Price]]-Table2[[#This Row],[50D EMA]])/Table2[[#This Row],[50D EMA]]</f>
        <v>0.11965063732354025</v>
      </c>
      <c r="U438" s="2">
        <f>(Table2[[#This Row],[Close Price]]-Table2[[#This Row],[200D EMA]])/Table2[[#This Row],[200D EMA]]</f>
        <v>0.16886774522158909</v>
      </c>
      <c r="V438">
        <v>1.4789972459509799</v>
      </c>
      <c r="W438">
        <v>8807.6</v>
      </c>
      <c r="X438">
        <v>9200</v>
      </c>
      <c r="Y438">
        <v>8807.6</v>
      </c>
      <c r="Z438">
        <v>9650</v>
      </c>
      <c r="AA438">
        <v>8630.4500000000007</v>
      </c>
      <c r="AB438">
        <v>9650</v>
      </c>
      <c r="AC438" s="2">
        <f>(Table2[[#This Row],[Close Price]]/Table2[[#This Row],[Day Low]])-1</f>
        <v>2.0760479585812286E-2</v>
      </c>
      <c r="AD438" s="2">
        <f>(Table2[[#This Row],[Day High]]/Table2[[#This Row],[Close Price]])-1</f>
        <v>2.3308065780911935E-2</v>
      </c>
      <c r="AE438" s="2">
        <f>(Table2[[#This Row],[Close Price]]/Table2[[#This Row],[Current Week Low]])-1</f>
        <v>2.0760479585812286E-2</v>
      </c>
      <c r="AF438" s="2">
        <f>(Table2[[#This Row],[Current Week High]]/Table2[[#This Row],[Close Price]])-1</f>
        <v>7.336117769410877E-2</v>
      </c>
      <c r="AG438" s="2">
        <f>(Table2[[#This Row],[Close Price]]/Table2[[#This Row],[Current Month Low]])-1</f>
        <v>4.1712772798637276E-2</v>
      </c>
      <c r="AH438" s="2">
        <f>(Table2[[#This Row],[Current Month High]]/Table2[[#This Row],[Close Price]])-1</f>
        <v>7.336117769410877E-2</v>
      </c>
      <c r="AI438">
        <v>8.3371800076747995</v>
      </c>
      <c r="AJ438">
        <v>36.400807136788401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0.14000000000000001</v>
      </c>
      <c r="AM438" t="s">
        <v>10200</v>
      </c>
      <c r="AN438">
        <v>-1.66</v>
      </c>
      <c r="AO438" t="s">
        <v>10199</v>
      </c>
      <c r="AP438">
        <v>6.5480240741371001E-2</v>
      </c>
      <c r="AQ438">
        <f>(Table2[[#This Row],[Sharpe Ratio]]-AVERAGE(Table2[Sharpe Ratio]))/_xlfn.STDEV.P(Table2[Sharpe Ratio])</f>
        <v>0.12404325904227859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-4.811227843059096E-2</v>
      </c>
      <c r="AS438">
        <f>_xlfn.RANK.AVG(Table2[[#This Row],[1Y Return vs Nifty Z-Score]],Table2[1Y Return vs Nifty Z-Score])</f>
        <v>553</v>
      </c>
      <c r="AT438">
        <f>_xlfn.RANK.AVG(Table2[[#This Row],[6M Return vs Nifty Z-Score]],Table2[6M Return vs Nifty Z-Score])</f>
        <v>384</v>
      </c>
      <c r="AU438">
        <f>_xlfn.RANK.AVG(Table2[[#This Row],[Sharpe Ratio Z-Score]],Table2[Sharpe Ratio Z-Score])</f>
        <v>297</v>
      </c>
      <c r="AV438">
        <f>(Table2[[#This Row],[Rank 1Y]]+Table2[[#This Row],[Rank 6M]]+Table2[[#This Row],[Rank Sharpe]])/3</f>
        <v>411.33333333333331</v>
      </c>
    </row>
    <row r="439" spans="1:48" x14ac:dyDescent="0.3">
      <c r="A439" t="s">
        <v>1077</v>
      </c>
      <c r="B439" t="s">
        <v>1078</v>
      </c>
      <c r="C439" t="s">
        <v>10155</v>
      </c>
      <c r="D439" t="s">
        <v>24</v>
      </c>
      <c r="E439">
        <v>11692.355392133901</v>
      </c>
      <c r="F439">
        <v>107.06</v>
      </c>
      <c r="G439">
        <v>29.212445613284601</v>
      </c>
      <c r="H439">
        <f>(Table2[[#This Row],[1Y Return vs Nifty]]-AVERAGE(Table2[1Y Return vs Nifty]))/_xlfn.STDEV.P(Table2[1Y Return vs Nifty])</f>
        <v>-0.2071636660747693</v>
      </c>
      <c r="I439">
        <v>-16.376710806599799</v>
      </c>
      <c r="J439">
        <f>(Table2[[#This Row],[1M Return vs Nifty]]-AVERAGE(Table2[1M Return vs Nifty]))/_xlfn.STDEV.P(Table2[1M Return vs Nifty])</f>
        <v>-1.7235137931428954</v>
      </c>
      <c r="K439">
        <v>-26.812046163737801</v>
      </c>
      <c r="L439">
        <f>(Table2[[#This Row],[6M Return vs Nifty]]-AVERAGE(Table2[6M Return vs Nifty]))/_xlfn.STDEV.P(Table2[6M Return vs Nifty])</f>
        <v>-1.1248993326540448</v>
      </c>
      <c r="M439">
        <v>-7.6681561347848097</v>
      </c>
      <c r="N439">
        <f>(Table2[[#This Row],[1W Return vs Nifty]]-AVERAGE(Table2[1W Return vs Nifty]))/_xlfn.STDEV.P(Table2[1W Return vs Nifty])</f>
        <v>-1.755381258754827</v>
      </c>
      <c r="O439">
        <v>115.46</v>
      </c>
      <c r="P439">
        <v>121.56763775260799</v>
      </c>
      <c r="Q439">
        <v>117.779859788604</v>
      </c>
      <c r="R439">
        <v>16.090074199444501</v>
      </c>
      <c r="S439" s="2">
        <f>(Table2[[#This Row],[Close Price]]-Table2[[#This Row],[20D EMA]])/Table2[[#This Row],[20D EMA]]</f>
        <v>-7.2752468387320218E-2</v>
      </c>
      <c r="T439" s="2">
        <f>(Table2[[#This Row],[Close Price]]-Table2[[#This Row],[50D EMA]])/Table2[[#This Row],[50D EMA]]</f>
        <v>-0.11933799176168296</v>
      </c>
      <c r="U439" s="2">
        <f>(Table2[[#This Row],[Close Price]]-Table2[[#This Row],[200D EMA]])/Table2[[#This Row],[200D EMA]]</f>
        <v>-9.1016068518373433E-2</v>
      </c>
      <c r="V439">
        <v>0.97929828535977903</v>
      </c>
      <c r="W439">
        <v>105.66</v>
      </c>
      <c r="X439">
        <v>109.83</v>
      </c>
      <c r="Y439">
        <v>105.66</v>
      </c>
      <c r="Z439">
        <v>112.77</v>
      </c>
      <c r="AA439">
        <v>105.66</v>
      </c>
      <c r="AB439">
        <v>118.7</v>
      </c>
      <c r="AC439" s="2">
        <f>(Table2[[#This Row],[Close Price]]/Table2[[#This Row],[Day Low]])-1</f>
        <v>1.3250047321597735E-2</v>
      </c>
      <c r="AD439" s="2">
        <f>(Table2[[#This Row],[Day High]]/Table2[[#This Row],[Close Price]])-1</f>
        <v>2.5873342051186299E-2</v>
      </c>
      <c r="AE439" s="2">
        <f>(Table2[[#This Row],[Close Price]]/Table2[[#This Row],[Current Week Low]])-1</f>
        <v>1.3250047321597735E-2</v>
      </c>
      <c r="AF439" s="2">
        <f>(Table2[[#This Row],[Current Week High]]/Table2[[#This Row],[Close Price]])-1</f>
        <v>5.3334578740892979E-2</v>
      </c>
      <c r="AG439" s="2">
        <f>(Table2[[#This Row],[Close Price]]/Table2[[#This Row],[Current Month Low]])-1</f>
        <v>1.3250047321597735E-2</v>
      </c>
      <c r="AH439" s="2">
        <f>(Table2[[#This Row],[Current Month High]]/Table2[[#This Row],[Close Price]])-1</f>
        <v>0.10872407995516542</v>
      </c>
      <c r="AI439">
        <v>42.443489631981997</v>
      </c>
      <c r="AJ439">
        <v>62.212121212121197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-0.25</v>
      </c>
      <c r="AM439" t="s">
        <v>10199</v>
      </c>
      <c r="AN439">
        <v>-9.39</v>
      </c>
      <c r="AO439" t="s">
        <v>10199</v>
      </c>
      <c r="AP439">
        <v>0.108062049696823</v>
      </c>
      <c r="AQ439">
        <f>(Table2[[#This Row],[Sharpe Ratio]]-AVERAGE(Table2[Sharpe Ratio]))/_xlfn.STDEV.P(Table2[Sharpe Ratio])</f>
        <v>0.60412309235790163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345</v>
      </c>
      <c r="AT439">
        <f>_xlfn.RANK.AVG(Table2[[#This Row],[6M Return vs Nifty Z-Score]],Table2[6M Return vs Nifty Z-Score])</f>
        <v>667</v>
      </c>
      <c r="AU439">
        <f>_xlfn.RANK.AVG(Table2[[#This Row],[Sharpe Ratio Z-Score]],Table2[Sharpe Ratio Z-Score])</f>
        <v>194</v>
      </c>
      <c r="AV439">
        <f>(Table2[[#This Row],[Rank 1Y]]+Table2[[#This Row],[Rank 6M]]+Table2[[#This Row],[Rank Sharpe]])/3</f>
        <v>402</v>
      </c>
    </row>
    <row r="440" spans="1:48" x14ac:dyDescent="0.3">
      <c r="A440" t="s">
        <v>1079</v>
      </c>
      <c r="B440" t="s">
        <v>1080</v>
      </c>
      <c r="C440" t="s">
        <v>10166</v>
      </c>
      <c r="D440" t="s">
        <v>304</v>
      </c>
      <c r="E440">
        <v>11650.311732962</v>
      </c>
      <c r="F440">
        <v>146.66</v>
      </c>
      <c r="G440">
        <v>37.221439762045797</v>
      </c>
      <c r="H440">
        <f>(Table2[[#This Row],[1Y Return vs Nifty]]-AVERAGE(Table2[1Y Return vs Nifty]))/_xlfn.STDEV.P(Table2[1Y Return vs Nifty])</f>
        <v>-0.11359482453142659</v>
      </c>
      <c r="I440">
        <v>0.82267218088052396</v>
      </c>
      <c r="J440">
        <f>(Table2[[#This Row],[1M Return vs Nifty]]-AVERAGE(Table2[1M Return vs Nifty]))/_xlfn.STDEV.P(Table2[1M Return vs Nifty])</f>
        <v>-0.29659225819945439</v>
      </c>
      <c r="K440">
        <v>-2.9714310088293199</v>
      </c>
      <c r="L440">
        <f>(Table2[[#This Row],[6M Return vs Nifty]]-AVERAGE(Table2[6M Return vs Nifty]))/_xlfn.STDEV.P(Table2[6M Return vs Nifty])</f>
        <v>-0.39946207695435038</v>
      </c>
      <c r="M440">
        <v>3.4299777886011902</v>
      </c>
      <c r="N440">
        <f>(Table2[[#This Row],[1W Return vs Nifty]]-AVERAGE(Table2[1W Return vs Nifty]))/_xlfn.STDEV.P(Table2[1W Return vs Nifty])</f>
        <v>0.39749042384994687</v>
      </c>
      <c r="O440">
        <v>146.16</v>
      </c>
      <c r="P440">
        <v>144.28052248738399</v>
      </c>
      <c r="Q440">
        <v>131.15627749048301</v>
      </c>
      <c r="R440">
        <v>55.1368530782158</v>
      </c>
      <c r="S440" s="2">
        <f>(Table2[[#This Row],[Close Price]]-Table2[[#This Row],[20D EMA]])/Table2[[#This Row],[20D EMA]]</f>
        <v>3.4209085933223863E-3</v>
      </c>
      <c r="T440" s="2">
        <f>(Table2[[#This Row],[Close Price]]-Table2[[#This Row],[50D EMA]])/Table2[[#This Row],[50D EMA]]</f>
        <v>1.6492021733731037E-2</v>
      </c>
      <c r="U440" s="2">
        <f>(Table2[[#This Row],[Close Price]]-Table2[[#This Row],[200D EMA]])/Table2[[#This Row],[200D EMA]]</f>
        <v>0.11820800960626512</v>
      </c>
      <c r="V440">
        <v>0.70903469244842499</v>
      </c>
      <c r="W440">
        <v>145.5</v>
      </c>
      <c r="X440">
        <v>152.34</v>
      </c>
      <c r="Y440">
        <v>145.5</v>
      </c>
      <c r="Z440">
        <v>152.34</v>
      </c>
      <c r="AA440">
        <v>144</v>
      </c>
      <c r="AB440">
        <v>152.34</v>
      </c>
      <c r="AC440" s="2">
        <f>(Table2[[#This Row],[Close Price]]/Table2[[#This Row],[Day Low]])-1</f>
        <v>7.9725085910653526E-3</v>
      </c>
      <c r="AD440" s="2">
        <f>(Table2[[#This Row],[Day High]]/Table2[[#This Row],[Close Price]])-1</f>
        <v>3.8729033137870017E-2</v>
      </c>
      <c r="AE440" s="2">
        <f>(Table2[[#This Row],[Close Price]]/Table2[[#This Row],[Current Week Low]])-1</f>
        <v>7.9725085910653526E-3</v>
      </c>
      <c r="AF440" s="2">
        <f>(Table2[[#This Row],[Current Week High]]/Table2[[#This Row],[Close Price]])-1</f>
        <v>3.8729033137870017E-2</v>
      </c>
      <c r="AG440" s="2">
        <f>(Table2[[#This Row],[Close Price]]/Table2[[#This Row],[Current Month Low]])-1</f>
        <v>1.8472222222222223E-2</v>
      </c>
      <c r="AH440" s="2">
        <f>(Table2[[#This Row],[Current Month High]]/Table2[[#This Row],[Close Price]])-1</f>
        <v>3.8729033137870017E-2</v>
      </c>
      <c r="AI440">
        <v>7.7321696440747196</v>
      </c>
      <c r="AJ440">
        <v>63.136818687430399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</v>
      </c>
      <c r="AM440" t="s">
        <v>10201</v>
      </c>
      <c r="AN440">
        <v>-0.26</v>
      </c>
      <c r="AO440" t="s">
        <v>10199</v>
      </c>
      <c r="AP440">
        <v>0.137338056709605</v>
      </c>
      <c r="AQ440">
        <f>(Table2[[#This Row],[Sharpe Ratio]]-AVERAGE(Table2[Sharpe Ratio]))/_xlfn.STDEV.P(Table2[Sharpe Ratio])</f>
        <v>0.93418940263483685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0.52203066679955235</v>
      </c>
      <c r="AS440">
        <f>_xlfn.RANK.AVG(Table2[[#This Row],[1Y Return vs Nifty Z-Score]],Table2[1Y Return vs Nifty Z-Score])</f>
        <v>310</v>
      </c>
      <c r="AT440">
        <f>_xlfn.RANK.AVG(Table2[[#This Row],[6M Return vs Nifty Z-Score]],Table2[6M Return vs Nifty Z-Score])</f>
        <v>460</v>
      </c>
      <c r="AU440">
        <f>_xlfn.RANK.AVG(Table2[[#This Row],[Sharpe Ratio Z-Score]],Table2[Sharpe Ratio Z-Score])</f>
        <v>135</v>
      </c>
      <c r="AV440">
        <f>(Table2[[#This Row],[Rank 1Y]]+Table2[[#This Row],[Rank 6M]]+Table2[[#This Row],[Rank Sharpe]])/3</f>
        <v>301.66666666666669</v>
      </c>
    </row>
    <row r="441" spans="1:48" x14ac:dyDescent="0.3">
      <c r="A441" t="s">
        <v>1081</v>
      </c>
      <c r="B441" t="s">
        <v>1082</v>
      </c>
      <c r="C441" t="s">
        <v>10160</v>
      </c>
      <c r="D441" t="s">
        <v>125</v>
      </c>
      <c r="E441">
        <v>11562.997949250001</v>
      </c>
      <c r="F441">
        <v>1328.6</v>
      </c>
      <c r="G441">
        <v>187.86340902895299</v>
      </c>
      <c r="H441">
        <f>(Table2[[#This Row],[1Y Return vs Nifty]]-AVERAGE(Table2[1Y Return vs Nifty]))/_xlfn.STDEV.P(Table2[1Y Return vs Nifty])</f>
        <v>1.6463508428396212</v>
      </c>
      <c r="I441">
        <v>29.2386546506679</v>
      </c>
      <c r="J441">
        <f>(Table2[[#This Row],[1M Return vs Nifty]]-AVERAGE(Table2[1M Return vs Nifty]))/_xlfn.STDEV.P(Table2[1M Return vs Nifty])</f>
        <v>2.0608979699226784</v>
      </c>
      <c r="K441">
        <v>63.362093715835897</v>
      </c>
      <c r="L441">
        <f>(Table2[[#This Row],[6M Return vs Nifty]]-AVERAGE(Table2[6M Return vs Nifty]))/_xlfn.STDEV.P(Table2[6M Return vs Nifty])</f>
        <v>1.6189761984204987</v>
      </c>
      <c r="M441">
        <v>1.76505298012677</v>
      </c>
      <c r="N441">
        <f>(Table2[[#This Row],[1W Return vs Nifty]]-AVERAGE(Table2[1W Return vs Nifty]))/_xlfn.STDEV.P(Table2[1W Return vs Nifty])</f>
        <v>7.4519958853325366E-2</v>
      </c>
      <c r="O441">
        <v>1246.3599999999999</v>
      </c>
      <c r="P441">
        <v>1116.52744021534</v>
      </c>
      <c r="Q441">
        <v>887.54094045303395</v>
      </c>
      <c r="R441">
        <v>70.718087387944493</v>
      </c>
      <c r="S441" s="2">
        <f>(Table2[[#This Row],[Close Price]]-Table2[[#This Row],[20D EMA]])/Table2[[#This Row],[20D EMA]]</f>
        <v>6.5984145832664737E-2</v>
      </c>
      <c r="T441" s="2">
        <f>(Table2[[#This Row],[Close Price]]-Table2[[#This Row],[50D EMA]])/Table2[[#This Row],[50D EMA]]</f>
        <v>0.18993940690231345</v>
      </c>
      <c r="U441" s="2">
        <f>(Table2[[#This Row],[Close Price]]-Table2[[#This Row],[200D EMA]])/Table2[[#This Row],[200D EMA]]</f>
        <v>0.4969450303011746</v>
      </c>
      <c r="V441">
        <v>1.5173177193879399</v>
      </c>
      <c r="W441">
        <v>1268</v>
      </c>
      <c r="X441">
        <v>1339.45</v>
      </c>
      <c r="Y441">
        <v>1268</v>
      </c>
      <c r="Z441">
        <v>1421.2</v>
      </c>
      <c r="AA441">
        <v>1180</v>
      </c>
      <c r="AB441">
        <v>1486.35</v>
      </c>
      <c r="AC441" s="2">
        <f>(Table2[[#This Row],[Close Price]]/Table2[[#This Row],[Day Low]])-1</f>
        <v>4.7791798107255534E-2</v>
      </c>
      <c r="AD441" s="2">
        <f>(Table2[[#This Row],[Day High]]/Table2[[#This Row],[Close Price]])-1</f>
        <v>8.1664910432035498E-3</v>
      </c>
      <c r="AE441" s="2">
        <f>(Table2[[#This Row],[Close Price]]/Table2[[#This Row],[Current Week Low]])-1</f>
        <v>4.7791798107255534E-2</v>
      </c>
      <c r="AF441" s="2">
        <f>(Table2[[#This Row],[Current Week High]]/Table2[[#This Row],[Close Price]])-1</f>
        <v>6.9697425861809492E-2</v>
      </c>
      <c r="AG441" s="2">
        <f>(Table2[[#This Row],[Close Price]]/Table2[[#This Row],[Current Month Low]])-1</f>
        <v>0.12593220338983047</v>
      </c>
      <c r="AH441" s="2">
        <f>(Table2[[#This Row],[Current Month High]]/Table2[[#This Row],[Close Price]])-1</f>
        <v>0.11873400572030701</v>
      </c>
      <c r="AI441">
        <v>11.8734005720307</v>
      </c>
      <c r="AJ441">
        <v>215.20759193357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0.17</v>
      </c>
      <c r="AM441" t="s">
        <v>10200</v>
      </c>
      <c r="AN441">
        <v>12.32</v>
      </c>
      <c r="AO441" t="s">
        <v>10200</v>
      </c>
      <c r="AP441">
        <v>0.21543216724636799</v>
      </c>
      <c r="AQ441">
        <f>(Table2[[#This Row],[Sharpe Ratio]]-AVERAGE(Table2[Sharpe Ratio]))/_xlfn.STDEV.P(Table2[Sharpe Ratio])</f>
        <v>1.8146453646782432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7.2153903347143666</v>
      </c>
      <c r="AS441">
        <f>_xlfn.RANK.AVG(Table2[[#This Row],[1Y Return vs Nifty Z-Score]],Table2[1Y Return vs Nifty Z-Score])</f>
        <v>40</v>
      </c>
      <c r="AT441">
        <f>_xlfn.RANK.AVG(Table2[[#This Row],[6M Return vs Nifty Z-Score]],Table2[6M Return vs Nifty Z-Score])</f>
        <v>49</v>
      </c>
      <c r="AU441">
        <f>_xlfn.RANK.AVG(Table2[[#This Row],[Sharpe Ratio Z-Score]],Table2[Sharpe Ratio Z-Score])</f>
        <v>23</v>
      </c>
      <c r="AV441">
        <f>(Table2[[#This Row],[Rank 1Y]]+Table2[[#This Row],[Rank 6M]]+Table2[[#This Row],[Rank Sharpe]])/3</f>
        <v>37.333333333333336</v>
      </c>
    </row>
    <row r="442" spans="1:48" x14ac:dyDescent="0.3">
      <c r="A442" t="s">
        <v>1085</v>
      </c>
      <c r="B442" t="s">
        <v>1086</v>
      </c>
      <c r="C442" t="s">
        <v>10159</v>
      </c>
      <c r="D442" t="s">
        <v>189</v>
      </c>
      <c r="E442">
        <v>11514.647784339901</v>
      </c>
      <c r="F442">
        <v>495.7</v>
      </c>
      <c r="G442">
        <v>44.016984171040903</v>
      </c>
      <c r="H442">
        <f>(Table2[[#This Row],[1Y Return vs Nifty]]-AVERAGE(Table2[1Y Return vs Nifty]))/_xlfn.STDEV.P(Table2[1Y Return vs Nifty])</f>
        <v>-3.4202680375051753E-2</v>
      </c>
      <c r="I442">
        <v>3.2888469595165799</v>
      </c>
      <c r="J442">
        <f>(Table2[[#This Row],[1M Return vs Nifty]]-AVERAGE(Table2[1M Return vs Nifty]))/_xlfn.STDEV.P(Table2[1M Return vs Nifty])</f>
        <v>-9.1989691750895136E-2</v>
      </c>
      <c r="K442">
        <v>14.382328452434001</v>
      </c>
      <c r="L442">
        <f>(Table2[[#This Row],[6M Return vs Nifty]]-AVERAGE(Table2[6M Return vs Nifty]))/_xlfn.STDEV.P(Table2[6M Return vs Nifty])</f>
        <v>0.12858904747561395</v>
      </c>
      <c r="M442">
        <v>-1.4214543654812599</v>
      </c>
      <c r="N442">
        <f>(Table2[[#This Row],[1W Return vs Nifty]]-AVERAGE(Table2[1W Return vs Nifty]))/_xlfn.STDEV.P(Table2[1W Return vs Nifty])</f>
        <v>-0.54361471839326414</v>
      </c>
      <c r="O442">
        <v>479.79</v>
      </c>
      <c r="P442">
        <v>455.66413954360399</v>
      </c>
      <c r="Q442">
        <v>399.22364974669699</v>
      </c>
      <c r="R442">
        <v>56.400390092985603</v>
      </c>
      <c r="S442" s="2">
        <f>(Table2[[#This Row],[Close Price]]-Table2[[#This Row],[20D EMA]])/Table2[[#This Row],[20D EMA]]</f>
        <v>3.3160340982513116E-2</v>
      </c>
      <c r="T442" s="2">
        <f>(Table2[[#This Row],[Close Price]]-Table2[[#This Row],[50D EMA]])/Table2[[#This Row],[50D EMA]]</f>
        <v>8.7862653612584385E-2</v>
      </c>
      <c r="U442" s="2">
        <f>(Table2[[#This Row],[Close Price]]-Table2[[#This Row],[200D EMA]])/Table2[[#This Row],[200D EMA]]</f>
        <v>0.24165990745918028</v>
      </c>
      <c r="V442">
        <v>0.71271861926259905</v>
      </c>
      <c r="W442">
        <v>481.45</v>
      </c>
      <c r="X442">
        <v>500</v>
      </c>
      <c r="Y442">
        <v>481.45</v>
      </c>
      <c r="Z442">
        <v>512.4</v>
      </c>
      <c r="AA442">
        <v>478</v>
      </c>
      <c r="AB442">
        <v>512.4</v>
      </c>
      <c r="AC442" s="2">
        <f>(Table2[[#This Row],[Close Price]]/Table2[[#This Row],[Day Low]])-1</f>
        <v>2.9598089105826064E-2</v>
      </c>
      <c r="AD442" s="2">
        <f>(Table2[[#This Row],[Day High]]/Table2[[#This Row],[Close Price]])-1</f>
        <v>8.6746015735323923E-3</v>
      </c>
      <c r="AE442" s="2">
        <f>(Table2[[#This Row],[Close Price]]/Table2[[#This Row],[Current Week Low]])-1</f>
        <v>2.9598089105826064E-2</v>
      </c>
      <c r="AF442" s="2">
        <f>(Table2[[#This Row],[Current Week High]]/Table2[[#This Row],[Close Price]])-1</f>
        <v>3.3689731692555958E-2</v>
      </c>
      <c r="AG442" s="2">
        <f>(Table2[[#This Row],[Close Price]]/Table2[[#This Row],[Current Month Low]])-1</f>
        <v>3.7029288702928875E-2</v>
      </c>
      <c r="AH442" s="2">
        <f>(Table2[[#This Row],[Current Month High]]/Table2[[#This Row],[Close Price]])-1</f>
        <v>3.3689731692555958E-2</v>
      </c>
      <c r="AI442">
        <v>3.36897316925559</v>
      </c>
      <c r="AJ442">
        <v>77.035714285714207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0.06</v>
      </c>
      <c r="AM442" t="s">
        <v>10200</v>
      </c>
      <c r="AN442">
        <v>0.61</v>
      </c>
      <c r="AO442" t="s">
        <v>10200</v>
      </c>
      <c r="AP442">
        <v>0.124298917069008</v>
      </c>
      <c r="AQ442">
        <f>(Table2[[#This Row],[Sharpe Ratio]]-AVERAGE(Table2[Sharpe Ratio]))/_xlfn.STDEV.P(Table2[Sharpe Ratio])</f>
        <v>0.78718230878906303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0.24596426574546604</v>
      </c>
      <c r="AS442">
        <f>_xlfn.RANK.AVG(Table2[[#This Row],[1Y Return vs Nifty Z-Score]],Table2[1Y Return vs Nifty Z-Score])</f>
        <v>283</v>
      </c>
      <c r="AT442">
        <f>_xlfn.RANK.AVG(Table2[[#This Row],[6M Return vs Nifty Z-Score]],Table2[6M Return vs Nifty Z-Score])</f>
        <v>270</v>
      </c>
      <c r="AU442">
        <f>_xlfn.RANK.AVG(Table2[[#This Row],[Sharpe Ratio Z-Score]],Table2[Sharpe Ratio Z-Score])</f>
        <v>157</v>
      </c>
      <c r="AV442">
        <f>(Table2[[#This Row],[Rank 1Y]]+Table2[[#This Row],[Rank 6M]]+Table2[[#This Row],[Rank Sharpe]])/3</f>
        <v>236.66666666666666</v>
      </c>
    </row>
    <row r="443" spans="1:48" x14ac:dyDescent="0.3">
      <c r="A443" t="s">
        <v>1087</v>
      </c>
      <c r="B443" t="s">
        <v>1088</v>
      </c>
      <c r="C443" t="s">
        <v>10160</v>
      </c>
      <c r="D443" t="s">
        <v>393</v>
      </c>
      <c r="E443">
        <v>11389.432904584</v>
      </c>
      <c r="F443">
        <v>185.99</v>
      </c>
      <c r="G443">
        <v>183.75736928864299</v>
      </c>
      <c r="H443">
        <f>(Table2[[#This Row],[1Y Return vs Nifty]]-AVERAGE(Table2[1Y Return vs Nifty]))/_xlfn.STDEV.P(Table2[1Y Return vs Nifty])</f>
        <v>1.5983801021079451</v>
      </c>
      <c r="I443">
        <v>12.0098968789179</v>
      </c>
      <c r="J443">
        <f>(Table2[[#This Row],[1M Return vs Nifty]]-AVERAGE(Table2[1M Return vs Nifty]))/_xlfn.STDEV.P(Table2[1M Return vs Nifty])</f>
        <v>0.63153939916875323</v>
      </c>
      <c r="K443">
        <v>33.414463640183698</v>
      </c>
      <c r="L443">
        <f>(Table2[[#This Row],[6M Return vs Nifty]]-AVERAGE(Table2[6M Return vs Nifty]))/_xlfn.STDEV.P(Table2[6M Return vs Nifty])</f>
        <v>0.70771084575958654</v>
      </c>
      <c r="M443">
        <v>1.6058142870638299</v>
      </c>
      <c r="N443">
        <f>(Table2[[#This Row],[1W Return vs Nifty]]-AVERAGE(Table2[1W Return vs Nifty]))/_xlfn.STDEV.P(Table2[1W Return vs Nifty])</f>
        <v>4.3630038490424947E-2</v>
      </c>
      <c r="O443">
        <v>180.54</v>
      </c>
      <c r="P443">
        <v>176.12553681769501</v>
      </c>
      <c r="Q443">
        <v>145.78341996030099</v>
      </c>
      <c r="R443">
        <v>56.975014163584198</v>
      </c>
      <c r="S443" s="2">
        <f>(Table2[[#This Row],[Close Price]]-Table2[[#This Row],[20D EMA]])/Table2[[#This Row],[20D EMA]]</f>
        <v>3.0187216129389703E-2</v>
      </c>
      <c r="T443" s="2">
        <f>(Table2[[#This Row],[Close Price]]-Table2[[#This Row],[50D EMA]])/Table2[[#This Row],[50D EMA]]</f>
        <v>5.6008136926308225E-2</v>
      </c>
      <c r="U443" s="2">
        <f>(Table2[[#This Row],[Close Price]]-Table2[[#This Row],[200D EMA]])/Table2[[#This Row],[200D EMA]]</f>
        <v>0.27579665815665372</v>
      </c>
      <c r="V443">
        <v>1.0310855020598999</v>
      </c>
      <c r="W443">
        <v>182.21</v>
      </c>
      <c r="X443">
        <v>195.9</v>
      </c>
      <c r="Y443">
        <v>182.15</v>
      </c>
      <c r="Z443">
        <v>198.7</v>
      </c>
      <c r="AA443">
        <v>171.25</v>
      </c>
      <c r="AB443">
        <v>198.7</v>
      </c>
      <c r="AC443" s="2">
        <f>(Table2[[#This Row],[Close Price]]/Table2[[#This Row],[Day Low]])-1</f>
        <v>2.0745293891663463E-2</v>
      </c>
      <c r="AD443" s="2">
        <f>(Table2[[#This Row],[Day High]]/Table2[[#This Row],[Close Price]])-1</f>
        <v>5.328243453949133E-2</v>
      </c>
      <c r="AE443" s="2">
        <f>(Table2[[#This Row],[Close Price]]/Table2[[#This Row],[Current Week Low]])-1</f>
        <v>2.1081526214658197E-2</v>
      </c>
      <c r="AF443" s="2">
        <f>(Table2[[#This Row],[Current Week High]]/Table2[[#This Row],[Close Price]])-1</f>
        <v>6.8337007365987246E-2</v>
      </c>
      <c r="AG443" s="2">
        <f>(Table2[[#This Row],[Close Price]]/Table2[[#This Row],[Current Month Low]])-1</f>
        <v>8.6072992700729989E-2</v>
      </c>
      <c r="AH443" s="2">
        <f>(Table2[[#This Row],[Current Month High]]/Table2[[#This Row],[Close Price]])-1</f>
        <v>6.8337007365987246E-2</v>
      </c>
      <c r="AI443">
        <v>11.8339695682563</v>
      </c>
      <c r="AJ443">
        <v>243.47183748845799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-0.2</v>
      </c>
      <c r="AM443" t="s">
        <v>10199</v>
      </c>
      <c r="AN443">
        <v>3.3</v>
      </c>
      <c r="AO443" t="s">
        <v>10200</v>
      </c>
      <c r="AP443">
        <v>0.16810272629355699</v>
      </c>
      <c r="AQ443">
        <f>(Table2[[#This Row],[Sharpe Ratio]]-AVERAGE(Table2[Sharpe Ratio]))/_xlfn.STDEV.P(Table2[Sharpe Ratio])</f>
        <v>1.2810393324094353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4.2622997179361457</v>
      </c>
      <c r="AS443">
        <f>_xlfn.RANK.AVG(Table2[[#This Row],[1Y Return vs Nifty Z-Score]],Table2[1Y Return vs Nifty Z-Score])</f>
        <v>48</v>
      </c>
      <c r="AT443">
        <f>_xlfn.RANK.AVG(Table2[[#This Row],[6M Return vs Nifty Z-Score]],Table2[6M Return vs Nifty Z-Score])</f>
        <v>133</v>
      </c>
      <c r="AU443">
        <f>_xlfn.RANK.AVG(Table2[[#This Row],[Sharpe Ratio Z-Score]],Table2[Sharpe Ratio Z-Score])</f>
        <v>75</v>
      </c>
      <c r="AV443">
        <f>(Table2[[#This Row],[Rank 1Y]]+Table2[[#This Row],[Rank 6M]]+Table2[[#This Row],[Rank Sharpe]])/3</f>
        <v>85.333333333333329</v>
      </c>
    </row>
    <row r="444" spans="1:48" x14ac:dyDescent="0.3">
      <c r="A444" t="s">
        <v>1089</v>
      </c>
      <c r="B444" t="s">
        <v>1090</v>
      </c>
      <c r="C444" t="s">
        <v>10162</v>
      </c>
      <c r="D444" t="s">
        <v>72</v>
      </c>
      <c r="E444">
        <v>11380.078746678</v>
      </c>
      <c r="F444">
        <v>27.55</v>
      </c>
      <c r="G444">
        <v>57.648634747148101</v>
      </c>
      <c r="H444">
        <f>(Table2[[#This Row],[1Y Return vs Nifty]]-AVERAGE(Table2[1Y Return vs Nifty]))/_xlfn.STDEV.P(Table2[1Y Return vs Nifty])</f>
        <v>0.12505548975699665</v>
      </c>
      <c r="I444">
        <v>6.4118676958865297</v>
      </c>
      <c r="J444">
        <f>(Table2[[#This Row],[1M Return vs Nifty]]-AVERAGE(Table2[1M Return vs Nifty]))/_xlfn.STDEV.P(Table2[1M Return vs Nifty])</f>
        <v>0.16710713434135555</v>
      </c>
      <c r="K444">
        <v>-23.011994215685899</v>
      </c>
      <c r="L444">
        <f>(Table2[[#This Row],[6M Return vs Nifty]]-AVERAGE(Table2[6M Return vs Nifty]))/_xlfn.STDEV.P(Table2[6M Return vs Nifty])</f>
        <v>-1.0092689582363159</v>
      </c>
      <c r="M444">
        <v>-2.95890872378278</v>
      </c>
      <c r="N444">
        <f>(Table2[[#This Row],[1W Return vs Nifty]]-AVERAGE(Table2[1W Return vs Nifty]))/_xlfn.STDEV.P(Table2[1W Return vs Nifty])</f>
        <v>-0.84185782612058424</v>
      </c>
      <c r="O444">
        <v>28.46</v>
      </c>
      <c r="P444">
        <v>27.790739028904898</v>
      </c>
      <c r="Q444">
        <v>24.732607169695701</v>
      </c>
      <c r="R444">
        <v>43.041403294207797</v>
      </c>
      <c r="S444" s="2">
        <f>(Table2[[#This Row],[Close Price]]-Table2[[#This Row],[20D EMA]])/Table2[[#This Row],[20D EMA]]</f>
        <v>-3.1974701335207315E-2</v>
      </c>
      <c r="T444" s="2">
        <f>(Table2[[#This Row],[Close Price]]-Table2[[#This Row],[50D EMA]])/Table2[[#This Row],[50D EMA]]</f>
        <v>-8.6625630449952088E-3</v>
      </c>
      <c r="U444" s="2">
        <f>(Table2[[#This Row],[Close Price]]-Table2[[#This Row],[200D EMA]])/Table2[[#This Row],[200D EMA]]</f>
        <v>0.11391410581883123</v>
      </c>
      <c r="V444">
        <v>0.69559814422983202</v>
      </c>
      <c r="W444">
        <v>26.9</v>
      </c>
      <c r="X444">
        <v>28.27</v>
      </c>
      <c r="Y444">
        <v>26.9</v>
      </c>
      <c r="Z444">
        <v>29.3</v>
      </c>
      <c r="AA444">
        <v>26.9</v>
      </c>
      <c r="AB444">
        <v>29.38</v>
      </c>
      <c r="AC444" s="2">
        <f>(Table2[[#This Row],[Close Price]]/Table2[[#This Row],[Day Low]])-1</f>
        <v>2.4163568773234223E-2</v>
      </c>
      <c r="AD444" s="2">
        <f>(Table2[[#This Row],[Day High]]/Table2[[#This Row],[Close Price]])-1</f>
        <v>2.6134301270417382E-2</v>
      </c>
      <c r="AE444" s="2">
        <f>(Table2[[#This Row],[Close Price]]/Table2[[#This Row],[Current Week Low]])-1</f>
        <v>2.4163568773234223E-2</v>
      </c>
      <c r="AF444" s="2">
        <f>(Table2[[#This Row],[Current Week High]]/Table2[[#This Row],[Close Price]])-1</f>
        <v>6.3520871143375679E-2</v>
      </c>
      <c r="AG444" s="2">
        <f>(Table2[[#This Row],[Close Price]]/Table2[[#This Row],[Current Month Low]])-1</f>
        <v>2.4163568773234223E-2</v>
      </c>
      <c r="AH444" s="2">
        <f>(Table2[[#This Row],[Current Month High]]/Table2[[#This Row],[Close Price]])-1</f>
        <v>6.6424682395644252E-2</v>
      </c>
      <c r="AI444">
        <v>25.045372050816599</v>
      </c>
      <c r="AJ444">
        <v>85.521885521885494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-0.09</v>
      </c>
      <c r="AM444" t="s">
        <v>10199</v>
      </c>
      <c r="AN444">
        <v>-7.24</v>
      </c>
      <c r="AO444" t="s">
        <v>10199</v>
      </c>
      <c r="AP444">
        <v>7.1529549897087999E-2</v>
      </c>
      <c r="AQ444">
        <f>(Table2[[#This Row],[Sharpe Ratio]]-AVERAGE(Table2[Sharpe Ratio]))/_xlfn.STDEV.P(Table2[Sharpe Ratio])</f>
        <v>0.19224494897493358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-1.3667192112836144</v>
      </c>
      <c r="AS444">
        <f>_xlfn.RANK.AVG(Table2[[#This Row],[1Y Return vs Nifty Z-Score]],Table2[1Y Return vs Nifty Z-Score])</f>
        <v>236</v>
      </c>
      <c r="AT444">
        <f>_xlfn.RANK.AVG(Table2[[#This Row],[6M Return vs Nifty Z-Score]],Table2[6M Return vs Nifty Z-Score])</f>
        <v>644</v>
      </c>
      <c r="AU444">
        <f>_xlfn.RANK.AVG(Table2[[#This Row],[Sharpe Ratio Z-Score]],Table2[Sharpe Ratio Z-Score])</f>
        <v>271</v>
      </c>
      <c r="AV444">
        <f>(Table2[[#This Row],[Rank 1Y]]+Table2[[#This Row],[Rank 6M]]+Table2[[#This Row],[Rank Sharpe]])/3</f>
        <v>383.66666666666669</v>
      </c>
    </row>
    <row r="445" spans="1:48" x14ac:dyDescent="0.3">
      <c r="A445" t="s">
        <v>1091</v>
      </c>
      <c r="B445" t="s">
        <v>1092</v>
      </c>
      <c r="C445" t="s">
        <v>10167</v>
      </c>
      <c r="D445" t="s">
        <v>1093</v>
      </c>
      <c r="E445">
        <v>11352.893780745</v>
      </c>
      <c r="F445">
        <v>1011.75</v>
      </c>
      <c r="G445">
        <v>-39.249923920680502</v>
      </c>
      <c r="H445">
        <f>(Table2[[#This Row],[1Y Return vs Nifty]]-AVERAGE(Table2[1Y Return vs Nifty]))/_xlfn.STDEV.P(Table2[1Y Return vs Nifty])</f>
        <v>-1.0070075025940159</v>
      </c>
      <c r="I445">
        <v>6.23243865084065</v>
      </c>
      <c r="J445">
        <f>(Table2[[#This Row],[1M Return vs Nifty]]-AVERAGE(Table2[1M Return vs Nifty]))/_xlfn.STDEV.P(Table2[1M Return vs Nifty])</f>
        <v>0.15222106729135315</v>
      </c>
      <c r="K445">
        <v>-28.382263307544701</v>
      </c>
      <c r="L445">
        <f>(Table2[[#This Row],[6M Return vs Nifty]]-AVERAGE(Table2[6M Return vs Nifty]))/_xlfn.STDEV.P(Table2[6M Return vs Nifty])</f>
        <v>-1.1726788890226383</v>
      </c>
      <c r="M445">
        <v>9.1750101473770709</v>
      </c>
      <c r="N445">
        <f>(Table2[[#This Row],[1W Return vs Nifty]]-AVERAGE(Table2[1W Return vs Nifty]))/_xlfn.STDEV.P(Table2[1W Return vs Nifty])</f>
        <v>1.5119406157686235</v>
      </c>
      <c r="O445">
        <v>967.86</v>
      </c>
      <c r="P445">
        <v>949.93603057061205</v>
      </c>
      <c r="Q445">
        <v>1028.3241123662301</v>
      </c>
      <c r="R445">
        <v>86.614387985298904</v>
      </c>
      <c r="S445" s="2">
        <f>(Table2[[#This Row],[Close Price]]-Table2[[#This Row],[20D EMA]])/Table2[[#This Row],[20D EMA]]</f>
        <v>4.534746760895169E-2</v>
      </c>
      <c r="T445" s="2">
        <f>(Table2[[#This Row],[Close Price]]-Table2[[#This Row],[50D EMA]])/Table2[[#This Row],[50D EMA]]</f>
        <v>6.5071717926371578E-2</v>
      </c>
      <c r="U445" s="2">
        <f>(Table2[[#This Row],[Close Price]]-Table2[[#This Row],[200D EMA]])/Table2[[#This Row],[200D EMA]]</f>
        <v>-1.6117595772496447E-2</v>
      </c>
      <c r="V445">
        <v>1.7470354804047099</v>
      </c>
      <c r="W445">
        <v>1001.65</v>
      </c>
      <c r="X445">
        <v>1045.2</v>
      </c>
      <c r="Y445">
        <v>1001.65</v>
      </c>
      <c r="Z445">
        <v>1067</v>
      </c>
      <c r="AA445">
        <v>918.55</v>
      </c>
      <c r="AB445">
        <v>1067</v>
      </c>
      <c r="AC445" s="2">
        <f>(Table2[[#This Row],[Close Price]]/Table2[[#This Row],[Day Low]])-1</f>
        <v>1.0083362451954292E-2</v>
      </c>
      <c r="AD445" s="2">
        <f>(Table2[[#This Row],[Day High]]/Table2[[#This Row],[Close Price]])-1</f>
        <v>3.3061527057079321E-2</v>
      </c>
      <c r="AE445" s="2">
        <f>(Table2[[#This Row],[Close Price]]/Table2[[#This Row],[Current Week Low]])-1</f>
        <v>1.0083362451954292E-2</v>
      </c>
      <c r="AF445" s="2">
        <f>(Table2[[#This Row],[Current Week High]]/Table2[[#This Row],[Close Price]])-1</f>
        <v>5.4608351865579552E-2</v>
      </c>
      <c r="AG445" s="2">
        <f>(Table2[[#This Row],[Close Price]]/Table2[[#This Row],[Current Month Low]])-1</f>
        <v>0.10146426432964994</v>
      </c>
      <c r="AH445" s="2">
        <f>(Table2[[#This Row],[Current Month High]]/Table2[[#This Row],[Close Price]])-1</f>
        <v>5.4608351865579552E-2</v>
      </c>
      <c r="AI445">
        <v>35.4040029651593</v>
      </c>
      <c r="AJ445">
        <v>18.4718969555035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0</v>
      </c>
      <c r="AM445" t="s">
        <v>10201</v>
      </c>
      <c r="AN445">
        <v>9.75</v>
      </c>
      <c r="AO445" t="s">
        <v>10200</v>
      </c>
      <c r="AP445">
        <v>-6.8588910210249002E-2</v>
      </c>
      <c r="AQ445">
        <f>(Table2[[#This Row],[Sharpe Ratio]]-AVERAGE(Table2[Sharpe Ratio]))/_xlfn.STDEV.P(Table2[Sharpe Ratio])</f>
        <v>-1.3874917654315926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694</v>
      </c>
      <c r="AT445">
        <f>_xlfn.RANK.AVG(Table2[[#This Row],[6M Return vs Nifty Z-Score]],Table2[6M Return vs Nifty Z-Score])</f>
        <v>675</v>
      </c>
      <c r="AU445">
        <f>_xlfn.RANK.AVG(Table2[[#This Row],[Sharpe Ratio Z-Score]],Table2[Sharpe Ratio Z-Score])</f>
        <v>670</v>
      </c>
      <c r="AV445">
        <f>(Table2[[#This Row],[Rank 1Y]]+Table2[[#This Row],[Rank 6M]]+Table2[[#This Row],[Rank Sharpe]])/3</f>
        <v>679.66666666666663</v>
      </c>
    </row>
    <row r="446" spans="1:48" x14ac:dyDescent="0.3">
      <c r="A446" t="s">
        <v>1094</v>
      </c>
      <c r="B446" t="s">
        <v>1095</v>
      </c>
      <c r="C446" t="s">
        <v>10160</v>
      </c>
      <c r="D446" t="s">
        <v>239</v>
      </c>
      <c r="E446">
        <v>11339.97657902</v>
      </c>
      <c r="F446">
        <v>1820.2</v>
      </c>
      <c r="G446">
        <v>48.6374251102065</v>
      </c>
      <c r="H446">
        <f>(Table2[[#This Row],[1Y Return vs Nifty]]-AVERAGE(Table2[1Y Return vs Nifty]))/_xlfn.STDEV.P(Table2[1Y Return vs Nifty])</f>
        <v>1.9777794334625808E-2</v>
      </c>
      <c r="I446">
        <v>7.6936484703951598</v>
      </c>
      <c r="J446">
        <f>(Table2[[#This Row],[1M Return vs Nifty]]-AVERAGE(Table2[1M Return vs Nifty]))/_xlfn.STDEV.P(Table2[1M Return vs Nifty])</f>
        <v>0.27344819271270543</v>
      </c>
      <c r="K446">
        <v>45.242258462843303</v>
      </c>
      <c r="L446">
        <f>(Table2[[#This Row],[6M Return vs Nifty]]-AVERAGE(Table2[6M Return vs Nifty]))/_xlfn.STDEV.P(Table2[6M Return vs Nifty])</f>
        <v>1.0676144372305749</v>
      </c>
      <c r="M446">
        <v>14.5166675070703</v>
      </c>
      <c r="N446">
        <f>(Table2[[#This Row],[1W Return vs Nifty]]-AVERAGE(Table2[1W Return vs Nifty]))/_xlfn.STDEV.P(Table2[1W Return vs Nifty])</f>
        <v>2.5481421021850319</v>
      </c>
      <c r="O446">
        <v>1677.61</v>
      </c>
      <c r="P446">
        <v>1583.9465385312601</v>
      </c>
      <c r="Q446">
        <v>1294.2339822039301</v>
      </c>
      <c r="R446">
        <v>59.493819353238102</v>
      </c>
      <c r="S446" s="2">
        <f>(Table2[[#This Row],[Close Price]]-Table2[[#This Row],[20D EMA]])/Table2[[#This Row],[20D EMA]]</f>
        <v>8.4995916810224156E-2</v>
      </c>
      <c r="T446" s="2">
        <f>(Table2[[#This Row],[Close Price]]-Table2[[#This Row],[50D EMA]])/Table2[[#This Row],[50D EMA]]</f>
        <v>0.1491549466611479</v>
      </c>
      <c r="U446" s="2">
        <f>(Table2[[#This Row],[Close Price]]-Table2[[#This Row],[200D EMA]])/Table2[[#This Row],[200D EMA]]</f>
        <v>0.40639175375414804</v>
      </c>
      <c r="V446">
        <v>1.3391643883359601</v>
      </c>
      <c r="W446">
        <v>1783.3</v>
      </c>
      <c r="X446">
        <v>1887</v>
      </c>
      <c r="Y446">
        <v>1691</v>
      </c>
      <c r="Z446">
        <v>1917.85</v>
      </c>
      <c r="AA446">
        <v>1610</v>
      </c>
      <c r="AB446">
        <v>1917.85</v>
      </c>
      <c r="AC446" s="2">
        <f>(Table2[[#This Row],[Close Price]]/Table2[[#This Row],[Day Low]])-1</f>
        <v>2.069197555094493E-2</v>
      </c>
      <c r="AD446" s="2">
        <f>(Table2[[#This Row],[Day High]]/Table2[[#This Row],[Close Price]])-1</f>
        <v>3.6699263817162819E-2</v>
      </c>
      <c r="AE446" s="2">
        <f>(Table2[[#This Row],[Close Price]]/Table2[[#This Row],[Current Week Low]])-1</f>
        <v>7.640449438202257E-2</v>
      </c>
      <c r="AF446" s="2">
        <f>(Table2[[#This Row],[Current Week High]]/Table2[[#This Row],[Close Price]])-1</f>
        <v>5.364795077464013E-2</v>
      </c>
      <c r="AG446" s="2">
        <f>(Table2[[#This Row],[Close Price]]/Table2[[#This Row],[Current Month Low]])-1</f>
        <v>0.13055900621118011</v>
      </c>
      <c r="AH446" s="2">
        <f>(Table2[[#This Row],[Current Month High]]/Table2[[#This Row],[Close Price]])-1</f>
        <v>5.364795077464013E-2</v>
      </c>
      <c r="AI446">
        <v>5.3647950774640103</v>
      </c>
      <c r="AJ446">
        <v>116.25282167042801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0.14000000000000001</v>
      </c>
      <c r="AM446" t="s">
        <v>10200</v>
      </c>
      <c r="AN446">
        <v>13.39</v>
      </c>
      <c r="AO446" t="s">
        <v>10200</v>
      </c>
      <c r="AP446">
        <v>0.13599007928117501</v>
      </c>
      <c r="AQ446">
        <f>(Table2[[#This Row],[Sharpe Ratio]]-AVERAGE(Table2[Sharpe Ratio]))/_xlfn.STDEV.P(Table2[Sharpe Ratio])</f>
        <v>0.91899190879818682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4.8279744352611242</v>
      </c>
      <c r="AS446">
        <f>_xlfn.RANK.AVG(Table2[[#This Row],[1Y Return vs Nifty Z-Score]],Table2[1Y Return vs Nifty Z-Score])</f>
        <v>274</v>
      </c>
      <c r="AT446">
        <f>_xlfn.RANK.AVG(Table2[[#This Row],[6M Return vs Nifty Z-Score]],Table2[6M Return vs Nifty Z-Score])</f>
        <v>82</v>
      </c>
      <c r="AU446">
        <f>_xlfn.RANK.AVG(Table2[[#This Row],[Sharpe Ratio Z-Score]],Table2[Sharpe Ratio Z-Score])</f>
        <v>138</v>
      </c>
      <c r="AV446">
        <f>(Table2[[#This Row],[Rank 1Y]]+Table2[[#This Row],[Rank 6M]]+Table2[[#This Row],[Rank Sharpe]])/3</f>
        <v>164.66666666666666</v>
      </c>
    </row>
    <row r="447" spans="1:48" x14ac:dyDescent="0.3">
      <c r="A447" t="s">
        <v>1096</v>
      </c>
      <c r="B447" t="s">
        <v>1097</v>
      </c>
      <c r="C447" t="s">
        <v>10163</v>
      </c>
      <c r="D447" t="s">
        <v>1098</v>
      </c>
      <c r="E447">
        <v>11327.004270314999</v>
      </c>
      <c r="F447">
        <v>522.75</v>
      </c>
      <c r="G447">
        <v>151.07703131997499</v>
      </c>
      <c r="H447">
        <f>(Table2[[#This Row],[1Y Return vs Nifty]]-AVERAGE(Table2[1Y Return vs Nifty]))/_xlfn.STDEV.P(Table2[1Y Return vs Nifty])</f>
        <v>1.2165766810820775</v>
      </c>
      <c r="I447">
        <v>5.0902044448498103</v>
      </c>
      <c r="J447">
        <f>(Table2[[#This Row],[1M Return vs Nifty]]-AVERAGE(Table2[1M Return vs Nifty]))/_xlfn.STDEV.P(Table2[1M Return vs Nifty])</f>
        <v>5.7457284912429248E-2</v>
      </c>
      <c r="K447">
        <v>54.606109157451002</v>
      </c>
      <c r="L447">
        <f>(Table2[[#This Row],[6M Return vs Nifty]]-AVERAGE(Table2[6M Return vs Nifty]))/_xlfn.STDEV.P(Table2[6M Return vs Nifty])</f>
        <v>1.3525435846766432</v>
      </c>
      <c r="M447">
        <v>4.7527546019257496</v>
      </c>
      <c r="N447">
        <f>(Table2[[#This Row],[1W Return vs Nifty]]-AVERAGE(Table2[1W Return vs Nifty]))/_xlfn.STDEV.P(Table2[1W Return vs Nifty])</f>
        <v>0.65408930465925152</v>
      </c>
      <c r="O447">
        <v>519.54999999999995</v>
      </c>
      <c r="P447">
        <v>483.30565714494003</v>
      </c>
      <c r="Q447">
        <v>362.697735823073</v>
      </c>
      <c r="R447">
        <v>70.856238253684694</v>
      </c>
      <c r="S447" s="2">
        <f>(Table2[[#This Row],[Close Price]]-Table2[[#This Row],[20D EMA]])/Table2[[#This Row],[20D EMA]]</f>
        <v>6.1591762101819766E-3</v>
      </c>
      <c r="T447" s="2">
        <f>(Table2[[#This Row],[Close Price]]-Table2[[#This Row],[50D EMA]])/Table2[[#This Row],[50D EMA]]</f>
        <v>8.1613658503547959E-2</v>
      </c>
      <c r="U447" s="2">
        <f>(Table2[[#This Row],[Close Price]]-Table2[[#This Row],[200D EMA]])/Table2[[#This Row],[200D EMA]]</f>
        <v>0.44128277727932064</v>
      </c>
      <c r="V447">
        <v>0.88217174311232105</v>
      </c>
      <c r="W447">
        <v>517.5</v>
      </c>
      <c r="X447">
        <v>543.5</v>
      </c>
      <c r="Y447">
        <v>517.5</v>
      </c>
      <c r="Z447">
        <v>588</v>
      </c>
      <c r="AA447">
        <v>473.1</v>
      </c>
      <c r="AB447">
        <v>588</v>
      </c>
      <c r="AC447" s="2">
        <f>(Table2[[#This Row],[Close Price]]/Table2[[#This Row],[Day Low]])-1</f>
        <v>1.0144927536231974E-2</v>
      </c>
      <c r="AD447" s="2">
        <f>(Table2[[#This Row],[Day High]]/Table2[[#This Row],[Close Price]])-1</f>
        <v>3.9693926351028308E-2</v>
      </c>
      <c r="AE447" s="2">
        <f>(Table2[[#This Row],[Close Price]]/Table2[[#This Row],[Current Week Low]])-1</f>
        <v>1.0144927536231974E-2</v>
      </c>
      <c r="AF447" s="2">
        <f>(Table2[[#This Row],[Current Week High]]/Table2[[#This Row],[Close Price]])-1</f>
        <v>0.12482065997130554</v>
      </c>
      <c r="AG447" s="2">
        <f>(Table2[[#This Row],[Close Price]]/Table2[[#This Row],[Current Month Low]])-1</f>
        <v>0.10494610019023454</v>
      </c>
      <c r="AH447" s="2">
        <f>(Table2[[#This Row],[Current Month High]]/Table2[[#This Row],[Close Price]])-1</f>
        <v>0.12482065997130554</v>
      </c>
      <c r="AI447">
        <v>12.482065997130499</v>
      </c>
      <c r="AJ447">
        <v>190.82058414464501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0.39</v>
      </c>
      <c r="AM447" t="s">
        <v>10200</v>
      </c>
      <c r="AN447">
        <v>-3.7</v>
      </c>
      <c r="AO447" t="s">
        <v>10199</v>
      </c>
      <c r="AP447">
        <v>9.9075441210959E-2</v>
      </c>
      <c r="AQ447">
        <f>(Table2[[#This Row],[Sharpe Ratio]]-AVERAGE(Table2[Sharpe Ratio]))/_xlfn.STDEV.P(Table2[Sharpe Ratio])</f>
        <v>0.50280542620426671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3.7834722815346682</v>
      </c>
      <c r="AS447">
        <f>_xlfn.RANK.AVG(Table2[[#This Row],[1Y Return vs Nifty Z-Score]],Table2[1Y Return vs Nifty Z-Score])</f>
        <v>70</v>
      </c>
      <c r="AT447">
        <f>_xlfn.RANK.AVG(Table2[[#This Row],[6M Return vs Nifty Z-Score]],Table2[6M Return vs Nifty Z-Score])</f>
        <v>64</v>
      </c>
      <c r="AU447">
        <f>_xlfn.RANK.AVG(Table2[[#This Row],[Sharpe Ratio Z-Score]],Table2[Sharpe Ratio Z-Score])</f>
        <v>217</v>
      </c>
      <c r="AV447">
        <f>(Table2[[#This Row],[Rank 1Y]]+Table2[[#This Row],[Rank 6M]]+Table2[[#This Row],[Rank Sharpe]])/3</f>
        <v>117</v>
      </c>
    </row>
    <row r="448" spans="1:48" x14ac:dyDescent="0.3">
      <c r="A448" t="s">
        <v>1099</v>
      </c>
      <c r="B448" t="s">
        <v>1100</v>
      </c>
      <c r="C448" t="s">
        <v>10156</v>
      </c>
      <c r="D448" t="s">
        <v>21</v>
      </c>
      <c r="E448">
        <v>11283.72708572</v>
      </c>
      <c r="F448">
        <v>1772.3</v>
      </c>
      <c r="G448">
        <v>-11.699958397017101</v>
      </c>
      <c r="H448">
        <f>(Table2[[#This Row],[1Y Return vs Nifty]]-AVERAGE(Table2[1Y Return vs Nifty]))/_xlfn.STDEV.P(Table2[1Y Return vs Nifty])</f>
        <v>-0.6851420709646342</v>
      </c>
      <c r="I448">
        <v>13.828198504061501</v>
      </c>
      <c r="J448">
        <f>(Table2[[#This Row],[1M Return vs Nifty]]-AVERAGE(Table2[1M Return vs Nifty]))/_xlfn.STDEV.P(Table2[1M Return vs Nifty])</f>
        <v>0.78239212149191384</v>
      </c>
      <c r="K448">
        <v>-3.9729161175223502</v>
      </c>
      <c r="L448">
        <f>(Table2[[#This Row],[6M Return vs Nifty]]-AVERAGE(Table2[6M Return vs Nifty]))/_xlfn.STDEV.P(Table2[6M Return vs Nifty])</f>
        <v>-0.42993589670076754</v>
      </c>
      <c r="M448">
        <v>-1.0144416146920801</v>
      </c>
      <c r="N448">
        <f>(Table2[[#This Row],[1W Return vs Nifty]]-AVERAGE(Table2[1W Return vs Nifty]))/_xlfn.STDEV.P(Table2[1W Return vs Nifty])</f>
        <v>-0.46466034356934244</v>
      </c>
      <c r="O448">
        <v>1707.55</v>
      </c>
      <c r="P448">
        <v>1617.74922790956</v>
      </c>
      <c r="Q448">
        <v>1560.76738643966</v>
      </c>
      <c r="R448">
        <v>62.963189108981602</v>
      </c>
      <c r="S448" s="2">
        <f>(Table2[[#This Row],[Close Price]]-Table2[[#This Row],[20D EMA]])/Table2[[#This Row],[20D EMA]]</f>
        <v>3.7919826652221017E-2</v>
      </c>
      <c r="T448" s="2">
        <f>(Table2[[#This Row],[Close Price]]-Table2[[#This Row],[50D EMA]])/Table2[[#This Row],[50D EMA]]</f>
        <v>9.5534443425541918E-2</v>
      </c>
      <c r="U448" s="2">
        <f>(Table2[[#This Row],[Close Price]]-Table2[[#This Row],[200D EMA]])/Table2[[#This Row],[200D EMA]]</f>
        <v>0.13553115947846464</v>
      </c>
      <c r="V448">
        <v>2.9920922455741898</v>
      </c>
      <c r="W448">
        <v>1755</v>
      </c>
      <c r="X448">
        <v>1846.65</v>
      </c>
      <c r="Y448">
        <v>1751.25</v>
      </c>
      <c r="Z448">
        <v>1846.65</v>
      </c>
      <c r="AA448">
        <v>1751.25</v>
      </c>
      <c r="AB448">
        <v>1910.7</v>
      </c>
      <c r="AC448" s="2">
        <f>(Table2[[#This Row],[Close Price]]/Table2[[#This Row],[Day Low]])-1</f>
        <v>9.857549857549941E-3</v>
      </c>
      <c r="AD448" s="2">
        <f>(Table2[[#This Row],[Day High]]/Table2[[#This Row],[Close Price]])-1</f>
        <v>4.195113694069863E-2</v>
      </c>
      <c r="AE448" s="2">
        <f>(Table2[[#This Row],[Close Price]]/Table2[[#This Row],[Current Week Low]])-1</f>
        <v>1.2019985724482485E-2</v>
      </c>
      <c r="AF448" s="2">
        <f>(Table2[[#This Row],[Current Week High]]/Table2[[#This Row],[Close Price]])-1</f>
        <v>4.195113694069863E-2</v>
      </c>
      <c r="AG448" s="2">
        <f>(Table2[[#This Row],[Close Price]]/Table2[[#This Row],[Current Month Low]])-1</f>
        <v>1.2019985724482485E-2</v>
      </c>
      <c r="AH448" s="2">
        <f>(Table2[[#This Row],[Current Month High]]/Table2[[#This Row],[Close Price]])-1</f>
        <v>7.8090616712746197E-2</v>
      </c>
      <c r="AI448">
        <v>8.8980420921965795</v>
      </c>
      <c r="AJ448">
        <v>27.866960066375601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0.04</v>
      </c>
      <c r="AM448" t="s">
        <v>10200</v>
      </c>
      <c r="AN448">
        <v>1.27</v>
      </c>
      <c r="AO448" t="s">
        <v>10200</v>
      </c>
      <c r="AP448">
        <v>-7.3497416763413995E-2</v>
      </c>
      <c r="AQ448">
        <f>(Table2[[#This Row],[Sharpe Ratio]]-AVERAGE(Table2[Sharpe Ratio]))/_xlfn.STDEV.P(Table2[Sharpe Ratio])</f>
        <v>-1.4428317114244313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-2.2401779011672618</v>
      </c>
      <c r="AS448">
        <f>_xlfn.RANK.AVG(Table2[[#This Row],[1Y Return vs Nifty Z-Score]],Table2[1Y Return vs Nifty Z-Score])</f>
        <v>578</v>
      </c>
      <c r="AT448">
        <f>_xlfn.RANK.AVG(Table2[[#This Row],[6M Return vs Nifty Z-Score]],Table2[6M Return vs Nifty Z-Score])</f>
        <v>470</v>
      </c>
      <c r="AU448">
        <f>_xlfn.RANK.AVG(Table2[[#This Row],[Sharpe Ratio Z-Score]],Table2[Sharpe Ratio Z-Score])</f>
        <v>679</v>
      </c>
      <c r="AV448">
        <f>(Table2[[#This Row],[Rank 1Y]]+Table2[[#This Row],[Rank 6M]]+Table2[[#This Row],[Rank Sharpe]])/3</f>
        <v>575.66666666666663</v>
      </c>
    </row>
    <row r="449" spans="1:48" x14ac:dyDescent="0.3">
      <c r="A449" t="s">
        <v>1101</v>
      </c>
      <c r="B449" t="s">
        <v>1102</v>
      </c>
      <c r="C449" t="s">
        <v>10162</v>
      </c>
      <c r="D449" t="s">
        <v>103</v>
      </c>
      <c r="E449">
        <v>11069.393894000001</v>
      </c>
      <c r="F449">
        <v>1859.9</v>
      </c>
      <c r="G449">
        <v>209.49404264320401</v>
      </c>
      <c r="H449">
        <f>(Table2[[#This Row],[1Y Return vs Nifty]]-AVERAGE(Table2[1Y Return vs Nifty]))/_xlfn.STDEV.P(Table2[1Y Return vs Nifty])</f>
        <v>1.8990608950060364</v>
      </c>
      <c r="I449">
        <v>-3.4039612937347798</v>
      </c>
      <c r="J449">
        <f>(Table2[[#This Row],[1M Return vs Nifty]]-AVERAGE(Table2[1M Return vs Nifty]))/_xlfn.STDEV.P(Table2[1M Return vs Nifty])</f>
        <v>-0.6472486933536401</v>
      </c>
      <c r="K449">
        <v>78.285885738354295</v>
      </c>
      <c r="L449">
        <f>(Table2[[#This Row],[6M Return vs Nifty]]-AVERAGE(Table2[6M Return vs Nifty]))/_xlfn.STDEV.P(Table2[6M Return vs Nifty])</f>
        <v>2.073086742930494</v>
      </c>
      <c r="M449">
        <v>3.6149854402149102</v>
      </c>
      <c r="N449">
        <f>(Table2[[#This Row],[1W Return vs Nifty]]-AVERAGE(Table2[1W Return vs Nifty]))/_xlfn.STDEV.P(Table2[1W Return vs Nifty])</f>
        <v>0.43337913604011913</v>
      </c>
      <c r="O449">
        <v>1806.14</v>
      </c>
      <c r="P449">
        <v>1790.4867500620801</v>
      </c>
      <c r="Q449">
        <v>1385.4772925898901</v>
      </c>
      <c r="R449">
        <v>62.960867439085</v>
      </c>
      <c r="S449" s="2">
        <f>(Table2[[#This Row],[Close Price]]-Table2[[#This Row],[20D EMA]])/Table2[[#This Row],[20D EMA]]</f>
        <v>2.9765134485698775E-2</v>
      </c>
      <c r="T449" s="2">
        <f>(Table2[[#This Row],[Close Price]]-Table2[[#This Row],[50D EMA]])/Table2[[#This Row],[50D EMA]]</f>
        <v>3.8767809890530212E-2</v>
      </c>
      <c r="U449" s="2">
        <f>(Table2[[#This Row],[Close Price]]-Table2[[#This Row],[200D EMA]])/Table2[[#This Row],[200D EMA]]</f>
        <v>0.34242546590082734</v>
      </c>
      <c r="V449">
        <v>0.57240486159896597</v>
      </c>
      <c r="W449">
        <v>1821</v>
      </c>
      <c r="X449">
        <v>1885.95</v>
      </c>
      <c r="Y449">
        <v>1817</v>
      </c>
      <c r="Z449">
        <v>1899</v>
      </c>
      <c r="AA449">
        <v>1751.1</v>
      </c>
      <c r="AB449">
        <v>1899</v>
      </c>
      <c r="AC449" s="2">
        <f>(Table2[[#This Row],[Close Price]]/Table2[[#This Row],[Day Low]])-1</f>
        <v>2.1361889071938478E-2</v>
      </c>
      <c r="AD449" s="2">
        <f>(Table2[[#This Row],[Day High]]/Table2[[#This Row],[Close Price]])-1</f>
        <v>1.4006129361793684E-2</v>
      </c>
      <c r="AE449" s="2">
        <f>(Table2[[#This Row],[Close Price]]/Table2[[#This Row],[Current Week Low]])-1</f>
        <v>2.3610346725371434E-2</v>
      </c>
      <c r="AF449" s="2">
        <f>(Table2[[#This Row],[Current Week High]]/Table2[[#This Row],[Close Price]])-1</f>
        <v>2.1022635625571162E-2</v>
      </c>
      <c r="AG449" s="2">
        <f>(Table2[[#This Row],[Close Price]]/Table2[[#This Row],[Current Month Low]])-1</f>
        <v>6.2132373936383045E-2</v>
      </c>
      <c r="AH449" s="2">
        <f>(Table2[[#This Row],[Current Month High]]/Table2[[#This Row],[Close Price]])-1</f>
        <v>2.1022635625571162E-2</v>
      </c>
      <c r="AI449">
        <v>13.401258132157601</v>
      </c>
      <c r="AJ449">
        <v>273.974530831099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-0.05</v>
      </c>
      <c r="AM449" t="s">
        <v>10199</v>
      </c>
      <c r="AN449">
        <v>6.35</v>
      </c>
      <c r="AO449" t="s">
        <v>10200</v>
      </c>
      <c r="AP449">
        <v>0.292068640679498</v>
      </c>
      <c r="AQ449">
        <f>(Table2[[#This Row],[Sharpe Ratio]]-AVERAGE(Table2[Sharpe Ratio]))/_xlfn.STDEV.P(Table2[Sharpe Ratio])</f>
        <v>2.678667497466559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6.4369455780895679</v>
      </c>
      <c r="AS449">
        <f>_xlfn.RANK.AVG(Table2[[#This Row],[1Y Return vs Nifty Z-Score]],Table2[1Y Return vs Nifty Z-Score])</f>
        <v>30</v>
      </c>
      <c r="AT449">
        <f>_xlfn.RANK.AVG(Table2[[#This Row],[6M Return vs Nifty Z-Score]],Table2[6M Return vs Nifty Z-Score])</f>
        <v>28</v>
      </c>
      <c r="AU449">
        <f>_xlfn.RANK.AVG(Table2[[#This Row],[Sharpe Ratio Z-Score]],Table2[Sharpe Ratio Z-Score])</f>
        <v>3</v>
      </c>
      <c r="AV449">
        <f>(Table2[[#This Row],[Rank 1Y]]+Table2[[#This Row],[Rank 6M]]+Table2[[#This Row],[Rank Sharpe]])/3</f>
        <v>20.333333333333332</v>
      </c>
    </row>
    <row r="450" spans="1:48" x14ac:dyDescent="0.3">
      <c r="A450" t="s">
        <v>1103</v>
      </c>
      <c r="B450" t="s">
        <v>1104</v>
      </c>
      <c r="C450" t="s">
        <v>10166</v>
      </c>
      <c r="D450" t="s">
        <v>919</v>
      </c>
      <c r="E450">
        <v>11066.433258456</v>
      </c>
      <c r="F450">
        <v>79.27</v>
      </c>
      <c r="G450">
        <v>75.152314464545796</v>
      </c>
      <c r="H450">
        <f>(Table2[[#This Row],[1Y Return vs Nifty]]-AVERAGE(Table2[1Y Return vs Nifty]))/_xlfn.STDEV.P(Table2[1Y Return vs Nifty])</f>
        <v>0.32955046171997848</v>
      </c>
      <c r="I450">
        <v>-0.249817223491336</v>
      </c>
      <c r="J450">
        <f>(Table2[[#This Row],[1M Return vs Nifty]]-AVERAGE(Table2[1M Return vs Nifty]))/_xlfn.STDEV.P(Table2[1M Return vs Nifty])</f>
        <v>-0.38556976560253042</v>
      </c>
      <c r="K450">
        <v>-15.2558769424012</v>
      </c>
      <c r="L450">
        <f>(Table2[[#This Row],[6M Return vs Nifty]]-AVERAGE(Table2[6M Return vs Nifty]))/_xlfn.STDEV.P(Table2[6M Return vs Nifty])</f>
        <v>-0.77326093608348956</v>
      </c>
      <c r="M450">
        <v>-2.53417802949398</v>
      </c>
      <c r="N450">
        <f>(Table2[[#This Row],[1W Return vs Nifty]]-AVERAGE(Table2[1W Return vs Nifty]))/_xlfn.STDEV.P(Table2[1W Return vs Nifty])</f>
        <v>-0.75946643574993666</v>
      </c>
      <c r="O450">
        <v>80.3</v>
      </c>
      <c r="P450">
        <v>78.222185687245798</v>
      </c>
      <c r="Q450">
        <v>71.864191838617401</v>
      </c>
      <c r="R450">
        <v>45.412121783986798</v>
      </c>
      <c r="S450" s="2">
        <f>(Table2[[#This Row],[Close Price]]-Table2[[#This Row],[20D EMA]])/Table2[[#This Row],[20D EMA]]</f>
        <v>-1.2826899128269006E-2</v>
      </c>
      <c r="T450" s="2">
        <f>(Table2[[#This Row],[Close Price]]-Table2[[#This Row],[50D EMA]])/Table2[[#This Row],[50D EMA]]</f>
        <v>1.3395359686619514E-2</v>
      </c>
      <c r="U450" s="2">
        <f>(Table2[[#This Row],[Close Price]]-Table2[[#This Row],[200D EMA]])/Table2[[#This Row],[200D EMA]]</f>
        <v>0.10305282745005367</v>
      </c>
      <c r="V450">
        <v>0.84524320661074404</v>
      </c>
      <c r="W450">
        <v>77.52</v>
      </c>
      <c r="X450">
        <v>80.75</v>
      </c>
      <c r="Y450">
        <v>77.52</v>
      </c>
      <c r="Z450">
        <v>82.34</v>
      </c>
      <c r="AA450">
        <v>77.52</v>
      </c>
      <c r="AB450">
        <v>84.8</v>
      </c>
      <c r="AC450" s="2">
        <f>(Table2[[#This Row],[Close Price]]/Table2[[#This Row],[Day Low]])-1</f>
        <v>2.257481940144479E-2</v>
      </c>
      <c r="AD450" s="2">
        <f>(Table2[[#This Row],[Day High]]/Table2[[#This Row],[Close Price]])-1</f>
        <v>1.8670367099785645E-2</v>
      </c>
      <c r="AE450" s="2">
        <f>(Table2[[#This Row],[Close Price]]/Table2[[#This Row],[Current Week Low]])-1</f>
        <v>2.257481940144479E-2</v>
      </c>
      <c r="AF450" s="2">
        <f>(Table2[[#This Row],[Current Week High]]/Table2[[#This Row],[Close Price]])-1</f>
        <v>3.8728396619149841E-2</v>
      </c>
      <c r="AG450" s="2">
        <f>(Table2[[#This Row],[Close Price]]/Table2[[#This Row],[Current Month Low]])-1</f>
        <v>2.257481940144479E-2</v>
      </c>
      <c r="AH450" s="2">
        <f>(Table2[[#This Row],[Current Month High]]/Table2[[#This Row],[Close Price]])-1</f>
        <v>6.9761574366090651E-2</v>
      </c>
      <c r="AI450">
        <v>19.6543459063958</v>
      </c>
      <c r="AJ450">
        <v>102.477650063856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</v>
      </c>
      <c r="AM450">
        <v>0</v>
      </c>
      <c r="AN450">
        <v>-6.66</v>
      </c>
      <c r="AO450" t="s">
        <v>10199</v>
      </c>
      <c r="AP450">
        <v>4.0032615549232001E-2</v>
      </c>
      <c r="AQ450">
        <f>(Table2[[#This Row],[Sharpe Ratio]]-AVERAGE(Table2[Sharpe Ratio]))/_xlfn.STDEV.P(Table2[Sharpe Ratio])</f>
        <v>-0.16286074903547931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-1.7516074247514575</v>
      </c>
      <c r="AS450">
        <f>_xlfn.RANK.AVG(Table2[[#This Row],[1Y Return vs Nifty Z-Score]],Table2[1Y Return vs Nifty Z-Score])</f>
        <v>180</v>
      </c>
      <c r="AT450">
        <f>_xlfn.RANK.AVG(Table2[[#This Row],[6M Return vs Nifty Z-Score]],Table2[6M Return vs Nifty Z-Score])</f>
        <v>585</v>
      </c>
      <c r="AU450">
        <f>_xlfn.RANK.AVG(Table2[[#This Row],[Sharpe Ratio Z-Score]],Table2[Sharpe Ratio Z-Score])</f>
        <v>385</v>
      </c>
      <c r="AV450">
        <f>(Table2[[#This Row],[Rank 1Y]]+Table2[[#This Row],[Rank 6M]]+Table2[[#This Row],[Rank Sharpe]])/3</f>
        <v>383.33333333333331</v>
      </c>
    </row>
    <row r="451" spans="1:48" x14ac:dyDescent="0.3">
      <c r="A451" t="s">
        <v>1109</v>
      </c>
      <c r="B451" t="s">
        <v>1110</v>
      </c>
      <c r="C451" t="s">
        <v>10158</v>
      </c>
      <c r="D451" t="s">
        <v>46</v>
      </c>
      <c r="E451">
        <v>11004.793803459999</v>
      </c>
      <c r="F451">
        <v>1699.25</v>
      </c>
      <c r="G451">
        <v>67.607573308292899</v>
      </c>
      <c r="H451">
        <f>(Table2[[#This Row],[1Y Return vs Nifty]]-AVERAGE(Table2[1Y Return vs Nifty]))/_xlfn.STDEV.P(Table2[1Y Return vs Nifty])</f>
        <v>0.24140547414445906</v>
      </c>
      <c r="I451">
        <v>4.5231673667461001</v>
      </c>
      <c r="J451">
        <f>(Table2[[#This Row],[1M Return vs Nifty]]-AVERAGE(Table2[1M Return vs Nifty]))/_xlfn.STDEV.P(Table2[1M Return vs Nifty])</f>
        <v>1.0413886992483039E-2</v>
      </c>
      <c r="K451">
        <v>83.905586239336003</v>
      </c>
      <c r="L451">
        <f>(Table2[[#This Row],[6M Return vs Nifty]]-AVERAGE(Table2[6M Return vs Nifty]))/_xlfn.STDEV.P(Table2[6M Return vs Nifty])</f>
        <v>2.2440865297563395</v>
      </c>
      <c r="M451">
        <v>-2.3392458773578499</v>
      </c>
      <c r="N451">
        <f>(Table2[[#This Row],[1W Return vs Nifty]]-AVERAGE(Table2[1W Return vs Nifty]))/_xlfn.STDEV.P(Table2[1W Return vs Nifty])</f>
        <v>-0.72165251917079321</v>
      </c>
      <c r="O451">
        <v>1696.85</v>
      </c>
      <c r="P451">
        <v>1543.8645210065499</v>
      </c>
      <c r="Q451">
        <v>1167.8611740056999</v>
      </c>
      <c r="R451">
        <v>42.177835229731599</v>
      </c>
      <c r="S451" s="2">
        <f>(Table2[[#This Row],[Close Price]]-Table2[[#This Row],[20D EMA]])/Table2[[#This Row],[20D EMA]]</f>
        <v>1.4143854789758028E-3</v>
      </c>
      <c r="T451" s="2">
        <f>(Table2[[#This Row],[Close Price]]-Table2[[#This Row],[50D EMA]])/Table2[[#This Row],[50D EMA]]</f>
        <v>0.10064709492264499</v>
      </c>
      <c r="U451" s="2">
        <f>(Table2[[#This Row],[Close Price]]-Table2[[#This Row],[200D EMA]])/Table2[[#This Row],[200D EMA]]</f>
        <v>0.45501026819109458</v>
      </c>
      <c r="V451">
        <v>0.51731950327922904</v>
      </c>
      <c r="W451">
        <v>1677.5</v>
      </c>
      <c r="X451">
        <v>1795.6</v>
      </c>
      <c r="Y451">
        <v>1671</v>
      </c>
      <c r="Z451">
        <v>1798</v>
      </c>
      <c r="AA451">
        <v>1671</v>
      </c>
      <c r="AB451">
        <v>1802</v>
      </c>
      <c r="AC451" s="2">
        <f>(Table2[[#This Row],[Close Price]]/Table2[[#This Row],[Day Low]])-1</f>
        <v>1.2965722801788315E-2</v>
      </c>
      <c r="AD451" s="2">
        <f>(Table2[[#This Row],[Day High]]/Table2[[#This Row],[Close Price]])-1</f>
        <v>5.6701485949683716E-2</v>
      </c>
      <c r="AE451" s="2">
        <f>(Table2[[#This Row],[Close Price]]/Table2[[#This Row],[Current Week Low]])-1</f>
        <v>1.6906044284859423E-2</v>
      </c>
      <c r="AF451" s="2">
        <f>(Table2[[#This Row],[Current Week High]]/Table2[[#This Row],[Close Price]])-1</f>
        <v>5.8113873767838831E-2</v>
      </c>
      <c r="AG451" s="2">
        <f>(Table2[[#This Row],[Close Price]]/Table2[[#This Row],[Current Month Low]])-1</f>
        <v>1.6906044284859423E-2</v>
      </c>
      <c r="AH451" s="2">
        <f>(Table2[[#This Row],[Current Month High]]/Table2[[#This Row],[Close Price]])-1</f>
        <v>6.0467853464763799E-2</v>
      </c>
      <c r="AI451">
        <v>10.0426658820067</v>
      </c>
      <c r="AJ451">
        <v>111.06073779654599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0.46</v>
      </c>
      <c r="AM451" t="s">
        <v>10200</v>
      </c>
      <c r="AN451">
        <v>-6.81</v>
      </c>
      <c r="AO451" t="s">
        <v>10199</v>
      </c>
      <c r="AP451">
        <v>0.13660244665823101</v>
      </c>
      <c r="AQ451">
        <f>(Table2[[#This Row],[Sharpe Ratio]]-AVERAGE(Table2[Sharpe Ratio]))/_xlfn.STDEV.P(Table2[Sharpe Ratio])</f>
        <v>0.92589591864456344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2.7001492903670519</v>
      </c>
      <c r="AS451">
        <f>_xlfn.RANK.AVG(Table2[[#This Row],[1Y Return vs Nifty Z-Score]],Table2[1Y Return vs Nifty Z-Score])</f>
        <v>203</v>
      </c>
      <c r="AT451">
        <f>_xlfn.RANK.AVG(Table2[[#This Row],[6M Return vs Nifty Z-Score]],Table2[6M Return vs Nifty Z-Score])</f>
        <v>25</v>
      </c>
      <c r="AU451">
        <f>_xlfn.RANK.AVG(Table2[[#This Row],[Sharpe Ratio Z-Score]],Table2[Sharpe Ratio Z-Score])</f>
        <v>137</v>
      </c>
      <c r="AV451">
        <f>(Table2[[#This Row],[Rank 1Y]]+Table2[[#This Row],[Rank 6M]]+Table2[[#This Row],[Rank Sharpe]])/3</f>
        <v>121.66666666666667</v>
      </c>
    </row>
    <row r="452" spans="1:48" x14ac:dyDescent="0.3">
      <c r="A452" t="s">
        <v>1111</v>
      </c>
      <c r="B452" t="s">
        <v>1112</v>
      </c>
      <c r="C452" t="s">
        <v>10160</v>
      </c>
      <c r="D452" t="s">
        <v>214</v>
      </c>
      <c r="E452">
        <v>10978.15462686</v>
      </c>
      <c r="F452">
        <v>558.1</v>
      </c>
      <c r="G452">
        <v>13.116119353023899</v>
      </c>
      <c r="H452">
        <f>(Table2[[#This Row],[1Y Return vs Nifty]]-AVERAGE(Table2[1Y Return vs Nifty]))/_xlfn.STDEV.P(Table2[1Y Return vs Nifty])</f>
        <v>-0.39521656926102527</v>
      </c>
      <c r="I452">
        <v>-6.5664282346692504</v>
      </c>
      <c r="J452">
        <f>(Table2[[#This Row],[1M Return vs Nifty]]-AVERAGE(Table2[1M Return vs Nifty]))/_xlfn.STDEV.P(Table2[1M Return vs Nifty])</f>
        <v>-0.90961811584111441</v>
      </c>
      <c r="K452">
        <v>-11.391592704846101</v>
      </c>
      <c r="L452">
        <f>(Table2[[#This Row],[6M Return vs Nifty]]-AVERAGE(Table2[6M Return vs Nifty]))/_xlfn.STDEV.P(Table2[6M Return vs Nifty])</f>
        <v>-0.6556760610993223</v>
      </c>
      <c r="M452">
        <v>-3.3075111953168101</v>
      </c>
      <c r="N452">
        <f>(Table2[[#This Row],[1W Return vs Nifty]]-AVERAGE(Table2[1W Return vs Nifty]))/_xlfn.STDEV.P(Table2[1W Return vs Nifty])</f>
        <v>-0.9094814820101752</v>
      </c>
      <c r="O452">
        <v>572.77</v>
      </c>
      <c r="P452">
        <v>584.06201327418205</v>
      </c>
      <c r="Q452">
        <v>553.94943005246205</v>
      </c>
      <c r="R452">
        <v>35.525618960449798</v>
      </c>
      <c r="S452" s="2">
        <f>(Table2[[#This Row],[Close Price]]-Table2[[#This Row],[20D EMA]])/Table2[[#This Row],[20D EMA]]</f>
        <v>-2.5612374949805262E-2</v>
      </c>
      <c r="T452" s="2">
        <f>(Table2[[#This Row],[Close Price]]-Table2[[#This Row],[50D EMA]])/Table2[[#This Row],[50D EMA]]</f>
        <v>-4.4450782081584241E-2</v>
      </c>
      <c r="U452" s="2">
        <f>(Table2[[#This Row],[Close Price]]-Table2[[#This Row],[200D EMA]])/Table2[[#This Row],[200D EMA]]</f>
        <v>7.4926874591149818E-3</v>
      </c>
      <c r="V452">
        <v>0.47753480095341799</v>
      </c>
      <c r="W452">
        <v>551</v>
      </c>
      <c r="X452">
        <v>572.95000000000005</v>
      </c>
      <c r="Y452">
        <v>551</v>
      </c>
      <c r="Z452">
        <v>576.5</v>
      </c>
      <c r="AA452">
        <v>551</v>
      </c>
      <c r="AB452">
        <v>587.15</v>
      </c>
      <c r="AC452" s="2">
        <f>(Table2[[#This Row],[Close Price]]/Table2[[#This Row],[Day Low]])-1</f>
        <v>1.2885662431942002E-2</v>
      </c>
      <c r="AD452" s="2">
        <f>(Table2[[#This Row],[Day High]]/Table2[[#This Row],[Close Price]])-1</f>
        <v>2.6608134742877709E-2</v>
      </c>
      <c r="AE452" s="2">
        <f>(Table2[[#This Row],[Close Price]]/Table2[[#This Row],[Current Week Low]])-1</f>
        <v>1.2885662431942002E-2</v>
      </c>
      <c r="AF452" s="2">
        <f>(Table2[[#This Row],[Current Week High]]/Table2[[#This Row],[Close Price]])-1</f>
        <v>3.2969001970972966E-2</v>
      </c>
      <c r="AG452" s="2">
        <f>(Table2[[#This Row],[Close Price]]/Table2[[#This Row],[Current Month Low]])-1</f>
        <v>1.2885662431942002E-2</v>
      </c>
      <c r="AH452" s="2">
        <f>(Table2[[#This Row],[Current Month High]]/Table2[[#This Row],[Close Price]])-1</f>
        <v>5.2051603655258738E-2</v>
      </c>
      <c r="AI452">
        <v>27.109836946783702</v>
      </c>
      <c r="AJ452">
        <v>39.3334165522406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-0.25</v>
      </c>
      <c r="AM452" t="s">
        <v>10199</v>
      </c>
      <c r="AN452">
        <v>-4.57</v>
      </c>
      <c r="AO452" t="s">
        <v>10199</v>
      </c>
      <c r="AP452">
        <v>-5.2724547613166001E-2</v>
      </c>
      <c r="AQ452">
        <f>(Table2[[#This Row],[Sharpe Ratio]]-AVERAGE(Table2[Sharpe Ratio]))/_xlfn.STDEV.P(Table2[Sharpe Ratio])</f>
        <v>-1.2086322773522102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435</v>
      </c>
      <c r="AT452">
        <f>_xlfn.RANK.AVG(Table2[[#This Row],[6M Return vs Nifty Z-Score]],Table2[6M Return vs Nifty Z-Score])</f>
        <v>539</v>
      </c>
      <c r="AU452">
        <f>_xlfn.RANK.AVG(Table2[[#This Row],[Sharpe Ratio Z-Score]],Table2[Sharpe Ratio Z-Score])</f>
        <v>636</v>
      </c>
      <c r="AV452">
        <f>(Table2[[#This Row],[Rank 1Y]]+Table2[[#This Row],[Rank 6M]]+Table2[[#This Row],[Rank Sharpe]])/3</f>
        <v>536.66666666666663</v>
      </c>
    </row>
    <row r="453" spans="1:48" x14ac:dyDescent="0.3">
      <c r="A453" t="s">
        <v>1115</v>
      </c>
      <c r="B453" t="s">
        <v>1116</v>
      </c>
      <c r="C453" t="s">
        <v>10161</v>
      </c>
      <c r="D453" t="s">
        <v>65</v>
      </c>
      <c r="E453">
        <v>10860.19589022</v>
      </c>
      <c r="F453">
        <v>875.85</v>
      </c>
      <c r="G453">
        <v>25.1224345275653</v>
      </c>
      <c r="H453">
        <f>(Table2[[#This Row],[1Y Return vs Nifty]]-AVERAGE(Table2[1Y Return vs Nifty]))/_xlfn.STDEV.P(Table2[1Y Return vs Nifty])</f>
        <v>-0.25494714450937134</v>
      </c>
      <c r="I453">
        <v>-2.32669824848396</v>
      </c>
      <c r="J453">
        <f>(Table2[[#This Row],[1M Return vs Nifty]]-AVERAGE(Table2[1M Return vs Nifty]))/_xlfn.STDEV.P(Table2[1M Return vs Nifty])</f>
        <v>-0.55787514784993952</v>
      </c>
      <c r="K453">
        <v>5.0642745340145501</v>
      </c>
      <c r="L453">
        <f>(Table2[[#This Row],[6M Return vs Nifty]]-AVERAGE(Table2[6M Return vs Nifty]))/_xlfn.STDEV.P(Table2[6M Return vs Nifty])</f>
        <v>-0.15494656681612809</v>
      </c>
      <c r="M453">
        <v>0.402769543975181</v>
      </c>
      <c r="N453">
        <f>(Table2[[#This Row],[1W Return vs Nifty]]-AVERAGE(Table2[1W Return vs Nifty]))/_xlfn.STDEV.P(Table2[1W Return vs Nifty])</f>
        <v>-0.18974261480261512</v>
      </c>
      <c r="O453">
        <v>871.7</v>
      </c>
      <c r="P453">
        <v>849.69720807277895</v>
      </c>
      <c r="Q453">
        <v>762.557185857587</v>
      </c>
      <c r="R453">
        <v>54.726492416555402</v>
      </c>
      <c r="S453" s="2">
        <f>(Table2[[#This Row],[Close Price]]-Table2[[#This Row],[20D EMA]])/Table2[[#This Row],[20D EMA]]</f>
        <v>4.7608122060341599E-3</v>
      </c>
      <c r="T453" s="2">
        <f>(Table2[[#This Row],[Close Price]]-Table2[[#This Row],[50D EMA]])/Table2[[#This Row],[50D EMA]]</f>
        <v>3.077895476029505E-2</v>
      </c>
      <c r="U453" s="2">
        <f>(Table2[[#This Row],[Close Price]]-Table2[[#This Row],[200D EMA]])/Table2[[#This Row],[200D EMA]]</f>
        <v>0.14856959745910947</v>
      </c>
      <c r="V453">
        <v>1.23734555742321</v>
      </c>
      <c r="W453">
        <v>866.5</v>
      </c>
      <c r="X453">
        <v>898.45</v>
      </c>
      <c r="Y453">
        <v>866.5</v>
      </c>
      <c r="Z453">
        <v>914.95</v>
      </c>
      <c r="AA453">
        <v>865</v>
      </c>
      <c r="AB453">
        <v>972</v>
      </c>
      <c r="AC453" s="2">
        <f>(Table2[[#This Row],[Close Price]]/Table2[[#This Row],[Day Low]])-1</f>
        <v>1.0790536641661852E-2</v>
      </c>
      <c r="AD453" s="2">
        <f>(Table2[[#This Row],[Day High]]/Table2[[#This Row],[Close Price]])-1</f>
        <v>2.5803505166409835E-2</v>
      </c>
      <c r="AE453" s="2">
        <f>(Table2[[#This Row],[Close Price]]/Table2[[#This Row],[Current Week Low]])-1</f>
        <v>1.0790536641661852E-2</v>
      </c>
      <c r="AF453" s="2">
        <f>(Table2[[#This Row],[Current Week High]]/Table2[[#This Row],[Close Price]])-1</f>
        <v>4.4642347433921259E-2</v>
      </c>
      <c r="AG453" s="2">
        <f>(Table2[[#This Row],[Close Price]]/Table2[[#This Row],[Current Month Low]])-1</f>
        <v>1.2543352601156021E-2</v>
      </c>
      <c r="AH453" s="2">
        <f>(Table2[[#This Row],[Current Month High]]/Table2[[#This Row],[Close Price]])-1</f>
        <v>0.1097790717588627</v>
      </c>
      <c r="AI453">
        <v>10.9779071758862</v>
      </c>
      <c r="AJ453">
        <v>55.2099946836789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-0.06</v>
      </c>
      <c r="AM453" t="s">
        <v>10199</v>
      </c>
      <c r="AN453">
        <v>5.07</v>
      </c>
      <c r="AO453" t="s">
        <v>10200</v>
      </c>
      <c r="AP453">
        <v>-2.1747054161725E-2</v>
      </c>
      <c r="AQ453">
        <f>(Table2[[#This Row],[Sharpe Ratio]]-AVERAGE(Table2[Sharpe Ratio]))/_xlfn.STDEV.P(Table2[Sharpe Ratio])</f>
        <v>-0.8593829087248237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-2.016894382702878</v>
      </c>
      <c r="AS453">
        <f>_xlfn.RANK.AVG(Table2[[#This Row],[1Y Return vs Nifty Z-Score]],Table2[1Y Return vs Nifty Z-Score])</f>
        <v>361</v>
      </c>
      <c r="AT453">
        <f>_xlfn.RANK.AVG(Table2[[#This Row],[6M Return vs Nifty Z-Score]],Table2[6M Return vs Nifty Z-Score])</f>
        <v>366</v>
      </c>
      <c r="AU453">
        <f>_xlfn.RANK.AVG(Table2[[#This Row],[Sharpe Ratio Z-Score]],Table2[Sharpe Ratio Z-Score])</f>
        <v>587</v>
      </c>
      <c r="AV453">
        <f>(Table2[[#This Row],[Rank 1Y]]+Table2[[#This Row],[Rank 6M]]+Table2[[#This Row],[Rank Sharpe]])/3</f>
        <v>438</v>
      </c>
    </row>
    <row r="454" spans="1:48" x14ac:dyDescent="0.3">
      <c r="A454" t="s">
        <v>1117</v>
      </c>
      <c r="B454" t="s">
        <v>1118</v>
      </c>
      <c r="C454" t="s">
        <v>10161</v>
      </c>
      <c r="D454" t="s">
        <v>65</v>
      </c>
      <c r="E454">
        <v>10803.343370480001</v>
      </c>
      <c r="F454">
        <v>1535.25</v>
      </c>
      <c r="G454">
        <v>59.908971411093901</v>
      </c>
      <c r="H454">
        <f>(Table2[[#This Row],[1Y Return vs Nifty]]-AVERAGE(Table2[1Y Return vs Nifty]))/_xlfn.STDEV.P(Table2[1Y Return vs Nifty])</f>
        <v>0.15146293608732841</v>
      </c>
      <c r="I454">
        <v>4.1833657276486802</v>
      </c>
      <c r="J454">
        <f>(Table2[[#This Row],[1M Return vs Nifty]]-AVERAGE(Table2[1M Return vs Nifty]))/_xlfn.STDEV.P(Table2[1M Return vs Nifty])</f>
        <v>-1.7777256654363572E-2</v>
      </c>
      <c r="K454">
        <v>-5.7046049565895496</v>
      </c>
      <c r="L454">
        <f>(Table2[[#This Row],[6M Return vs Nifty]]-AVERAGE(Table2[6M Return vs Nifty]))/_xlfn.STDEV.P(Table2[6M Return vs Nifty])</f>
        <v>-0.48262881552757292</v>
      </c>
      <c r="M454">
        <v>4.00059159964289</v>
      </c>
      <c r="N454">
        <f>(Table2[[#This Row],[1W Return vs Nifty]]-AVERAGE(Table2[1W Return vs Nifty]))/_xlfn.STDEV.P(Table2[1W Return vs Nifty])</f>
        <v>0.50818095290422849</v>
      </c>
      <c r="O454">
        <v>1435.59</v>
      </c>
      <c r="P454">
        <v>1391.7928428433299</v>
      </c>
      <c r="Q454">
        <v>1279.2555145808999</v>
      </c>
      <c r="R454">
        <v>47.915016831102598</v>
      </c>
      <c r="S454" s="2">
        <f>(Table2[[#This Row],[Close Price]]-Table2[[#This Row],[20D EMA]])/Table2[[#This Row],[20D EMA]]</f>
        <v>6.9420934946607379E-2</v>
      </c>
      <c r="T454" s="2">
        <f>(Table2[[#This Row],[Close Price]]-Table2[[#This Row],[50D EMA]])/Table2[[#This Row],[50D EMA]]</f>
        <v>0.10307364195349482</v>
      </c>
      <c r="U454" s="2">
        <f>(Table2[[#This Row],[Close Price]]-Table2[[#This Row],[200D EMA]])/Table2[[#This Row],[200D EMA]]</f>
        <v>0.20011208277102258</v>
      </c>
      <c r="V454">
        <v>2.0965001340906402</v>
      </c>
      <c r="W454">
        <v>1482.85</v>
      </c>
      <c r="X454">
        <v>1560</v>
      </c>
      <c r="Y454">
        <v>1408</v>
      </c>
      <c r="Z454">
        <v>1560</v>
      </c>
      <c r="AA454">
        <v>1408</v>
      </c>
      <c r="AB454">
        <v>1560</v>
      </c>
      <c r="AC454" s="2">
        <f>(Table2[[#This Row],[Close Price]]/Table2[[#This Row],[Day Low]])-1</f>
        <v>3.5337357116363766E-2</v>
      </c>
      <c r="AD454" s="2">
        <f>(Table2[[#This Row],[Day High]]/Table2[[#This Row],[Close Price]])-1</f>
        <v>1.6121152906692693E-2</v>
      </c>
      <c r="AE454" s="2">
        <f>(Table2[[#This Row],[Close Price]]/Table2[[#This Row],[Current Week Low]])-1</f>
        <v>9.0376420454545414E-2</v>
      </c>
      <c r="AF454" s="2">
        <f>(Table2[[#This Row],[Current Week High]]/Table2[[#This Row],[Close Price]])-1</f>
        <v>1.6121152906692693E-2</v>
      </c>
      <c r="AG454" s="2">
        <f>(Table2[[#This Row],[Close Price]]/Table2[[#This Row],[Current Month Low]])-1</f>
        <v>9.0376420454545414E-2</v>
      </c>
      <c r="AH454" s="2">
        <f>(Table2[[#This Row],[Current Month High]]/Table2[[#This Row],[Close Price]])-1</f>
        <v>1.6121152906692693E-2</v>
      </c>
      <c r="AI454">
        <v>5.45839439830646</v>
      </c>
      <c r="AJ454">
        <v>95.076238881829696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0.03</v>
      </c>
      <c r="AM454" t="s">
        <v>10200</v>
      </c>
      <c r="AN454">
        <v>8.0500000000000007</v>
      </c>
      <c r="AO454" t="s">
        <v>10200</v>
      </c>
      <c r="AP454">
        <v>6.7391044554616003E-2</v>
      </c>
      <c r="AQ454">
        <f>(Table2[[#This Row],[Sharpe Ratio]]-AVERAGE(Table2[Sharpe Ratio]))/_xlfn.STDEV.P(Table2[Sharpe Ratio])</f>
        <v>0.14558622301361229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0.3048240398232327</v>
      </c>
      <c r="AS454">
        <f>_xlfn.RANK.AVG(Table2[[#This Row],[1Y Return vs Nifty Z-Score]],Table2[1Y Return vs Nifty Z-Score])</f>
        <v>225</v>
      </c>
      <c r="AT454">
        <f>_xlfn.RANK.AVG(Table2[[#This Row],[6M Return vs Nifty Z-Score]],Table2[6M Return vs Nifty Z-Score])</f>
        <v>487</v>
      </c>
      <c r="AU454">
        <f>_xlfn.RANK.AVG(Table2[[#This Row],[Sharpe Ratio Z-Score]],Table2[Sharpe Ratio Z-Score])</f>
        <v>289</v>
      </c>
      <c r="AV454">
        <f>(Table2[[#This Row],[Rank 1Y]]+Table2[[#This Row],[Rank 6M]]+Table2[[#This Row],[Rank Sharpe]])/3</f>
        <v>333.66666666666669</v>
      </c>
    </row>
    <row r="455" spans="1:48" x14ac:dyDescent="0.3">
      <c r="A455" t="s">
        <v>1121</v>
      </c>
      <c r="B455" t="s">
        <v>1122</v>
      </c>
      <c r="C455" t="s">
        <v>10162</v>
      </c>
      <c r="D455" t="s">
        <v>130</v>
      </c>
      <c r="E455">
        <v>10799.114983150001</v>
      </c>
      <c r="F455">
        <v>735.75</v>
      </c>
      <c r="G455">
        <v>112.096154663848</v>
      </c>
      <c r="H455">
        <f>(Table2[[#This Row],[1Y Return vs Nifty]]-AVERAGE(Table2[1Y Return vs Nifty]))/_xlfn.STDEV.P(Table2[1Y Return vs Nifty])</f>
        <v>0.76116425309049252</v>
      </c>
      <c r="I455">
        <v>20.363385101145902</v>
      </c>
      <c r="J455">
        <f>(Table2[[#This Row],[1M Return vs Nifty]]-AVERAGE(Table2[1M Return vs Nifty]))/_xlfn.STDEV.P(Table2[1M Return vs Nifty])</f>
        <v>1.3245742740168864</v>
      </c>
      <c r="K455">
        <v>48.676616122727197</v>
      </c>
      <c r="L455">
        <f>(Table2[[#This Row],[6M Return vs Nifty]]-AVERAGE(Table2[6M Return vs Nifty]))/_xlfn.STDEV.P(Table2[6M Return vs Nifty])</f>
        <v>1.172117235488465</v>
      </c>
      <c r="M455">
        <v>-1.38848057338036</v>
      </c>
      <c r="N455">
        <f>(Table2[[#This Row],[1W Return vs Nifty]]-AVERAGE(Table2[1W Return vs Nifty]))/_xlfn.STDEV.P(Table2[1W Return vs Nifty])</f>
        <v>-0.53721829681715239</v>
      </c>
      <c r="O455">
        <v>706.18</v>
      </c>
      <c r="P455">
        <v>632.14747128389001</v>
      </c>
      <c r="Q455">
        <v>503.66335074004002</v>
      </c>
      <c r="R455">
        <v>61.7207731404349</v>
      </c>
      <c r="S455" s="2">
        <f>(Table2[[#This Row],[Close Price]]-Table2[[#This Row],[20D EMA]])/Table2[[#This Row],[20D EMA]]</f>
        <v>4.1873176810445001E-2</v>
      </c>
      <c r="T455" s="2">
        <f>(Table2[[#This Row],[Close Price]]-Table2[[#This Row],[50D EMA]])/Table2[[#This Row],[50D EMA]]</f>
        <v>0.16388980961308522</v>
      </c>
      <c r="U455" s="2">
        <f>(Table2[[#This Row],[Close Price]]-Table2[[#This Row],[200D EMA]])/Table2[[#This Row],[200D EMA]]</f>
        <v>0.46079717517455188</v>
      </c>
      <c r="V455">
        <v>0.59492429102893996</v>
      </c>
      <c r="W455">
        <v>717.35</v>
      </c>
      <c r="X455">
        <v>754</v>
      </c>
      <c r="Y455">
        <v>717.35</v>
      </c>
      <c r="Z455">
        <v>760</v>
      </c>
      <c r="AA455">
        <v>703.5</v>
      </c>
      <c r="AB455">
        <v>775</v>
      </c>
      <c r="AC455" s="2">
        <f>(Table2[[#This Row],[Close Price]]/Table2[[#This Row],[Day Low]])-1</f>
        <v>2.5649961664459431E-2</v>
      </c>
      <c r="AD455" s="2">
        <f>(Table2[[#This Row],[Day High]]/Table2[[#This Row],[Close Price]])-1</f>
        <v>2.4804621134896454E-2</v>
      </c>
      <c r="AE455" s="2">
        <f>(Table2[[#This Row],[Close Price]]/Table2[[#This Row],[Current Week Low]])-1</f>
        <v>2.5649961664459431E-2</v>
      </c>
      <c r="AF455" s="2">
        <f>(Table2[[#This Row],[Current Week High]]/Table2[[#This Row],[Close Price]])-1</f>
        <v>3.2959565069656804E-2</v>
      </c>
      <c r="AG455" s="2">
        <f>(Table2[[#This Row],[Close Price]]/Table2[[#This Row],[Current Month Low]])-1</f>
        <v>4.5842217484008518E-2</v>
      </c>
      <c r="AH455" s="2">
        <f>(Table2[[#This Row],[Current Month High]]/Table2[[#This Row],[Close Price]])-1</f>
        <v>5.3346924906557902E-2</v>
      </c>
      <c r="AI455">
        <v>5.6065239551478001</v>
      </c>
      <c r="AJ455">
        <v>137.64534883720901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0.4</v>
      </c>
      <c r="AM455" t="s">
        <v>10200</v>
      </c>
      <c r="AN455">
        <v>-2.1</v>
      </c>
      <c r="AO455" t="s">
        <v>10199</v>
      </c>
      <c r="AP455">
        <v>0.159281422083072</v>
      </c>
      <c r="AQ455">
        <f>(Table2[[#This Row],[Sharpe Ratio]]-AVERAGE(Table2[Sharpe Ratio]))/_xlfn.STDEV.P(Table2[Sharpe Ratio])</f>
        <v>1.1815853552562685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3.9022228210349601</v>
      </c>
      <c r="AS455">
        <f>_xlfn.RANK.AVG(Table2[[#This Row],[1Y Return vs Nifty Z-Score]],Table2[1Y Return vs Nifty Z-Score])</f>
        <v>108</v>
      </c>
      <c r="AT455">
        <f>_xlfn.RANK.AVG(Table2[[#This Row],[6M Return vs Nifty Z-Score]],Table2[6M Return vs Nifty Z-Score])</f>
        <v>74</v>
      </c>
      <c r="AU455">
        <f>_xlfn.RANK.AVG(Table2[[#This Row],[Sharpe Ratio Z-Score]],Table2[Sharpe Ratio Z-Score])</f>
        <v>90</v>
      </c>
      <c r="AV455">
        <f>(Table2[[#This Row],[Rank 1Y]]+Table2[[#This Row],[Rank 6M]]+Table2[[#This Row],[Rank Sharpe]])/3</f>
        <v>90.666666666666671</v>
      </c>
    </row>
    <row r="456" spans="1:48" x14ac:dyDescent="0.3">
      <c r="A456" t="s">
        <v>1123</v>
      </c>
      <c r="B456" t="s">
        <v>1124</v>
      </c>
      <c r="C456" t="s">
        <v>10165</v>
      </c>
      <c r="D456" t="s">
        <v>83</v>
      </c>
      <c r="E456">
        <v>10750.736718579999</v>
      </c>
      <c r="F456">
        <v>219.37</v>
      </c>
      <c r="G456">
        <v>58.759962453341203</v>
      </c>
      <c r="H456">
        <f>(Table2[[#This Row],[1Y Return vs Nifty]]-AVERAGE(Table2[1Y Return vs Nifty]))/_xlfn.STDEV.P(Table2[1Y Return vs Nifty])</f>
        <v>0.1380390984489312</v>
      </c>
      <c r="I456">
        <v>12.7908816789386</v>
      </c>
      <c r="J456">
        <f>(Table2[[#This Row],[1M Return vs Nifty]]-AVERAGE(Table2[1M Return vs Nifty]))/_xlfn.STDEV.P(Table2[1M Return vs Nifty])</f>
        <v>0.69633265543987799</v>
      </c>
      <c r="K456">
        <v>27.488917153646401</v>
      </c>
      <c r="L456">
        <f>(Table2[[#This Row],[6M Return vs Nifty]]-AVERAGE(Table2[6M Return vs Nifty]))/_xlfn.STDEV.P(Table2[6M Return vs Nifty])</f>
        <v>0.52740458462565121</v>
      </c>
      <c r="M456">
        <v>6.4141162481376197</v>
      </c>
      <c r="N456">
        <f>(Table2[[#This Row],[1W Return vs Nifty]]-AVERAGE(Table2[1W Return vs Nifty]))/_xlfn.STDEV.P(Table2[1W Return vs Nifty])</f>
        <v>0.97636856956867601</v>
      </c>
      <c r="O456">
        <v>214.21</v>
      </c>
      <c r="P456">
        <v>207.74556435297501</v>
      </c>
      <c r="Q456">
        <v>180.577782783472</v>
      </c>
      <c r="R456">
        <v>64.438689999293203</v>
      </c>
      <c r="S456" s="2">
        <f>(Table2[[#This Row],[Close Price]]-Table2[[#This Row],[20D EMA]])/Table2[[#This Row],[20D EMA]]</f>
        <v>2.4088511273983457E-2</v>
      </c>
      <c r="T456" s="2">
        <f>(Table2[[#This Row],[Close Price]]-Table2[[#This Row],[50D EMA]])/Table2[[#This Row],[50D EMA]]</f>
        <v>5.5955156892179045E-2</v>
      </c>
      <c r="U456" s="2">
        <f>(Table2[[#This Row],[Close Price]]-Table2[[#This Row],[200D EMA]])/Table2[[#This Row],[200D EMA]]</f>
        <v>0.21482275736568957</v>
      </c>
      <c r="V456">
        <v>1.8672829844157599</v>
      </c>
      <c r="W456">
        <v>215.05</v>
      </c>
      <c r="X456">
        <v>228.7</v>
      </c>
      <c r="Y456">
        <v>215.05</v>
      </c>
      <c r="Z456">
        <v>235</v>
      </c>
      <c r="AA456">
        <v>209.51</v>
      </c>
      <c r="AB456">
        <v>238</v>
      </c>
      <c r="AC456" s="2">
        <f>(Table2[[#This Row],[Close Price]]/Table2[[#This Row],[Day Low]])-1</f>
        <v>2.0088351546152072E-2</v>
      </c>
      <c r="AD456" s="2">
        <f>(Table2[[#This Row],[Day High]]/Table2[[#This Row],[Close Price]])-1</f>
        <v>4.253088389478954E-2</v>
      </c>
      <c r="AE456" s="2">
        <f>(Table2[[#This Row],[Close Price]]/Table2[[#This Row],[Current Week Low]])-1</f>
        <v>2.0088351546152072E-2</v>
      </c>
      <c r="AF456" s="2">
        <f>(Table2[[#This Row],[Current Week High]]/Table2[[#This Row],[Close Price]])-1</f>
        <v>7.1249487167798664E-2</v>
      </c>
      <c r="AG456" s="2">
        <f>(Table2[[#This Row],[Close Price]]/Table2[[#This Row],[Current Month Low]])-1</f>
        <v>4.7062192735430441E-2</v>
      </c>
      <c r="AH456" s="2">
        <f>(Table2[[#This Row],[Current Month High]]/Table2[[#This Row],[Close Price]])-1</f>
        <v>8.4925012535898237E-2</v>
      </c>
      <c r="AI456">
        <v>8.4925012535898201</v>
      </c>
      <c r="AJ456">
        <v>89.848550411077397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-0.02</v>
      </c>
      <c r="AM456" t="s">
        <v>10199</v>
      </c>
      <c r="AN456">
        <v>2.61</v>
      </c>
      <c r="AO456" t="s">
        <v>10200</v>
      </c>
      <c r="AP456">
        <v>6.9877430347273006E-2</v>
      </c>
      <c r="AQ456">
        <f>(Table2[[#This Row],[Sharpe Ratio]]-AVERAGE(Table2[Sharpe Ratio]))/_xlfn.STDEV.P(Table2[Sharpe Ratio])</f>
        <v>0.1736184674432909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2.5117633755264275</v>
      </c>
      <c r="AS456">
        <f>_xlfn.RANK.AVG(Table2[[#This Row],[1Y Return vs Nifty Z-Score]],Table2[1Y Return vs Nifty Z-Score])</f>
        <v>229</v>
      </c>
      <c r="AT456">
        <f>_xlfn.RANK.AVG(Table2[[#This Row],[6M Return vs Nifty Z-Score]],Table2[6M Return vs Nifty Z-Score])</f>
        <v>167</v>
      </c>
      <c r="AU456">
        <f>_xlfn.RANK.AVG(Table2[[#This Row],[Sharpe Ratio Z-Score]],Table2[Sharpe Ratio Z-Score])</f>
        <v>278</v>
      </c>
      <c r="AV456">
        <f>(Table2[[#This Row],[Rank 1Y]]+Table2[[#This Row],[Rank 6M]]+Table2[[#This Row],[Rank Sharpe]])/3</f>
        <v>224.66666666666666</v>
      </c>
    </row>
    <row r="457" spans="1:48" x14ac:dyDescent="0.3">
      <c r="A457" t="s">
        <v>1127</v>
      </c>
      <c r="B457" t="s">
        <v>1128</v>
      </c>
      <c r="C457" t="s">
        <v>10169</v>
      </c>
      <c r="D457" t="s">
        <v>542</v>
      </c>
      <c r="E457">
        <v>10713.007864319999</v>
      </c>
      <c r="F457">
        <v>2907.8</v>
      </c>
      <c r="G457">
        <v>-14.5631098563058</v>
      </c>
      <c r="H457">
        <f>(Table2[[#This Row],[1Y Return vs Nifty]]-AVERAGE(Table2[1Y Return vs Nifty]))/_xlfn.STDEV.P(Table2[1Y Return vs Nifty])</f>
        <v>-0.71859218470335051</v>
      </c>
      <c r="I457">
        <v>10.902114785399901</v>
      </c>
      <c r="J457">
        <f>(Table2[[#This Row],[1M Return vs Nifty]]-AVERAGE(Table2[1M Return vs Nifty]))/_xlfn.STDEV.P(Table2[1M Return vs Nifty])</f>
        <v>0.53963388567351978</v>
      </c>
      <c r="K457">
        <v>-9.0954904166216508</v>
      </c>
      <c r="L457">
        <f>(Table2[[#This Row],[6M Return vs Nifty]]-AVERAGE(Table2[6M Return vs Nifty]))/_xlfn.STDEV.P(Table2[6M Return vs Nifty])</f>
        <v>-0.58580881430420784</v>
      </c>
      <c r="M457">
        <v>7.4620831662352396</v>
      </c>
      <c r="N457">
        <f>(Table2[[#This Row],[1W Return vs Nifty]]-AVERAGE(Table2[1W Return vs Nifty]))/_xlfn.STDEV.P(Table2[1W Return vs Nifty])</f>
        <v>1.1796584485567845</v>
      </c>
      <c r="O457">
        <v>2811.22</v>
      </c>
      <c r="P457">
        <v>2686.4742197762198</v>
      </c>
      <c r="Q457">
        <v>2627.9774750562701</v>
      </c>
      <c r="R457">
        <v>74.162733815730505</v>
      </c>
      <c r="S457" s="2">
        <f>(Table2[[#This Row],[Close Price]]-Table2[[#This Row],[20D EMA]])/Table2[[#This Row],[20D EMA]]</f>
        <v>3.4355190984697172E-2</v>
      </c>
      <c r="T457" s="2">
        <f>(Table2[[#This Row],[Close Price]]-Table2[[#This Row],[50D EMA]])/Table2[[#This Row],[50D EMA]]</f>
        <v>8.2385223946878805E-2</v>
      </c>
      <c r="U457" s="2">
        <f>(Table2[[#This Row],[Close Price]]-Table2[[#This Row],[200D EMA]])/Table2[[#This Row],[200D EMA]]</f>
        <v>0.10647828133981191</v>
      </c>
      <c r="V457">
        <v>1.7252373727135499</v>
      </c>
      <c r="W457">
        <v>2879.6</v>
      </c>
      <c r="X457">
        <v>2975.2</v>
      </c>
      <c r="Y457">
        <v>2879.6</v>
      </c>
      <c r="Z457">
        <v>3054.75</v>
      </c>
      <c r="AA457">
        <v>2732</v>
      </c>
      <c r="AB457">
        <v>3208.05</v>
      </c>
      <c r="AC457" s="2">
        <f>(Table2[[#This Row],[Close Price]]/Table2[[#This Row],[Day Low]])-1</f>
        <v>9.7930268092791817E-3</v>
      </c>
      <c r="AD457" s="2">
        <f>(Table2[[#This Row],[Day High]]/Table2[[#This Row],[Close Price]])-1</f>
        <v>2.3179035697090455E-2</v>
      </c>
      <c r="AE457" s="2">
        <f>(Table2[[#This Row],[Close Price]]/Table2[[#This Row],[Current Week Low]])-1</f>
        <v>9.7930268092791817E-3</v>
      </c>
      <c r="AF457" s="2">
        <f>(Table2[[#This Row],[Current Week High]]/Table2[[#This Row],[Close Price]])-1</f>
        <v>5.053648806657951E-2</v>
      </c>
      <c r="AG457" s="2">
        <f>(Table2[[#This Row],[Close Price]]/Table2[[#This Row],[Current Month Low]])-1</f>
        <v>6.4348462664714612E-2</v>
      </c>
      <c r="AH457" s="2">
        <f>(Table2[[#This Row],[Current Month High]]/Table2[[#This Row],[Close Price]])-1</f>
        <v>0.10325675768622333</v>
      </c>
      <c r="AI457">
        <v>10.3256757686223</v>
      </c>
      <c r="AJ457">
        <v>29.408099688473499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0.01</v>
      </c>
      <c r="AM457" t="s">
        <v>10200</v>
      </c>
      <c r="AN457">
        <v>8.69</v>
      </c>
      <c r="AO457" t="s">
        <v>10200</v>
      </c>
      <c r="AP457">
        <v>-7.3158531742611999E-2</v>
      </c>
      <c r="AQ457">
        <f>(Table2[[#This Row],[Sharpe Ratio]]-AVERAGE(Table2[Sharpe Ratio]))/_xlfn.STDEV.P(Table2[Sharpe Ratio])</f>
        <v>-1.4390110220669177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-1.024119686844172</v>
      </c>
      <c r="AS457">
        <f>_xlfn.RANK.AVG(Table2[[#This Row],[1Y Return vs Nifty Z-Score]],Table2[1Y Return vs Nifty Z-Score])</f>
        <v>596</v>
      </c>
      <c r="AT457">
        <f>_xlfn.RANK.AVG(Table2[[#This Row],[6M Return vs Nifty Z-Score]],Table2[6M Return vs Nifty Z-Score])</f>
        <v>516</v>
      </c>
      <c r="AU457">
        <f>_xlfn.RANK.AVG(Table2[[#This Row],[Sharpe Ratio Z-Score]],Table2[Sharpe Ratio Z-Score])</f>
        <v>678</v>
      </c>
      <c r="AV457">
        <f>(Table2[[#This Row],[Rank 1Y]]+Table2[[#This Row],[Rank 6M]]+Table2[[#This Row],[Rank Sharpe]])/3</f>
        <v>596.66666666666663</v>
      </c>
    </row>
    <row r="458" spans="1:48" x14ac:dyDescent="0.3">
      <c r="A458" t="s">
        <v>1129</v>
      </c>
      <c r="B458" t="s">
        <v>1130</v>
      </c>
      <c r="C458" t="s">
        <v>10169</v>
      </c>
      <c r="D458" t="s">
        <v>542</v>
      </c>
      <c r="E458">
        <v>10712.462514319999</v>
      </c>
      <c r="F458">
        <v>2056.8000000000002</v>
      </c>
      <c r="G458">
        <v>-44.305081469999102</v>
      </c>
      <c r="H458">
        <f>(Table2[[#This Row],[1Y Return vs Nifty]]-AVERAGE(Table2[1Y Return vs Nifty]))/_xlfn.STDEV.P(Table2[1Y Return vs Nifty])</f>
        <v>-1.066066758590849</v>
      </c>
      <c r="I458">
        <v>1.8560126513758</v>
      </c>
      <c r="J458">
        <f>(Table2[[#This Row],[1M Return vs Nifty]]-AVERAGE(Table2[1M Return vs Nifty]))/_xlfn.STDEV.P(Table2[1M Return vs Nifty])</f>
        <v>-0.21086268456581855</v>
      </c>
      <c r="K458">
        <v>-30.207786706007699</v>
      </c>
      <c r="L458">
        <f>(Table2[[#This Row],[6M Return vs Nifty]]-AVERAGE(Table2[6M Return vs Nifty]))/_xlfn.STDEV.P(Table2[6M Return vs Nifty])</f>
        <v>-1.2282270649313425</v>
      </c>
      <c r="M458">
        <v>-3.1143855180043798</v>
      </c>
      <c r="N458">
        <f>(Table2[[#This Row],[1W Return vs Nifty]]-AVERAGE(Table2[1W Return vs Nifty]))/_xlfn.STDEV.P(Table2[1W Return vs Nifty])</f>
        <v>-0.87201799447794448</v>
      </c>
      <c r="O458">
        <v>2083.14</v>
      </c>
      <c r="P458">
        <v>2054.6598714544698</v>
      </c>
      <c r="Q458">
        <v>2172.4244251148202</v>
      </c>
      <c r="R458">
        <v>47.824302410156598</v>
      </c>
      <c r="S458" s="2">
        <f>(Table2[[#This Row],[Close Price]]-Table2[[#This Row],[20D EMA]])/Table2[[#This Row],[20D EMA]]</f>
        <v>-1.2644373397851173E-2</v>
      </c>
      <c r="T458" s="2">
        <f>(Table2[[#This Row],[Close Price]]-Table2[[#This Row],[50D EMA]])/Table2[[#This Row],[50D EMA]]</f>
        <v>1.0415974805676308E-3</v>
      </c>
      <c r="U458" s="2">
        <f>(Table2[[#This Row],[Close Price]]-Table2[[#This Row],[200D EMA]])/Table2[[#This Row],[200D EMA]]</f>
        <v>-5.3223681237476825E-2</v>
      </c>
      <c r="V458">
        <v>1.2723164125267501</v>
      </c>
      <c r="W458">
        <v>2030.05</v>
      </c>
      <c r="X458">
        <v>2108.6</v>
      </c>
      <c r="Y458">
        <v>2030.05</v>
      </c>
      <c r="Z458">
        <v>2139.9499999999998</v>
      </c>
      <c r="AA458">
        <v>2030.05</v>
      </c>
      <c r="AB458">
        <v>2204</v>
      </c>
      <c r="AC458" s="2">
        <f>(Table2[[#This Row],[Close Price]]/Table2[[#This Row],[Day Low]])-1</f>
        <v>1.3177015344449705E-2</v>
      </c>
      <c r="AD458" s="2">
        <f>(Table2[[#This Row],[Day High]]/Table2[[#This Row],[Close Price]])-1</f>
        <v>2.5184753014391159E-2</v>
      </c>
      <c r="AE458" s="2">
        <f>(Table2[[#This Row],[Close Price]]/Table2[[#This Row],[Current Week Low]])-1</f>
        <v>1.3177015344449705E-2</v>
      </c>
      <c r="AF458" s="2">
        <f>(Table2[[#This Row],[Current Week High]]/Table2[[#This Row],[Close Price]])-1</f>
        <v>4.0426876701672221E-2</v>
      </c>
      <c r="AG458" s="2">
        <f>(Table2[[#This Row],[Close Price]]/Table2[[#This Row],[Current Month Low]])-1</f>
        <v>1.3177015344449705E-2</v>
      </c>
      <c r="AH458" s="2">
        <f>(Table2[[#This Row],[Current Month High]]/Table2[[#This Row],[Close Price]])-1</f>
        <v>7.1567483469467064E-2</v>
      </c>
      <c r="AI458">
        <v>32.973551147413403</v>
      </c>
      <c r="AJ458">
        <v>13.761061946902601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-7.0000000000000007E-2</v>
      </c>
      <c r="AM458" t="s">
        <v>10199</v>
      </c>
      <c r="AN458">
        <v>-2.4</v>
      </c>
      <c r="AO458" t="s">
        <v>10199</v>
      </c>
      <c r="AP458">
        <v>-0.14307792155094901</v>
      </c>
      <c r="AQ458">
        <f>(Table2[[#This Row],[Sharpe Ratio]]-AVERAGE(Table2[Sharpe Ratio]))/_xlfn.STDEV.P(Table2[Sharpe Ratio])</f>
        <v>-2.227302779230953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709</v>
      </c>
      <c r="AT458">
        <f>_xlfn.RANK.AVG(Table2[[#This Row],[6M Return vs Nifty Z-Score]],Table2[6M Return vs Nifty Z-Score])</f>
        <v>686</v>
      </c>
      <c r="AU458">
        <f>_xlfn.RANK.AVG(Table2[[#This Row],[Sharpe Ratio Z-Score]],Table2[Sharpe Ratio Z-Score])</f>
        <v>722</v>
      </c>
      <c r="AV458">
        <f>(Table2[[#This Row],[Rank 1Y]]+Table2[[#This Row],[Rank 6M]]+Table2[[#This Row],[Rank Sharpe]])/3</f>
        <v>705.66666666666663</v>
      </c>
    </row>
    <row r="459" spans="1:48" x14ac:dyDescent="0.3">
      <c r="A459" t="s">
        <v>1131</v>
      </c>
      <c r="B459" t="s">
        <v>1132</v>
      </c>
      <c r="C459" t="s">
        <v>10159</v>
      </c>
      <c r="D459" t="s">
        <v>400</v>
      </c>
      <c r="E459">
        <v>10707.74610378</v>
      </c>
      <c r="F459">
        <v>2659.25</v>
      </c>
      <c r="G459">
        <v>-19.5468743028399</v>
      </c>
      <c r="H459">
        <f>(Table2[[#This Row],[1Y Return vs Nifty]]-AVERAGE(Table2[1Y Return vs Nifty]))/_xlfn.STDEV.P(Table2[1Y Return vs Nifty])</f>
        <v>-0.77681735719385903</v>
      </c>
      <c r="I459">
        <v>1.48404031411083</v>
      </c>
      <c r="J459">
        <f>(Table2[[#This Row],[1M Return vs Nifty]]-AVERAGE(Table2[1M Return vs Nifty]))/_xlfn.STDEV.P(Table2[1M Return vs Nifty])</f>
        <v>-0.24172282291107139</v>
      </c>
      <c r="K459">
        <v>-3.9812177391641601</v>
      </c>
      <c r="L459">
        <f>(Table2[[#This Row],[6M Return vs Nifty]]-AVERAGE(Table2[6M Return vs Nifty]))/_xlfn.STDEV.P(Table2[6M Return vs Nifty])</f>
        <v>-0.43018850367347189</v>
      </c>
      <c r="M459">
        <v>-1.1080516628946999</v>
      </c>
      <c r="N459">
        <f>(Table2[[#This Row],[1W Return vs Nifty]]-AVERAGE(Table2[1W Return vs Nifty]))/_xlfn.STDEV.P(Table2[1W Return vs Nifty])</f>
        <v>-0.48281929023316161</v>
      </c>
      <c r="O459">
        <v>2618.33</v>
      </c>
      <c r="P459">
        <v>2553.0349683879799</v>
      </c>
      <c r="Q459">
        <v>2431.16142831554</v>
      </c>
      <c r="R459">
        <v>51.943446093701397</v>
      </c>
      <c r="S459" s="2">
        <f>(Table2[[#This Row],[Close Price]]-Table2[[#This Row],[20D EMA]])/Table2[[#This Row],[20D EMA]]</f>
        <v>1.562828214930894E-2</v>
      </c>
      <c r="T459" s="2">
        <f>(Table2[[#This Row],[Close Price]]-Table2[[#This Row],[50D EMA]])/Table2[[#This Row],[50D EMA]]</f>
        <v>4.1603437840526586E-2</v>
      </c>
      <c r="U459" s="2">
        <f>(Table2[[#This Row],[Close Price]]-Table2[[#This Row],[200D EMA]])/Table2[[#This Row],[200D EMA]]</f>
        <v>9.3818768687233572E-2</v>
      </c>
      <c r="V459">
        <v>2.3931766841103701</v>
      </c>
      <c r="W459">
        <v>2634</v>
      </c>
      <c r="X459">
        <v>2738.95</v>
      </c>
      <c r="Y459">
        <v>2619.5</v>
      </c>
      <c r="Z459">
        <v>2770</v>
      </c>
      <c r="AA459">
        <v>2619.5</v>
      </c>
      <c r="AB459">
        <v>2907.35</v>
      </c>
      <c r="AC459" s="2">
        <f>(Table2[[#This Row],[Close Price]]/Table2[[#This Row],[Day Low]])-1</f>
        <v>9.5861807137433974E-3</v>
      </c>
      <c r="AD459" s="2">
        <f>(Table2[[#This Row],[Day High]]/Table2[[#This Row],[Close Price]])-1</f>
        <v>2.9970856444486049E-2</v>
      </c>
      <c r="AE459" s="2">
        <f>(Table2[[#This Row],[Close Price]]/Table2[[#This Row],[Current Week Low]])-1</f>
        <v>1.5174651651078452E-2</v>
      </c>
      <c r="AF459" s="2">
        <f>(Table2[[#This Row],[Current Week High]]/Table2[[#This Row],[Close Price]])-1</f>
        <v>4.1647080943875148E-2</v>
      </c>
      <c r="AG459" s="2">
        <f>(Table2[[#This Row],[Close Price]]/Table2[[#This Row],[Current Month Low]])-1</f>
        <v>1.5174651651078452E-2</v>
      </c>
      <c r="AH459" s="2">
        <f>(Table2[[#This Row],[Current Month High]]/Table2[[#This Row],[Close Price]])-1</f>
        <v>9.3296982231832359E-2</v>
      </c>
      <c r="AI459">
        <v>12.7554761680924</v>
      </c>
      <c r="AJ459">
        <v>29.318938896588602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-0.09</v>
      </c>
      <c r="AM459" t="s">
        <v>10199</v>
      </c>
      <c r="AN459">
        <v>7.86</v>
      </c>
      <c r="AO459" t="s">
        <v>10200</v>
      </c>
      <c r="AP459">
        <v>5.0566845387138001E-2</v>
      </c>
      <c r="AQ459">
        <f>(Table2[[#This Row],[Sharpe Ratio]]-AVERAGE(Table2[Sharpe Ratio]))/_xlfn.STDEV.P(Table2[Sharpe Ratio])</f>
        <v>-4.409474475460988E-2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-1.9756427187661736</v>
      </c>
      <c r="AS459">
        <f>_xlfn.RANK.AVG(Table2[[#This Row],[1Y Return vs Nifty Z-Score]],Table2[1Y Return vs Nifty Z-Score])</f>
        <v>621</v>
      </c>
      <c r="AT459">
        <f>_xlfn.RANK.AVG(Table2[[#This Row],[6M Return vs Nifty Z-Score]],Table2[6M Return vs Nifty Z-Score])</f>
        <v>471</v>
      </c>
      <c r="AU459">
        <f>_xlfn.RANK.AVG(Table2[[#This Row],[Sharpe Ratio Z-Score]],Table2[Sharpe Ratio Z-Score])</f>
        <v>351</v>
      </c>
      <c r="AV459">
        <f>(Table2[[#This Row],[Rank 1Y]]+Table2[[#This Row],[Rank 6M]]+Table2[[#This Row],[Rank Sharpe]])/3</f>
        <v>481</v>
      </c>
    </row>
    <row r="460" spans="1:48" x14ac:dyDescent="0.3">
      <c r="A460" t="s">
        <v>1139</v>
      </c>
      <c r="B460" t="s">
        <v>1140</v>
      </c>
      <c r="C460" t="s">
        <v>10167</v>
      </c>
      <c r="D460" t="s">
        <v>484</v>
      </c>
      <c r="E460">
        <v>10535.91274863</v>
      </c>
      <c r="F460">
        <v>2128.1</v>
      </c>
      <c r="G460">
        <v>17.073059710123101</v>
      </c>
      <c r="H460">
        <f>(Table2[[#This Row],[1Y Return vs Nifty]]-AVERAGE(Table2[1Y Return vs Nifty]))/_xlfn.STDEV.P(Table2[1Y Return vs Nifty])</f>
        <v>-0.34898775220949307</v>
      </c>
      <c r="I460">
        <v>-0.20088094106628299</v>
      </c>
      <c r="J460">
        <f>(Table2[[#This Row],[1M Return vs Nifty]]-AVERAGE(Table2[1M Return vs Nifty]))/_xlfn.STDEV.P(Table2[1M Return vs Nifty])</f>
        <v>-0.38150983884334316</v>
      </c>
      <c r="K460">
        <v>0.42752246475321498</v>
      </c>
      <c r="L460">
        <f>(Table2[[#This Row],[6M Return vs Nifty]]-AVERAGE(Table2[6M Return vs Nifty]))/_xlfn.STDEV.P(Table2[6M Return vs Nifty])</f>
        <v>-0.29603657957917057</v>
      </c>
      <c r="M460">
        <v>-3.9906960884657101</v>
      </c>
      <c r="N460">
        <f>(Table2[[#This Row],[1W Return vs Nifty]]-AVERAGE(Table2[1W Return vs Nifty]))/_xlfn.STDEV.P(Table2[1W Return vs Nifty])</f>
        <v>-1.042009114186639</v>
      </c>
      <c r="O460">
        <v>2097.67</v>
      </c>
      <c r="P460">
        <v>2057.0050783554698</v>
      </c>
      <c r="Q460">
        <v>1925.2774056219901</v>
      </c>
      <c r="R460">
        <v>62.823632811288498</v>
      </c>
      <c r="S460" s="2">
        <f>(Table2[[#This Row],[Close Price]]-Table2[[#This Row],[20D EMA]])/Table2[[#This Row],[20D EMA]]</f>
        <v>1.4506571577035395E-2</v>
      </c>
      <c r="T460" s="2">
        <f>(Table2[[#This Row],[Close Price]]-Table2[[#This Row],[50D EMA]])/Table2[[#This Row],[50D EMA]]</f>
        <v>3.4562346195746371E-2</v>
      </c>
      <c r="U460" s="2">
        <f>(Table2[[#This Row],[Close Price]]-Table2[[#This Row],[200D EMA]])/Table2[[#This Row],[200D EMA]]</f>
        <v>0.10534720543945975</v>
      </c>
      <c r="V460">
        <v>0.98953885035676004</v>
      </c>
      <c r="W460">
        <v>2060.85</v>
      </c>
      <c r="X460">
        <v>2155.9</v>
      </c>
      <c r="Y460">
        <v>2060.85</v>
      </c>
      <c r="Z460">
        <v>2188</v>
      </c>
      <c r="AA460">
        <v>2035</v>
      </c>
      <c r="AB460">
        <v>2200</v>
      </c>
      <c r="AC460" s="2">
        <f>(Table2[[#This Row],[Close Price]]/Table2[[#This Row],[Day Low]])-1</f>
        <v>3.2632166339132018E-2</v>
      </c>
      <c r="AD460" s="2">
        <f>(Table2[[#This Row],[Day High]]/Table2[[#This Row],[Close Price]])-1</f>
        <v>1.3063295897749239E-2</v>
      </c>
      <c r="AE460" s="2">
        <f>(Table2[[#This Row],[Close Price]]/Table2[[#This Row],[Current Week Low]])-1</f>
        <v>3.2632166339132018E-2</v>
      </c>
      <c r="AF460" s="2">
        <f>(Table2[[#This Row],[Current Week High]]/Table2[[#This Row],[Close Price]])-1</f>
        <v>2.8147173535078229E-2</v>
      </c>
      <c r="AG460" s="2">
        <f>(Table2[[#This Row],[Close Price]]/Table2[[#This Row],[Current Month Low]])-1</f>
        <v>4.5749385749385807E-2</v>
      </c>
      <c r="AH460" s="2">
        <f>(Table2[[#This Row],[Current Month High]]/Table2[[#This Row],[Close Price]])-1</f>
        <v>3.3786006296696591E-2</v>
      </c>
      <c r="AI460">
        <v>8.7824820262205794</v>
      </c>
      <c r="AJ460">
        <v>52.007142857142803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-0.09</v>
      </c>
      <c r="AM460" t="s">
        <v>10199</v>
      </c>
      <c r="AN460">
        <v>2.72</v>
      </c>
      <c r="AO460" t="s">
        <v>10200</v>
      </c>
      <c r="AP460">
        <v>0.192681276893787</v>
      </c>
      <c r="AQ460">
        <f>(Table2[[#This Row],[Sharpe Ratio]]-AVERAGE(Table2[Sharpe Ratio]))/_xlfn.STDEV.P(Table2[Sharpe Ratio])</f>
        <v>1.5581451380280398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-0.51039814679060602</v>
      </c>
      <c r="AS460">
        <f>_xlfn.RANK.AVG(Table2[[#This Row],[1Y Return vs Nifty Z-Score]],Table2[1Y Return vs Nifty Z-Score])</f>
        <v>407</v>
      </c>
      <c r="AT460">
        <f>_xlfn.RANK.AVG(Table2[[#This Row],[6M Return vs Nifty Z-Score]],Table2[6M Return vs Nifty Z-Score])</f>
        <v>425</v>
      </c>
      <c r="AU460">
        <f>_xlfn.RANK.AVG(Table2[[#This Row],[Sharpe Ratio Z-Score]],Table2[Sharpe Ratio Z-Score])</f>
        <v>42</v>
      </c>
      <c r="AV460">
        <f>(Table2[[#This Row],[Rank 1Y]]+Table2[[#This Row],[Rank 6M]]+Table2[[#This Row],[Rank Sharpe]])/3</f>
        <v>291.33333333333331</v>
      </c>
    </row>
    <row r="461" spans="1:48" x14ac:dyDescent="0.3">
      <c r="A461" t="s">
        <v>1141</v>
      </c>
      <c r="B461" t="s">
        <v>1142</v>
      </c>
      <c r="C461" t="s">
        <v>10154</v>
      </c>
      <c r="D461" t="s">
        <v>21</v>
      </c>
      <c r="E461">
        <v>10511.0383573</v>
      </c>
      <c r="F461">
        <v>519.65</v>
      </c>
      <c r="G461">
        <v>15.142583955116001</v>
      </c>
      <c r="H461">
        <f>(Table2[[#This Row],[1Y Return vs Nifty]]-AVERAGE(Table2[1Y Return vs Nifty]))/_xlfn.STDEV.P(Table2[1Y Return vs Nifty])</f>
        <v>-0.37154144330582928</v>
      </c>
      <c r="I461">
        <v>-2.51848532392144</v>
      </c>
      <c r="J461">
        <f>(Table2[[#This Row],[1M Return vs Nifty]]-AVERAGE(Table2[1M Return vs Nifty]))/_xlfn.STDEV.P(Table2[1M Return vs Nifty])</f>
        <v>-0.57378648073116945</v>
      </c>
      <c r="K461">
        <v>-0.28519457172492901</v>
      </c>
      <c r="L461">
        <f>(Table2[[#This Row],[6M Return vs Nifty]]-AVERAGE(Table2[6M Return vs Nifty]))/_xlfn.STDEV.P(Table2[6M Return vs Nifty])</f>
        <v>-0.3177235825224094</v>
      </c>
      <c r="M461">
        <v>4.5363239932820498</v>
      </c>
      <c r="N461">
        <f>(Table2[[#This Row],[1W Return vs Nifty]]-AVERAGE(Table2[1W Return vs Nifty]))/_xlfn.STDEV.P(Table2[1W Return vs Nifty])</f>
        <v>0.61210500965844139</v>
      </c>
      <c r="O461">
        <v>507.94</v>
      </c>
      <c r="P461">
        <v>500.37691700883499</v>
      </c>
      <c r="Q461">
        <v>472.53338424403898</v>
      </c>
      <c r="R461">
        <v>54.3535207798122</v>
      </c>
      <c r="S461" s="2">
        <f>(Table2[[#This Row],[Close Price]]-Table2[[#This Row],[20D EMA]])/Table2[[#This Row],[20D EMA]]</f>
        <v>2.3053904004409931E-2</v>
      </c>
      <c r="T461" s="2">
        <f>(Table2[[#This Row],[Close Price]]-Table2[[#This Row],[50D EMA]])/Table2[[#This Row],[50D EMA]]</f>
        <v>3.8517130459126844E-2</v>
      </c>
      <c r="U461" s="2">
        <f>(Table2[[#This Row],[Close Price]]-Table2[[#This Row],[200D EMA]])/Table2[[#This Row],[200D EMA]]</f>
        <v>9.9710660298294826E-2</v>
      </c>
      <c r="V461">
        <v>0.889978891937936</v>
      </c>
      <c r="W461">
        <v>511</v>
      </c>
      <c r="X461">
        <v>539.65</v>
      </c>
      <c r="Y461">
        <v>505.55</v>
      </c>
      <c r="Z461">
        <v>539.65</v>
      </c>
      <c r="AA461">
        <v>500</v>
      </c>
      <c r="AB461">
        <v>539.65</v>
      </c>
      <c r="AC461" s="2">
        <f>(Table2[[#This Row],[Close Price]]/Table2[[#This Row],[Day Low]])-1</f>
        <v>1.6927592954990134E-2</v>
      </c>
      <c r="AD461" s="2">
        <f>(Table2[[#This Row],[Day High]]/Table2[[#This Row],[Close Price]])-1</f>
        <v>3.8487443471567406E-2</v>
      </c>
      <c r="AE461" s="2">
        <f>(Table2[[#This Row],[Close Price]]/Table2[[#This Row],[Current Week Low]])-1</f>
        <v>2.7890416378201888E-2</v>
      </c>
      <c r="AF461" s="2">
        <f>(Table2[[#This Row],[Current Week High]]/Table2[[#This Row],[Close Price]])-1</f>
        <v>3.8487443471567406E-2</v>
      </c>
      <c r="AG461" s="2">
        <f>(Table2[[#This Row],[Close Price]]/Table2[[#This Row],[Current Month Low]])-1</f>
        <v>3.9299999999999891E-2</v>
      </c>
      <c r="AH461" s="2">
        <f>(Table2[[#This Row],[Current Month High]]/Table2[[#This Row],[Close Price]])-1</f>
        <v>3.8487443471567406E-2</v>
      </c>
      <c r="AI461">
        <v>9.1311459636293808</v>
      </c>
      <c r="AJ461">
        <v>45.887142055025201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</v>
      </c>
      <c r="AM461">
        <v>0</v>
      </c>
      <c r="AN461">
        <v>1.08</v>
      </c>
      <c r="AO461" t="s">
        <v>10200</v>
      </c>
      <c r="AP461">
        <v>-7.4163712033901E-2</v>
      </c>
      <c r="AQ461">
        <f>(Table2[[#This Row],[Sharpe Ratio]]-AVERAGE(Table2[Sharpe Ratio]))/_xlfn.STDEV.P(Table2[Sharpe Ratio])</f>
        <v>-1.4503437201962766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-2.1012902170972434</v>
      </c>
      <c r="AS461">
        <f>_xlfn.RANK.AVG(Table2[[#This Row],[1Y Return vs Nifty Z-Score]],Table2[1Y Return vs Nifty Z-Score])</f>
        <v>419</v>
      </c>
      <c r="AT461">
        <f>_xlfn.RANK.AVG(Table2[[#This Row],[6M Return vs Nifty Z-Score]],Table2[6M Return vs Nifty Z-Score])</f>
        <v>431</v>
      </c>
      <c r="AU461">
        <f>_xlfn.RANK.AVG(Table2[[#This Row],[Sharpe Ratio Z-Score]],Table2[Sharpe Ratio Z-Score])</f>
        <v>680</v>
      </c>
      <c r="AV461">
        <f>(Table2[[#This Row],[Rank 1Y]]+Table2[[#This Row],[Rank 6M]]+Table2[[#This Row],[Rank Sharpe]])/3</f>
        <v>510</v>
      </c>
    </row>
    <row r="462" spans="1:48" x14ac:dyDescent="0.3">
      <c r="A462" t="s">
        <v>1143</v>
      </c>
      <c r="B462" t="s">
        <v>1144</v>
      </c>
      <c r="C462" t="s">
        <v>10169</v>
      </c>
      <c r="D462" t="s">
        <v>346</v>
      </c>
      <c r="E462">
        <v>10490.830062785</v>
      </c>
      <c r="F462">
        <v>687.2</v>
      </c>
      <c r="G462">
        <v>-10.0449049139071</v>
      </c>
      <c r="H462">
        <f>(Table2[[#This Row],[1Y Return vs Nifty]]-AVERAGE(Table2[1Y Return vs Nifty]))/_xlfn.STDEV.P(Table2[1Y Return vs Nifty])</f>
        <v>-0.66580613011732703</v>
      </c>
      <c r="I462">
        <v>4.2336717169687903</v>
      </c>
      <c r="J462">
        <f>(Table2[[#This Row],[1M Return vs Nifty]]-AVERAGE(Table2[1M Return vs Nifty]))/_xlfn.STDEV.P(Table2[1M Return vs Nifty])</f>
        <v>-1.3603694175421651E-2</v>
      </c>
      <c r="K462">
        <v>-23.4733190675902</v>
      </c>
      <c r="L462">
        <f>(Table2[[#This Row],[6M Return vs Nifty]]-AVERAGE(Table2[6M Return vs Nifty]))/_xlfn.STDEV.P(Table2[6M Return vs Nifty])</f>
        <v>-1.0233064414294717</v>
      </c>
      <c r="M462">
        <v>-1.85982125126953</v>
      </c>
      <c r="N462">
        <f>(Table2[[#This Row],[1W Return vs Nifty]]-AVERAGE(Table2[1W Return vs Nifty]))/_xlfn.STDEV.P(Table2[1W Return vs Nifty])</f>
        <v>-0.62865132558508607</v>
      </c>
      <c r="O462">
        <v>700.96</v>
      </c>
      <c r="P462">
        <v>687.61906536477204</v>
      </c>
      <c r="Q462">
        <v>670.689309449387</v>
      </c>
      <c r="R462">
        <v>53.436619057569601</v>
      </c>
      <c r="S462" s="2">
        <f>(Table2[[#This Row],[Close Price]]-Table2[[#This Row],[20D EMA]])/Table2[[#This Row],[20D EMA]]</f>
        <v>-1.9630221410636826E-2</v>
      </c>
      <c r="T462" s="2">
        <f>(Table2[[#This Row],[Close Price]]-Table2[[#This Row],[50D EMA]])/Table2[[#This Row],[50D EMA]]</f>
        <v>-6.0944407431415151E-4</v>
      </c>
      <c r="U462" s="2">
        <f>(Table2[[#This Row],[Close Price]]-Table2[[#This Row],[200D EMA]])/Table2[[#This Row],[200D EMA]]</f>
        <v>2.4617494744575193E-2</v>
      </c>
      <c r="V462">
        <v>1.42294170662424</v>
      </c>
      <c r="W462">
        <v>671.7</v>
      </c>
      <c r="X462">
        <v>705</v>
      </c>
      <c r="Y462">
        <v>671.7</v>
      </c>
      <c r="Z462">
        <v>724.4</v>
      </c>
      <c r="AA462">
        <v>671.7</v>
      </c>
      <c r="AB462">
        <v>738.9</v>
      </c>
      <c r="AC462" s="2">
        <f>(Table2[[#This Row],[Close Price]]/Table2[[#This Row],[Day Low]])-1</f>
        <v>2.3075777877028525E-2</v>
      </c>
      <c r="AD462" s="2">
        <f>(Table2[[#This Row],[Day High]]/Table2[[#This Row],[Close Price]])-1</f>
        <v>2.5902211874272441E-2</v>
      </c>
      <c r="AE462" s="2">
        <f>(Table2[[#This Row],[Close Price]]/Table2[[#This Row],[Current Week Low]])-1</f>
        <v>2.3075777877028525E-2</v>
      </c>
      <c r="AF462" s="2">
        <f>(Table2[[#This Row],[Current Week High]]/Table2[[#This Row],[Close Price]])-1</f>
        <v>5.4132712456344434E-2</v>
      </c>
      <c r="AG462" s="2">
        <f>(Table2[[#This Row],[Close Price]]/Table2[[#This Row],[Current Month Low]])-1</f>
        <v>2.3075777877028525E-2</v>
      </c>
      <c r="AH462" s="2">
        <f>(Table2[[#This Row],[Current Month High]]/Table2[[#This Row],[Close Price]])-1</f>
        <v>7.5232828870779977E-2</v>
      </c>
      <c r="AI462">
        <v>18.582654249126801</v>
      </c>
      <c r="AJ462">
        <v>29.172932330826999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-0.08</v>
      </c>
      <c r="AM462" t="s">
        <v>10199</v>
      </c>
      <c r="AN462">
        <v>-2.79</v>
      </c>
      <c r="AO462" t="s">
        <v>10199</v>
      </c>
      <c r="AP462">
        <v>6.0846492902219003E-2</v>
      </c>
      <c r="AQ462">
        <f>(Table2[[#This Row],[Sharpe Ratio]]-AVERAGE(Table2[Sharpe Ratio]))/_xlfn.STDEV.P(Table2[Sharpe Ratio])</f>
        <v>7.1801023570929601E-2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-2.2595665677363765</v>
      </c>
      <c r="AS462">
        <f>_xlfn.RANK.AVG(Table2[[#This Row],[1Y Return vs Nifty Z-Score]],Table2[1Y Return vs Nifty Z-Score])</f>
        <v>564</v>
      </c>
      <c r="AT462">
        <f>_xlfn.RANK.AVG(Table2[[#This Row],[6M Return vs Nifty Z-Score]],Table2[6M Return vs Nifty Z-Score])</f>
        <v>645</v>
      </c>
      <c r="AU462">
        <f>_xlfn.RANK.AVG(Table2[[#This Row],[Sharpe Ratio Z-Score]],Table2[Sharpe Ratio Z-Score])</f>
        <v>314</v>
      </c>
      <c r="AV462">
        <f>(Table2[[#This Row],[Rank 1Y]]+Table2[[#This Row],[Rank 6M]]+Table2[[#This Row],[Rank Sharpe]])/3</f>
        <v>507.66666666666669</v>
      </c>
    </row>
    <row r="463" spans="1:48" x14ac:dyDescent="0.3">
      <c r="A463" t="s">
        <v>1145</v>
      </c>
      <c r="B463" t="s">
        <v>1146</v>
      </c>
      <c r="C463" t="s">
        <v>10161</v>
      </c>
      <c r="D463" t="s">
        <v>287</v>
      </c>
      <c r="E463">
        <v>10462.202905349999</v>
      </c>
      <c r="F463">
        <v>2053.5500000000002</v>
      </c>
      <c r="G463">
        <v>15.811143089465499</v>
      </c>
      <c r="H463">
        <f>(Table2[[#This Row],[1Y Return vs Nifty]]-AVERAGE(Table2[1Y Return vs Nifty]))/_xlfn.STDEV.P(Table2[1Y Return vs Nifty])</f>
        <v>-0.36373068673111275</v>
      </c>
      <c r="I463">
        <v>-2.74127698031297</v>
      </c>
      <c r="J463">
        <f>(Table2[[#This Row],[1M Return vs Nifty]]-AVERAGE(Table2[1M Return vs Nifty]))/_xlfn.STDEV.P(Table2[1M Return vs Nifty])</f>
        <v>-0.59227006310980501</v>
      </c>
      <c r="K463">
        <v>15.2165268280552</v>
      </c>
      <c r="L463">
        <f>(Table2[[#This Row],[6M Return vs Nifty]]-AVERAGE(Table2[6M Return vs Nifty]))/_xlfn.STDEV.P(Table2[6M Return vs Nifty])</f>
        <v>0.15397256113026017</v>
      </c>
      <c r="M463">
        <v>1.2922655637704601</v>
      </c>
      <c r="N463">
        <f>(Table2[[#This Row],[1W Return vs Nifty]]-AVERAGE(Table2[1W Return vs Nifty]))/_xlfn.STDEV.P(Table2[1W Return vs Nifty])</f>
        <v>-1.719371549877061E-2</v>
      </c>
      <c r="O463">
        <v>2001.19</v>
      </c>
      <c r="P463">
        <v>1933.5463992929599</v>
      </c>
      <c r="Q463">
        <v>1735.67293186646</v>
      </c>
      <c r="R463">
        <v>60.03237622676</v>
      </c>
      <c r="S463" s="2">
        <f>(Table2[[#This Row],[Close Price]]-Table2[[#This Row],[20D EMA]])/Table2[[#This Row],[20D EMA]]</f>
        <v>2.6164432162863158E-2</v>
      </c>
      <c r="T463" s="2">
        <f>(Table2[[#This Row],[Close Price]]-Table2[[#This Row],[50D EMA]])/Table2[[#This Row],[50D EMA]]</f>
        <v>6.2063988095099248E-2</v>
      </c>
      <c r="U463" s="2">
        <f>(Table2[[#This Row],[Close Price]]-Table2[[#This Row],[200D EMA]])/Table2[[#This Row],[200D EMA]]</f>
        <v>0.18314341503943968</v>
      </c>
      <c r="V463">
        <v>0.63768776030631702</v>
      </c>
      <c r="W463">
        <v>2011</v>
      </c>
      <c r="X463">
        <v>2061.9499999999998</v>
      </c>
      <c r="Y463">
        <v>1990</v>
      </c>
      <c r="Z463">
        <v>2088</v>
      </c>
      <c r="AA463">
        <v>1979.25</v>
      </c>
      <c r="AB463">
        <v>2109.1999999999998</v>
      </c>
      <c r="AC463" s="2">
        <f>(Table2[[#This Row],[Close Price]]/Table2[[#This Row],[Day Low]])-1</f>
        <v>2.1158627548483411E-2</v>
      </c>
      <c r="AD463" s="2">
        <f>(Table2[[#This Row],[Day High]]/Table2[[#This Row],[Close Price]])-1</f>
        <v>4.0904774658516718E-3</v>
      </c>
      <c r="AE463" s="2">
        <f>(Table2[[#This Row],[Close Price]]/Table2[[#This Row],[Current Week Low]])-1</f>
        <v>3.1934673366834199E-2</v>
      </c>
      <c r="AF463" s="2">
        <f>(Table2[[#This Row],[Current Week High]]/Table2[[#This Row],[Close Price]])-1</f>
        <v>1.6775827226023221E-2</v>
      </c>
      <c r="AG463" s="2">
        <f>(Table2[[#This Row],[Close Price]]/Table2[[#This Row],[Current Month Low]])-1</f>
        <v>3.7539472022230624E-2</v>
      </c>
      <c r="AH463" s="2">
        <f>(Table2[[#This Row],[Current Month High]]/Table2[[#This Row],[Close Price]])-1</f>
        <v>2.7099413211268075E-2</v>
      </c>
      <c r="AI463">
        <v>2.7099413211268</v>
      </c>
      <c r="AJ463">
        <v>58.452932098765402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0.03</v>
      </c>
      <c r="AM463" t="s">
        <v>10200</v>
      </c>
      <c r="AN463">
        <v>6.06</v>
      </c>
      <c r="AO463" t="s">
        <v>10200</v>
      </c>
      <c r="AP463">
        <v>-7.4391819130082998E-2</v>
      </c>
      <c r="AQ463">
        <f>(Table2[[#This Row],[Sharpe Ratio]]-AVERAGE(Table2[Sharpe Ratio]))/_xlfn.STDEV.P(Table2[Sharpe Ratio])</f>
        <v>-1.4529154666626547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-2.2721373708720831</v>
      </c>
      <c r="AS463">
        <f>_xlfn.RANK.AVG(Table2[[#This Row],[1Y Return vs Nifty Z-Score]],Table2[1Y Return vs Nifty Z-Score])</f>
        <v>414</v>
      </c>
      <c r="AT463">
        <f>_xlfn.RANK.AVG(Table2[[#This Row],[6M Return vs Nifty Z-Score]],Table2[6M Return vs Nifty Z-Score])</f>
        <v>261</v>
      </c>
      <c r="AU463">
        <f>_xlfn.RANK.AVG(Table2[[#This Row],[Sharpe Ratio Z-Score]],Table2[Sharpe Ratio Z-Score])</f>
        <v>682</v>
      </c>
      <c r="AV463">
        <f>(Table2[[#This Row],[Rank 1Y]]+Table2[[#This Row],[Rank 6M]]+Table2[[#This Row],[Rank Sharpe]])/3</f>
        <v>452.33333333333331</v>
      </c>
    </row>
    <row r="464" spans="1:48" x14ac:dyDescent="0.3">
      <c r="A464" t="s">
        <v>1147</v>
      </c>
      <c r="B464" t="s">
        <v>1148</v>
      </c>
      <c r="C464" t="s">
        <v>10155</v>
      </c>
      <c r="D464" t="s">
        <v>24</v>
      </c>
      <c r="E464">
        <v>10459.810457019001</v>
      </c>
      <c r="F464">
        <v>92.74</v>
      </c>
      <c r="G464">
        <v>-24.7901857422878</v>
      </c>
      <c r="H464">
        <f>(Table2[[#This Row],[1Y Return vs Nifty]]-AVERAGE(Table2[1Y Return vs Nifty]))/_xlfn.STDEV.P(Table2[1Y Return vs Nifty])</f>
        <v>-0.83807480951900315</v>
      </c>
      <c r="I464">
        <v>-11.0082634755765</v>
      </c>
      <c r="J464">
        <f>(Table2[[#This Row],[1M Return vs Nifty]]-AVERAGE(Table2[1M Return vs Nifty]))/_xlfn.STDEV.P(Table2[1M Return vs Nifty])</f>
        <v>-1.2781284492952198</v>
      </c>
      <c r="K464">
        <v>-30.097701581144602</v>
      </c>
      <c r="L464">
        <f>(Table2[[#This Row],[6M Return vs Nifty]]-AVERAGE(Table2[6M Return vs Nifty]))/_xlfn.STDEV.P(Table2[6M Return vs Nifty])</f>
        <v>-1.22487732540679</v>
      </c>
      <c r="M464">
        <v>-3.1265768109216001</v>
      </c>
      <c r="N464">
        <f>(Table2[[#This Row],[1W Return vs Nifty]]-AVERAGE(Table2[1W Return vs Nifty]))/_xlfn.STDEV.P(Table2[1W Return vs Nifty])</f>
        <v>-0.87438292262505557</v>
      </c>
      <c r="O464">
        <v>96.19</v>
      </c>
      <c r="P464">
        <v>96.967664262538406</v>
      </c>
      <c r="Q464">
        <v>95.425611754516197</v>
      </c>
      <c r="R464">
        <v>25.4755915297361</v>
      </c>
      <c r="S464" s="2">
        <f>(Table2[[#This Row],[Close Price]]-Table2[[#This Row],[20D EMA]])/Table2[[#This Row],[20D EMA]]</f>
        <v>-3.5866514190664341E-2</v>
      </c>
      <c r="T464" s="2">
        <f>(Table2[[#This Row],[Close Price]]-Table2[[#This Row],[50D EMA]])/Table2[[#This Row],[50D EMA]]</f>
        <v>-4.3598701636166852E-2</v>
      </c>
      <c r="U464" s="2">
        <f>(Table2[[#This Row],[Close Price]]-Table2[[#This Row],[200D EMA]])/Table2[[#This Row],[200D EMA]]</f>
        <v>-2.8143511004414395E-2</v>
      </c>
      <c r="V464">
        <v>1.16985565445891</v>
      </c>
      <c r="W464">
        <v>91</v>
      </c>
      <c r="X464">
        <v>93.1</v>
      </c>
      <c r="Y464">
        <v>90.99</v>
      </c>
      <c r="Z464">
        <v>93.3</v>
      </c>
      <c r="AA464">
        <v>90.99</v>
      </c>
      <c r="AB464">
        <v>98.89</v>
      </c>
      <c r="AC464" s="2">
        <f>(Table2[[#This Row],[Close Price]]/Table2[[#This Row],[Day Low]])-1</f>
        <v>1.9120879120879009E-2</v>
      </c>
      <c r="AD464" s="2">
        <f>(Table2[[#This Row],[Day High]]/Table2[[#This Row],[Close Price]])-1</f>
        <v>3.8818201423334031E-3</v>
      </c>
      <c r="AE464" s="2">
        <f>(Table2[[#This Row],[Close Price]]/Table2[[#This Row],[Current Week Low]])-1</f>
        <v>1.9232882734366408E-2</v>
      </c>
      <c r="AF464" s="2">
        <f>(Table2[[#This Row],[Current Week High]]/Table2[[#This Row],[Close Price]])-1</f>
        <v>6.038386888074232E-3</v>
      </c>
      <c r="AG464" s="2">
        <f>(Table2[[#This Row],[Close Price]]/Table2[[#This Row],[Current Month Low]])-1</f>
        <v>1.9232882734366408E-2</v>
      </c>
      <c r="AH464" s="2">
        <f>(Table2[[#This Row],[Current Month High]]/Table2[[#This Row],[Close Price]])-1</f>
        <v>6.6314427431529044E-2</v>
      </c>
      <c r="AI464">
        <v>25.6200129394004</v>
      </c>
      <c r="AJ464">
        <v>12.9598051157125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-0.13</v>
      </c>
      <c r="AM464" t="s">
        <v>10199</v>
      </c>
      <c r="AN464">
        <v>-9.5</v>
      </c>
      <c r="AO464" t="s">
        <v>10199</v>
      </c>
      <c r="AP464">
        <v>1.0588223001905E-2</v>
      </c>
      <c r="AQ464">
        <f>(Table2[[#This Row],[Sharpe Ratio]]-AVERAGE(Table2[Sharpe Ratio]))/_xlfn.STDEV.P(Table2[Sharpe Ratio])</f>
        <v>-0.49482548733461756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645</v>
      </c>
      <c r="AT464">
        <f>_xlfn.RANK.AVG(Table2[[#This Row],[6M Return vs Nifty Z-Score]],Table2[6M Return vs Nifty Z-Score])</f>
        <v>684</v>
      </c>
      <c r="AU464">
        <f>_xlfn.RANK.AVG(Table2[[#This Row],[Sharpe Ratio Z-Score]],Table2[Sharpe Ratio Z-Score])</f>
        <v>471</v>
      </c>
      <c r="AV464">
        <f>(Table2[[#This Row],[Rank 1Y]]+Table2[[#This Row],[Rank 6M]]+Table2[[#This Row],[Rank Sharpe]])/3</f>
        <v>600</v>
      </c>
    </row>
    <row r="465" spans="1:48" x14ac:dyDescent="0.3">
      <c r="A465" t="s">
        <v>1149</v>
      </c>
      <c r="B465" t="s">
        <v>1150</v>
      </c>
      <c r="C465" t="s">
        <v>10171</v>
      </c>
      <c r="D465" t="s">
        <v>1151</v>
      </c>
      <c r="E465">
        <v>10394.2252395</v>
      </c>
      <c r="F465">
        <v>522.4</v>
      </c>
      <c r="G465">
        <v>13.2614855497736</v>
      </c>
      <c r="H465">
        <f>(Table2[[#This Row],[1Y Return vs Nifty]]-AVERAGE(Table2[1Y Return vs Nifty]))/_xlfn.STDEV.P(Table2[1Y Return vs Nifty])</f>
        <v>-0.39351826028778986</v>
      </c>
      <c r="I465">
        <v>-9.2837033201479198</v>
      </c>
      <c r="J465">
        <f>(Table2[[#This Row],[1M Return vs Nifty]]-AVERAGE(Table2[1M Return vs Nifty]))/_xlfn.STDEV.P(Table2[1M Return vs Nifty])</f>
        <v>-1.1350528502532247</v>
      </c>
      <c r="K465">
        <v>32.188991632191701</v>
      </c>
      <c r="L465">
        <f>(Table2[[#This Row],[6M Return vs Nifty]]-AVERAGE(Table2[6M Return vs Nifty]))/_xlfn.STDEV.P(Table2[6M Return vs Nifty])</f>
        <v>0.67042141154666635</v>
      </c>
      <c r="M465">
        <v>-1.4233526802584799</v>
      </c>
      <c r="N465">
        <f>(Table2[[#This Row],[1W Return vs Nifty]]-AVERAGE(Table2[1W Return vs Nifty]))/_xlfn.STDEV.P(Table2[1W Return vs Nifty])</f>
        <v>-0.54398296301499605</v>
      </c>
      <c r="O465">
        <v>539.20000000000005</v>
      </c>
      <c r="P465">
        <v>505.88880031124199</v>
      </c>
      <c r="Q465">
        <v>424.74214453126899</v>
      </c>
      <c r="R465">
        <v>40.839784436139801</v>
      </c>
      <c r="S465" s="2">
        <f>(Table2[[#This Row],[Close Price]]-Table2[[#This Row],[20D EMA]])/Table2[[#This Row],[20D EMA]]</f>
        <v>-3.1157270029673716E-2</v>
      </c>
      <c r="T465" s="2">
        <f>(Table2[[#This Row],[Close Price]]-Table2[[#This Row],[50D EMA]])/Table2[[#This Row],[50D EMA]]</f>
        <v>3.2638002024554934E-2</v>
      </c>
      <c r="U465" s="2">
        <f>(Table2[[#This Row],[Close Price]]-Table2[[#This Row],[200D EMA]])/Table2[[#This Row],[200D EMA]]</f>
        <v>0.22992268774388488</v>
      </c>
      <c r="V465">
        <v>0.57884086240686805</v>
      </c>
      <c r="W465">
        <v>515.95000000000005</v>
      </c>
      <c r="X465">
        <v>550</v>
      </c>
      <c r="Y465">
        <v>515.95000000000005</v>
      </c>
      <c r="Z465">
        <v>553.20000000000005</v>
      </c>
      <c r="AA465">
        <v>515.95000000000005</v>
      </c>
      <c r="AB465">
        <v>579</v>
      </c>
      <c r="AC465" s="2">
        <f>(Table2[[#This Row],[Close Price]]/Table2[[#This Row],[Day Low]])-1</f>
        <v>1.2501211357689668E-2</v>
      </c>
      <c r="AD465" s="2">
        <f>(Table2[[#This Row],[Day High]]/Table2[[#This Row],[Close Price]])-1</f>
        <v>5.2833078101071962E-2</v>
      </c>
      <c r="AE465" s="2">
        <f>(Table2[[#This Row],[Close Price]]/Table2[[#This Row],[Current Week Low]])-1</f>
        <v>1.2501211357689668E-2</v>
      </c>
      <c r="AF465" s="2">
        <f>(Table2[[#This Row],[Current Week High]]/Table2[[#This Row],[Close Price]])-1</f>
        <v>5.895865237366027E-2</v>
      </c>
      <c r="AG465" s="2">
        <f>(Table2[[#This Row],[Close Price]]/Table2[[#This Row],[Current Month Low]])-1</f>
        <v>1.2501211357689668E-2</v>
      </c>
      <c r="AH465" s="2">
        <f>(Table2[[#This Row],[Current Month High]]/Table2[[#This Row],[Close Price]])-1</f>
        <v>0.10834609494640124</v>
      </c>
      <c r="AI465">
        <v>11.2940275650842</v>
      </c>
      <c r="AJ465">
        <v>68.733850129198899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0.14000000000000001</v>
      </c>
      <c r="AM465" t="s">
        <v>10200</v>
      </c>
      <c r="AN465">
        <v>-3.89</v>
      </c>
      <c r="AO465" t="s">
        <v>10199</v>
      </c>
      <c r="AP465">
        <v>4.4996337442758001E-2</v>
      </c>
      <c r="AQ465">
        <f>(Table2[[#This Row],[Sharpe Ratio]]-AVERAGE(Table2[Sharpe Ratio]))/_xlfn.STDEV.P(Table2[Sharpe Ratio])</f>
        <v>-0.10689828906197074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-1.5090309510713149</v>
      </c>
      <c r="AS465">
        <f>_xlfn.RANK.AVG(Table2[[#This Row],[1Y Return vs Nifty Z-Score]],Table2[1Y Return vs Nifty Z-Score])</f>
        <v>432</v>
      </c>
      <c r="AT465">
        <f>_xlfn.RANK.AVG(Table2[[#This Row],[6M Return vs Nifty Z-Score]],Table2[6M Return vs Nifty Z-Score])</f>
        <v>139</v>
      </c>
      <c r="AU465">
        <f>_xlfn.RANK.AVG(Table2[[#This Row],[Sharpe Ratio Z-Score]],Table2[Sharpe Ratio Z-Score])</f>
        <v>365</v>
      </c>
      <c r="AV465">
        <f>(Table2[[#This Row],[Rank 1Y]]+Table2[[#This Row],[Rank 6M]]+Table2[[#This Row],[Rank Sharpe]])/3</f>
        <v>312</v>
      </c>
    </row>
    <row r="466" spans="1:48" x14ac:dyDescent="0.3">
      <c r="A466" t="s">
        <v>1154</v>
      </c>
      <c r="B466" t="s">
        <v>1155</v>
      </c>
      <c r="C466" t="s">
        <v>10159</v>
      </c>
      <c r="D466" t="s">
        <v>189</v>
      </c>
      <c r="E466">
        <v>10312.318068</v>
      </c>
      <c r="F466">
        <v>663.95</v>
      </c>
      <c r="G466">
        <v>67.468643397379395</v>
      </c>
      <c r="H466">
        <f>(Table2[[#This Row],[1Y Return vs Nifty]]-AVERAGE(Table2[1Y Return vs Nifty]))/_xlfn.STDEV.P(Table2[1Y Return vs Nifty])</f>
        <v>0.23978236010810944</v>
      </c>
      <c r="I466">
        <v>10.488091553266401</v>
      </c>
      <c r="J466">
        <f>(Table2[[#This Row],[1M Return vs Nifty]]-AVERAGE(Table2[1M Return vs Nifty]))/_xlfn.STDEV.P(Table2[1M Return vs Nifty])</f>
        <v>0.50528505662958167</v>
      </c>
      <c r="K466">
        <v>6.4528221088509996</v>
      </c>
      <c r="L466">
        <f>(Table2[[#This Row],[6M Return vs Nifty]]-AVERAGE(Table2[6M Return vs Nifty]))/_xlfn.STDEV.P(Table2[6M Return vs Nifty])</f>
        <v>-0.11269496653011664</v>
      </c>
      <c r="M466">
        <v>0.29040061342268197</v>
      </c>
      <c r="N466">
        <f>(Table2[[#This Row],[1W Return vs Nifty]]-AVERAGE(Table2[1W Return vs Nifty]))/_xlfn.STDEV.P(Table2[1W Return vs Nifty])</f>
        <v>-0.21154050355229873</v>
      </c>
      <c r="O466">
        <v>656.52</v>
      </c>
      <c r="P466">
        <v>610.55788754370303</v>
      </c>
      <c r="Q466">
        <v>526.67767291792097</v>
      </c>
      <c r="R466">
        <v>60.0270056312607</v>
      </c>
      <c r="S466" s="2">
        <f>(Table2[[#This Row],[Close Price]]-Table2[[#This Row],[20D EMA]])/Table2[[#This Row],[20D EMA]]</f>
        <v>1.131724852251274E-2</v>
      </c>
      <c r="T466" s="2">
        <f>(Table2[[#This Row],[Close Price]]-Table2[[#This Row],[50D EMA]])/Table2[[#This Row],[50D EMA]]</f>
        <v>8.7448075842727138E-2</v>
      </c>
      <c r="U466" s="2">
        <f>(Table2[[#This Row],[Close Price]]-Table2[[#This Row],[200D EMA]])/Table2[[#This Row],[200D EMA]]</f>
        <v>0.26063821221347272</v>
      </c>
      <c r="V466">
        <v>0.51614502164853504</v>
      </c>
      <c r="W466">
        <v>650</v>
      </c>
      <c r="X466">
        <v>684.8</v>
      </c>
      <c r="Y466">
        <v>650</v>
      </c>
      <c r="Z466">
        <v>684.8</v>
      </c>
      <c r="AA466">
        <v>649.6</v>
      </c>
      <c r="AB466">
        <v>693.3</v>
      </c>
      <c r="AC466" s="2">
        <f>(Table2[[#This Row],[Close Price]]/Table2[[#This Row],[Day Low]])-1</f>
        <v>2.1461538461538421E-2</v>
      </c>
      <c r="AD466" s="2">
        <f>(Table2[[#This Row],[Day High]]/Table2[[#This Row],[Close Price]])-1</f>
        <v>3.1402967090895295E-2</v>
      </c>
      <c r="AE466" s="2">
        <f>(Table2[[#This Row],[Close Price]]/Table2[[#This Row],[Current Week Low]])-1</f>
        <v>2.1461538461538421E-2</v>
      </c>
      <c r="AF466" s="2">
        <f>(Table2[[#This Row],[Current Week High]]/Table2[[#This Row],[Close Price]])-1</f>
        <v>3.1402967090895295E-2</v>
      </c>
      <c r="AG466" s="2">
        <f>(Table2[[#This Row],[Close Price]]/Table2[[#This Row],[Current Month Low]])-1</f>
        <v>2.2090517241379448E-2</v>
      </c>
      <c r="AH466" s="2">
        <f>(Table2[[#This Row],[Current Month High]]/Table2[[#This Row],[Close Price]])-1</f>
        <v>4.4205135928910178E-2</v>
      </c>
      <c r="AI466">
        <v>6.6044129829053198</v>
      </c>
      <c r="AJ466">
        <v>107.484375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0.12</v>
      </c>
      <c r="AM466" t="s">
        <v>10200</v>
      </c>
      <c r="AN466">
        <v>-1.83</v>
      </c>
      <c r="AO466" t="s">
        <v>10199</v>
      </c>
      <c r="AP466">
        <v>5.6524630984201997E-2</v>
      </c>
      <c r="AQ466">
        <f>(Table2[[#This Row],[Sharpe Ratio]]-AVERAGE(Table2[Sharpe Ratio]))/_xlfn.STDEV.P(Table2[Sharpe Ratio])</f>
        <v>2.3075081669649947E-2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0.44390702832492568</v>
      </c>
      <c r="AS466">
        <f>_xlfn.RANK.AVG(Table2[[#This Row],[1Y Return vs Nifty Z-Score]],Table2[1Y Return vs Nifty Z-Score])</f>
        <v>204</v>
      </c>
      <c r="AT466">
        <f>_xlfn.RANK.AVG(Table2[[#This Row],[6M Return vs Nifty Z-Score]],Table2[6M Return vs Nifty Z-Score])</f>
        <v>350</v>
      </c>
      <c r="AU466">
        <f>_xlfn.RANK.AVG(Table2[[#This Row],[Sharpe Ratio Z-Score]],Table2[Sharpe Ratio Z-Score])</f>
        <v>329</v>
      </c>
      <c r="AV466">
        <f>(Table2[[#This Row],[Rank 1Y]]+Table2[[#This Row],[Rank 6M]]+Table2[[#This Row],[Rank Sharpe]])/3</f>
        <v>294.33333333333331</v>
      </c>
    </row>
    <row r="467" spans="1:48" x14ac:dyDescent="0.3">
      <c r="A467" t="s">
        <v>1156</v>
      </c>
      <c r="B467" t="s">
        <v>1157</v>
      </c>
      <c r="C467" t="s">
        <v>10157</v>
      </c>
      <c r="D467" t="s">
        <v>986</v>
      </c>
      <c r="E467">
        <v>10299.762011547</v>
      </c>
      <c r="F467">
        <v>48.94</v>
      </c>
      <c r="G467">
        <v>-12.5506624820034</v>
      </c>
      <c r="H467">
        <f>(Table2[[#This Row],[1Y Return vs Nifty]]-AVERAGE(Table2[1Y Return vs Nifty]))/_xlfn.STDEV.P(Table2[1Y Return vs Nifty])</f>
        <v>-0.69508082160545848</v>
      </c>
      <c r="I467">
        <v>10.085677997099801</v>
      </c>
      <c r="J467">
        <f>(Table2[[#This Row],[1M Return vs Nifty]]-AVERAGE(Table2[1M Return vs Nifty]))/_xlfn.STDEV.P(Table2[1M Return vs Nifty])</f>
        <v>0.47189940729173796</v>
      </c>
      <c r="K467">
        <v>-7.9990002725959402</v>
      </c>
      <c r="L467">
        <f>(Table2[[#This Row],[6M Return vs Nifty]]-AVERAGE(Table2[6M Return vs Nifty]))/_xlfn.STDEV.P(Table2[6M Return vs Nifty])</f>
        <v>-0.55244412149677402</v>
      </c>
      <c r="M467">
        <v>-0.97157049887292801</v>
      </c>
      <c r="N467">
        <f>(Table2[[#This Row],[1W Return vs Nifty]]-AVERAGE(Table2[1W Return vs Nifty]))/_xlfn.STDEV.P(Table2[1W Return vs Nifty])</f>
        <v>-0.45634398949703886</v>
      </c>
      <c r="O467">
        <v>48.18</v>
      </c>
      <c r="P467">
        <v>46.266455340262702</v>
      </c>
      <c r="Q467">
        <v>46.163045708982402</v>
      </c>
      <c r="R467">
        <v>48.534650728784399</v>
      </c>
      <c r="S467" s="2">
        <f>(Table2[[#This Row],[Close Price]]-Table2[[#This Row],[20D EMA]])/Table2[[#This Row],[20D EMA]]</f>
        <v>1.5774180157741759E-2</v>
      </c>
      <c r="T467" s="2">
        <f>(Table2[[#This Row],[Close Price]]-Table2[[#This Row],[50D EMA]])/Table2[[#This Row],[50D EMA]]</f>
        <v>5.778581134160677E-2</v>
      </c>
      <c r="U467" s="2">
        <f>(Table2[[#This Row],[Close Price]]-Table2[[#This Row],[200D EMA]])/Table2[[#This Row],[200D EMA]]</f>
        <v>6.0155352584919587E-2</v>
      </c>
      <c r="V467">
        <v>1.0606918160571599</v>
      </c>
      <c r="W467">
        <v>48</v>
      </c>
      <c r="X467">
        <v>50.09</v>
      </c>
      <c r="Y467">
        <v>47.5</v>
      </c>
      <c r="Z467">
        <v>51.35</v>
      </c>
      <c r="AA467">
        <v>47.5</v>
      </c>
      <c r="AB467">
        <v>51.35</v>
      </c>
      <c r="AC467" s="2">
        <f>(Table2[[#This Row],[Close Price]]/Table2[[#This Row],[Day Low]])-1</f>
        <v>1.9583333333333286E-2</v>
      </c>
      <c r="AD467" s="2">
        <f>(Table2[[#This Row],[Day High]]/Table2[[#This Row],[Close Price]])-1</f>
        <v>2.3498161013486119E-2</v>
      </c>
      <c r="AE467" s="2">
        <f>(Table2[[#This Row],[Close Price]]/Table2[[#This Row],[Current Week Low]])-1</f>
        <v>3.0315789473684074E-2</v>
      </c>
      <c r="AF467" s="2">
        <f>(Table2[[#This Row],[Current Week High]]/Table2[[#This Row],[Close Price]])-1</f>
        <v>4.9243972210870623E-2</v>
      </c>
      <c r="AG467" s="2">
        <f>(Table2[[#This Row],[Close Price]]/Table2[[#This Row],[Current Month Low]])-1</f>
        <v>3.0315789473684074E-2</v>
      </c>
      <c r="AH467" s="2">
        <f>(Table2[[#This Row],[Current Month High]]/Table2[[#This Row],[Close Price]])-1</f>
        <v>4.9243972210870623E-2</v>
      </c>
      <c r="AI467">
        <v>16.9799754801798</v>
      </c>
      <c r="AJ467">
        <v>33.8987688098495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</v>
      </c>
      <c r="AM467" t="s">
        <v>10201</v>
      </c>
      <c r="AN467">
        <v>-2.16</v>
      </c>
      <c r="AO467" t="s">
        <v>10199</v>
      </c>
      <c r="AP467">
        <v>2.9026698090726E-2</v>
      </c>
      <c r="AQ467">
        <f>(Table2[[#This Row],[Sharpe Ratio]]-AVERAGE(Table2[Sharpe Ratio]))/_xlfn.STDEV.P(Table2[Sharpe Ratio])</f>
        <v>-0.28694469822826157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-1.5189142235357949</v>
      </c>
      <c r="AS467">
        <f>_xlfn.RANK.AVG(Table2[[#This Row],[1Y Return vs Nifty Z-Score]],Table2[1Y Return vs Nifty Z-Score])</f>
        <v>585</v>
      </c>
      <c r="AT467">
        <f>_xlfn.RANK.AVG(Table2[[#This Row],[6M Return vs Nifty Z-Score]],Table2[6M Return vs Nifty Z-Score])</f>
        <v>502</v>
      </c>
      <c r="AU467">
        <f>_xlfn.RANK.AVG(Table2[[#This Row],[Sharpe Ratio Z-Score]],Table2[Sharpe Ratio Z-Score])</f>
        <v>416</v>
      </c>
      <c r="AV467">
        <f>(Table2[[#This Row],[Rank 1Y]]+Table2[[#This Row],[Rank 6M]]+Table2[[#This Row],[Rank Sharpe]])/3</f>
        <v>501</v>
      </c>
    </row>
    <row r="468" spans="1:48" x14ac:dyDescent="0.3">
      <c r="A468" t="s">
        <v>1158</v>
      </c>
      <c r="B468" t="s">
        <v>1159</v>
      </c>
      <c r="C468" t="s">
        <v>10169</v>
      </c>
      <c r="D468" t="s">
        <v>346</v>
      </c>
      <c r="E468">
        <v>10269.164425630001</v>
      </c>
      <c r="F468">
        <v>251.38</v>
      </c>
      <c r="G468">
        <v>24.691150149268399</v>
      </c>
      <c r="H468">
        <f>(Table2[[#This Row],[1Y Return vs Nifty]]-AVERAGE(Table2[1Y Return vs Nifty]))/_xlfn.STDEV.P(Table2[1Y Return vs Nifty])</f>
        <v>-0.25998582713335894</v>
      </c>
      <c r="I468">
        <v>17.370776755853299</v>
      </c>
      <c r="J468">
        <f>(Table2[[#This Row],[1M Return vs Nifty]]-AVERAGE(Table2[1M Return vs Nifty]))/_xlfn.STDEV.P(Table2[1M Return vs Nifty])</f>
        <v>1.0762969203084527</v>
      </c>
      <c r="K468">
        <v>-25.462295687876999</v>
      </c>
      <c r="L468">
        <f>(Table2[[#This Row],[6M Return vs Nifty]]-AVERAGE(Table2[6M Return vs Nifty]))/_xlfn.STDEV.P(Table2[6M Return vs Nifty])</f>
        <v>-1.0838282749348727</v>
      </c>
      <c r="M468">
        <v>6.1248611954209</v>
      </c>
      <c r="N468">
        <f>(Table2[[#This Row],[1W Return vs Nifty]]-AVERAGE(Table2[1W Return vs Nifty]))/_xlfn.STDEV.P(Table2[1W Return vs Nifty])</f>
        <v>0.92025742364603014</v>
      </c>
      <c r="O468">
        <v>242.51</v>
      </c>
      <c r="P468">
        <v>235.23088424271199</v>
      </c>
      <c r="Q468">
        <v>220.36323361989599</v>
      </c>
      <c r="R468">
        <v>72.160393678655694</v>
      </c>
      <c r="S468" s="2">
        <f>(Table2[[#This Row],[Close Price]]-Table2[[#This Row],[20D EMA]])/Table2[[#This Row],[20D EMA]]</f>
        <v>3.6575811306750257E-2</v>
      </c>
      <c r="T468" s="2">
        <f>(Table2[[#This Row],[Close Price]]-Table2[[#This Row],[50D EMA]])/Table2[[#This Row],[50D EMA]]</f>
        <v>6.8652191693609796E-2</v>
      </c>
      <c r="U468" s="2">
        <f>(Table2[[#This Row],[Close Price]]-Table2[[#This Row],[200D EMA]])/Table2[[#This Row],[200D EMA]]</f>
        <v>0.14075290995958403</v>
      </c>
      <c r="V468">
        <v>1.01165392440391</v>
      </c>
      <c r="W468">
        <v>245.34</v>
      </c>
      <c r="X468">
        <v>258.44</v>
      </c>
      <c r="Y468">
        <v>243.32</v>
      </c>
      <c r="Z468">
        <v>267</v>
      </c>
      <c r="AA468">
        <v>241.25</v>
      </c>
      <c r="AB468">
        <v>267</v>
      </c>
      <c r="AC468" s="2">
        <f>(Table2[[#This Row],[Close Price]]/Table2[[#This Row],[Day Low]])-1</f>
        <v>2.4618896225645948E-2</v>
      </c>
      <c r="AD468" s="2">
        <f>(Table2[[#This Row],[Day High]]/Table2[[#This Row],[Close Price]])-1</f>
        <v>2.8084970960299049E-2</v>
      </c>
      <c r="AE468" s="2">
        <f>(Table2[[#This Row],[Close Price]]/Table2[[#This Row],[Current Week Low]])-1</f>
        <v>3.312510274535585E-2</v>
      </c>
      <c r="AF468" s="2">
        <f>(Table2[[#This Row],[Current Week High]]/Table2[[#This Row],[Close Price]])-1</f>
        <v>6.2137003739358709E-2</v>
      </c>
      <c r="AG468" s="2">
        <f>(Table2[[#This Row],[Close Price]]/Table2[[#This Row],[Current Month Low]])-1</f>
        <v>4.1989637305699379E-2</v>
      </c>
      <c r="AH468" s="2">
        <f>(Table2[[#This Row],[Current Month High]]/Table2[[#This Row],[Close Price]])-1</f>
        <v>6.2137003739358709E-2</v>
      </c>
      <c r="AI468">
        <v>28.192378073036799</v>
      </c>
      <c r="AJ468">
        <v>72.001368457064601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-0.04</v>
      </c>
      <c r="AM468" t="s">
        <v>10199</v>
      </c>
      <c r="AN468">
        <v>3.46</v>
      </c>
      <c r="AO468" t="s">
        <v>10200</v>
      </c>
      <c r="AP468">
        <v>6.7789693267688994E-2</v>
      </c>
      <c r="AQ468">
        <f>(Table2[[#This Row],[Sharpe Ratio]]-AVERAGE(Table2[Sharpe Ratio]))/_xlfn.STDEV.P(Table2[Sharpe Ratio])</f>
        <v>0.15008070580845526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0.80282094769470647</v>
      </c>
      <c r="AS468">
        <f>_xlfn.RANK.AVG(Table2[[#This Row],[1Y Return vs Nifty Z-Score]],Table2[1Y Return vs Nifty Z-Score])</f>
        <v>362</v>
      </c>
      <c r="AT468">
        <f>_xlfn.RANK.AVG(Table2[[#This Row],[6M Return vs Nifty Z-Score]],Table2[6M Return vs Nifty Z-Score])</f>
        <v>656</v>
      </c>
      <c r="AU468">
        <f>_xlfn.RANK.AVG(Table2[[#This Row],[Sharpe Ratio Z-Score]],Table2[Sharpe Ratio Z-Score])</f>
        <v>286</v>
      </c>
      <c r="AV468">
        <f>(Table2[[#This Row],[Rank 1Y]]+Table2[[#This Row],[Rank 6M]]+Table2[[#This Row],[Rank Sharpe]])/3</f>
        <v>434.66666666666669</v>
      </c>
    </row>
    <row r="469" spans="1:48" x14ac:dyDescent="0.3">
      <c r="A469" t="s">
        <v>1160</v>
      </c>
      <c r="B469" t="s">
        <v>1161</v>
      </c>
      <c r="C469" t="s">
        <v>629</v>
      </c>
      <c r="D469" t="s">
        <v>484</v>
      </c>
      <c r="E469">
        <v>10242.833057100001</v>
      </c>
      <c r="F469">
        <v>386.5</v>
      </c>
      <c r="G469">
        <v>156.84254657062499</v>
      </c>
      <c r="H469">
        <f>(Table2[[#This Row],[1Y Return vs Nifty]]-AVERAGE(Table2[1Y Return vs Nifty]))/_xlfn.STDEV.P(Table2[1Y Return vs Nifty])</f>
        <v>1.28393502507428</v>
      </c>
      <c r="I469">
        <v>-2.8900663497673502</v>
      </c>
      <c r="J469">
        <f>(Table2[[#This Row],[1M Return vs Nifty]]-AVERAGE(Table2[1M Return vs Nifty]))/_xlfn.STDEV.P(Table2[1M Return vs Nifty])</f>
        <v>-0.60461415449957479</v>
      </c>
      <c r="K469">
        <v>23.703420455955602</v>
      </c>
      <c r="L469">
        <f>(Table2[[#This Row],[6M Return vs Nifty]]-AVERAGE(Table2[6M Return vs Nifty]))/_xlfn.STDEV.P(Table2[6M Return vs Nifty])</f>
        <v>0.41221710653460569</v>
      </c>
      <c r="M469">
        <v>6.8557759919211994E-2</v>
      </c>
      <c r="N469">
        <f>(Table2[[#This Row],[1W Return vs Nifty]]-AVERAGE(Table2[1W Return vs Nifty]))/_xlfn.STDEV.P(Table2[1W Return vs Nifty])</f>
        <v>-0.25457469295683116</v>
      </c>
      <c r="O469">
        <v>376.74</v>
      </c>
      <c r="P469">
        <v>360.80404117117303</v>
      </c>
      <c r="Q469">
        <v>288.11886531727203</v>
      </c>
      <c r="R469">
        <v>69.515113565142599</v>
      </c>
      <c r="S469" s="2">
        <f>(Table2[[#This Row],[Close Price]]-Table2[[#This Row],[20D EMA]])/Table2[[#This Row],[20D EMA]]</f>
        <v>2.590646068906936E-2</v>
      </c>
      <c r="T469" s="2">
        <f>(Table2[[#This Row],[Close Price]]-Table2[[#This Row],[50D EMA]])/Table2[[#This Row],[50D EMA]]</f>
        <v>7.1218600394323942E-2</v>
      </c>
      <c r="U469" s="2">
        <f>(Table2[[#This Row],[Close Price]]-Table2[[#This Row],[200D EMA]])/Table2[[#This Row],[200D EMA]]</f>
        <v>0.34146023230513628</v>
      </c>
      <c r="V469">
        <v>1.05902409432525</v>
      </c>
      <c r="W469">
        <v>370.85</v>
      </c>
      <c r="X469">
        <v>389.6</v>
      </c>
      <c r="Y469">
        <v>370.85</v>
      </c>
      <c r="Z469">
        <v>403.65</v>
      </c>
      <c r="AA469">
        <v>368.65</v>
      </c>
      <c r="AB469">
        <v>403.65</v>
      </c>
      <c r="AC469" s="2">
        <f>(Table2[[#This Row],[Close Price]]/Table2[[#This Row],[Day Low]])-1</f>
        <v>4.2200350546042875E-2</v>
      </c>
      <c r="AD469" s="2">
        <f>(Table2[[#This Row],[Day High]]/Table2[[#This Row],[Close Price]])-1</f>
        <v>8.0206985769728512E-3</v>
      </c>
      <c r="AE469" s="2">
        <f>(Table2[[#This Row],[Close Price]]/Table2[[#This Row],[Current Week Low]])-1</f>
        <v>4.2200350546042875E-2</v>
      </c>
      <c r="AF469" s="2">
        <f>(Table2[[#This Row],[Current Week High]]/Table2[[#This Row],[Close Price]])-1</f>
        <v>4.437257438551101E-2</v>
      </c>
      <c r="AG469" s="2">
        <f>(Table2[[#This Row],[Close Price]]/Table2[[#This Row],[Current Month Low]])-1</f>
        <v>4.8419910484199136E-2</v>
      </c>
      <c r="AH469" s="2">
        <f>(Table2[[#This Row],[Current Month High]]/Table2[[#This Row],[Close Price]])-1</f>
        <v>4.437257438551101E-2</v>
      </c>
      <c r="AI469">
        <v>4.4372574385511001</v>
      </c>
      <c r="AJ469">
        <v>210.06819093461601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0.15</v>
      </c>
      <c r="AM469" t="s">
        <v>10200</v>
      </c>
      <c r="AN469">
        <v>9.1</v>
      </c>
      <c r="AO469" t="s">
        <v>10200</v>
      </c>
      <c r="AP469">
        <v>0.139841335123223</v>
      </c>
      <c r="AQ469">
        <f>(Table2[[#This Row],[Sharpe Ratio]]-AVERAGE(Table2[Sharpe Ratio]))/_xlfn.STDEV.P(Table2[Sharpe Ratio])</f>
        <v>0.96241209943969996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1.79937538359218</v>
      </c>
      <c r="AS469">
        <f>_xlfn.RANK.AVG(Table2[[#This Row],[1Y Return vs Nifty Z-Score]],Table2[1Y Return vs Nifty Z-Score])</f>
        <v>64</v>
      </c>
      <c r="AT469">
        <f>_xlfn.RANK.AVG(Table2[[#This Row],[6M Return vs Nifty Z-Score]],Table2[6M Return vs Nifty Z-Score])</f>
        <v>188</v>
      </c>
      <c r="AU469">
        <f>_xlfn.RANK.AVG(Table2[[#This Row],[Sharpe Ratio Z-Score]],Table2[Sharpe Ratio Z-Score])</f>
        <v>128</v>
      </c>
      <c r="AV469">
        <f>(Table2[[#This Row],[Rank 1Y]]+Table2[[#This Row],[Rank 6M]]+Table2[[#This Row],[Rank Sharpe]])/3</f>
        <v>126.66666666666667</v>
      </c>
    </row>
    <row r="470" spans="1:48" x14ac:dyDescent="0.3">
      <c r="A470" t="s">
        <v>1162</v>
      </c>
      <c r="B470" t="s">
        <v>1163</v>
      </c>
      <c r="C470" t="s">
        <v>10169</v>
      </c>
      <c r="D470" t="s">
        <v>242</v>
      </c>
      <c r="E470">
        <v>10204.701499139999</v>
      </c>
      <c r="F470">
        <v>262.55</v>
      </c>
      <c r="G470">
        <v>35.386381051249401</v>
      </c>
      <c r="H470">
        <f>(Table2[[#This Row],[1Y Return vs Nifty]]-AVERAGE(Table2[1Y Return vs Nifty]))/_xlfn.STDEV.P(Table2[1Y Return vs Nifty])</f>
        <v>-0.13503376112495594</v>
      </c>
      <c r="I470">
        <v>7.85145521940618</v>
      </c>
      <c r="J470">
        <f>(Table2[[#This Row],[1M Return vs Nifty]]-AVERAGE(Table2[1M Return vs Nifty]))/_xlfn.STDEV.P(Table2[1M Return vs Nifty])</f>
        <v>0.28654039774629003</v>
      </c>
      <c r="K470">
        <v>-13.533896954996299</v>
      </c>
      <c r="L470">
        <f>(Table2[[#This Row],[6M Return vs Nifty]]-AVERAGE(Table2[6M Return vs Nifty]))/_xlfn.STDEV.P(Table2[6M Return vs Nifty])</f>
        <v>-0.72086344431089933</v>
      </c>
      <c r="M470">
        <v>4.90129270914644</v>
      </c>
      <c r="N470">
        <f>(Table2[[#This Row],[1W Return vs Nifty]]-AVERAGE(Table2[1W Return vs Nifty]))/_xlfn.STDEV.P(Table2[1W Return vs Nifty])</f>
        <v>0.68290347171028054</v>
      </c>
      <c r="O470">
        <v>259</v>
      </c>
      <c r="P470">
        <v>257.88554881748502</v>
      </c>
      <c r="Q470">
        <v>244.67108662139501</v>
      </c>
      <c r="R470">
        <v>69.744962272257297</v>
      </c>
      <c r="S470" s="2">
        <f>(Table2[[#This Row],[Close Price]]-Table2[[#This Row],[20D EMA]])/Table2[[#This Row],[20D EMA]]</f>
        <v>1.370656370656375E-2</v>
      </c>
      <c r="T470" s="2">
        <f>(Table2[[#This Row],[Close Price]]-Table2[[#This Row],[50D EMA]])/Table2[[#This Row],[50D EMA]]</f>
        <v>1.808729183897077E-2</v>
      </c>
      <c r="U470" s="2">
        <f>(Table2[[#This Row],[Close Price]]-Table2[[#This Row],[200D EMA]])/Table2[[#This Row],[200D EMA]]</f>
        <v>7.3073257757958573E-2</v>
      </c>
      <c r="V470">
        <v>0.96155446606514605</v>
      </c>
      <c r="W470">
        <v>257.5</v>
      </c>
      <c r="X470">
        <v>269.60000000000002</v>
      </c>
      <c r="Y470">
        <v>257.5</v>
      </c>
      <c r="Z470">
        <v>277</v>
      </c>
      <c r="AA470">
        <v>252</v>
      </c>
      <c r="AB470">
        <v>277</v>
      </c>
      <c r="AC470" s="2">
        <f>(Table2[[#This Row],[Close Price]]/Table2[[#This Row],[Day Low]])-1</f>
        <v>1.9611650485436893E-2</v>
      </c>
      <c r="AD470" s="2">
        <f>(Table2[[#This Row],[Day High]]/Table2[[#This Row],[Close Price]])-1</f>
        <v>2.6852028185107679E-2</v>
      </c>
      <c r="AE470" s="2">
        <f>(Table2[[#This Row],[Close Price]]/Table2[[#This Row],[Current Week Low]])-1</f>
        <v>1.9611650485436893E-2</v>
      </c>
      <c r="AF470" s="2">
        <f>(Table2[[#This Row],[Current Week High]]/Table2[[#This Row],[Close Price]])-1</f>
        <v>5.5037135783660318E-2</v>
      </c>
      <c r="AG470" s="2">
        <f>(Table2[[#This Row],[Close Price]]/Table2[[#This Row],[Current Month Low]])-1</f>
        <v>4.1865079365079438E-2</v>
      </c>
      <c r="AH470" s="2">
        <f>(Table2[[#This Row],[Current Month High]]/Table2[[#This Row],[Close Price]])-1</f>
        <v>5.5037135783660318E-2</v>
      </c>
      <c r="AI470">
        <v>30.8322224338221</v>
      </c>
      <c r="AJ470">
        <v>73.586776859504099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-0.09</v>
      </c>
      <c r="AM470" t="s">
        <v>10199</v>
      </c>
      <c r="AN470">
        <v>-4.2699999999999996</v>
      </c>
      <c r="AO470" t="s">
        <v>10199</v>
      </c>
      <c r="AP470">
        <v>7.1007931525855994E-2</v>
      </c>
      <c r="AQ470">
        <f>(Table2[[#This Row],[Sharpe Ratio]]-AVERAGE(Table2[Sharpe Ratio]))/_xlfn.STDEV.P(Table2[Sharpe Ratio])</f>
        <v>0.18636407010063755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0.29991073412135283</v>
      </c>
      <c r="AS470">
        <f>_xlfn.RANK.AVG(Table2[[#This Row],[1Y Return vs Nifty Z-Score]],Table2[1Y Return vs Nifty Z-Score])</f>
        <v>321</v>
      </c>
      <c r="AT470">
        <f>_xlfn.RANK.AVG(Table2[[#This Row],[6M Return vs Nifty Z-Score]],Table2[6M Return vs Nifty Z-Score])</f>
        <v>565</v>
      </c>
      <c r="AU470">
        <f>_xlfn.RANK.AVG(Table2[[#This Row],[Sharpe Ratio Z-Score]],Table2[Sharpe Ratio Z-Score])</f>
        <v>272</v>
      </c>
      <c r="AV470">
        <f>(Table2[[#This Row],[Rank 1Y]]+Table2[[#This Row],[Rank 6M]]+Table2[[#This Row],[Rank Sharpe]])/3</f>
        <v>386</v>
      </c>
    </row>
    <row r="471" spans="1:48" x14ac:dyDescent="0.3">
      <c r="A471" t="s">
        <v>1164</v>
      </c>
      <c r="B471" t="s">
        <v>1165</v>
      </c>
      <c r="C471" t="s">
        <v>10158</v>
      </c>
      <c r="D471" t="s">
        <v>866</v>
      </c>
      <c r="E471">
        <v>10168.028290349999</v>
      </c>
      <c r="F471">
        <v>1401</v>
      </c>
      <c r="G471">
        <v>81.325050488434698</v>
      </c>
      <c r="H471">
        <f>(Table2[[#This Row],[1Y Return vs Nifty]]-AVERAGE(Table2[1Y Return vs Nifty]))/_xlfn.STDEV.P(Table2[1Y Return vs Nifty])</f>
        <v>0.40166635395065037</v>
      </c>
      <c r="I471">
        <v>17.034549001841601</v>
      </c>
      <c r="J471">
        <f>(Table2[[#This Row],[1M Return vs Nifty]]-AVERAGE(Table2[1M Return vs Nifty]))/_xlfn.STDEV.P(Table2[1M Return vs Nifty])</f>
        <v>1.048402278785894</v>
      </c>
      <c r="K471">
        <v>24.751647680833798</v>
      </c>
      <c r="L471">
        <f>(Table2[[#This Row],[6M Return vs Nifty]]-AVERAGE(Table2[6M Return vs Nifty]))/_xlfn.STDEV.P(Table2[6M Return vs Nifty])</f>
        <v>0.44411322483626725</v>
      </c>
      <c r="M471">
        <v>11.559077444958501</v>
      </c>
      <c r="N471">
        <f>(Table2[[#This Row],[1W Return vs Nifty]]-AVERAGE(Table2[1W Return vs Nifty]))/_xlfn.STDEV.P(Table2[1W Return vs Nifty])</f>
        <v>1.9744139477557017</v>
      </c>
      <c r="O471">
        <v>1279.96</v>
      </c>
      <c r="P471">
        <v>1183.0137453822199</v>
      </c>
      <c r="Q471">
        <v>977.63483552216405</v>
      </c>
      <c r="R471">
        <v>77.207974407710097</v>
      </c>
      <c r="S471" s="2">
        <f>(Table2[[#This Row],[Close Price]]-Table2[[#This Row],[20D EMA]])/Table2[[#This Row],[20D EMA]]</f>
        <v>9.4565455170474044E-2</v>
      </c>
      <c r="T471" s="2">
        <f>(Table2[[#This Row],[Close Price]]-Table2[[#This Row],[50D EMA]])/Table2[[#This Row],[50D EMA]]</f>
        <v>0.18426350113738613</v>
      </c>
      <c r="U471" s="2">
        <f>(Table2[[#This Row],[Close Price]]-Table2[[#This Row],[200D EMA]])/Table2[[#This Row],[200D EMA]]</f>
        <v>0.43305040808177891</v>
      </c>
      <c r="V471">
        <v>0.73166782109811701</v>
      </c>
      <c r="W471">
        <v>1351.55</v>
      </c>
      <c r="X471">
        <v>1425</v>
      </c>
      <c r="Y471">
        <v>1328</v>
      </c>
      <c r="Z471">
        <v>1425</v>
      </c>
      <c r="AA471">
        <v>1215</v>
      </c>
      <c r="AB471">
        <v>1425</v>
      </c>
      <c r="AC471" s="2">
        <f>(Table2[[#This Row],[Close Price]]/Table2[[#This Row],[Day Low]])-1</f>
        <v>3.6587621619621924E-2</v>
      </c>
      <c r="AD471" s="2">
        <f>(Table2[[#This Row],[Day High]]/Table2[[#This Row],[Close Price]])-1</f>
        <v>1.7130620985010614E-2</v>
      </c>
      <c r="AE471" s="2">
        <f>(Table2[[#This Row],[Close Price]]/Table2[[#This Row],[Current Week Low]])-1</f>
        <v>5.4969879518072196E-2</v>
      </c>
      <c r="AF471" s="2">
        <f>(Table2[[#This Row],[Current Week High]]/Table2[[#This Row],[Close Price]])-1</f>
        <v>1.7130620985010614E-2</v>
      </c>
      <c r="AG471" s="2">
        <f>(Table2[[#This Row],[Close Price]]/Table2[[#This Row],[Current Month Low]])-1</f>
        <v>0.15308641975308634</v>
      </c>
      <c r="AH471" s="2">
        <f>(Table2[[#This Row],[Current Month High]]/Table2[[#This Row],[Close Price]])-1</f>
        <v>1.7130620985010614E-2</v>
      </c>
      <c r="AI471">
        <v>1.7130620985010601</v>
      </c>
      <c r="AJ471">
        <v>113.56707317073101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0.23</v>
      </c>
      <c r="AM471" t="s">
        <v>10200</v>
      </c>
      <c r="AN471">
        <v>10.18</v>
      </c>
      <c r="AO471" t="s">
        <v>10200</v>
      </c>
      <c r="AP471">
        <v>4.0913756161188003E-2</v>
      </c>
      <c r="AQ471">
        <f>(Table2[[#This Row],[Sharpe Ratio]]-AVERAGE(Table2[Sharpe Ratio]))/_xlfn.STDEV.P(Table2[Sharpe Ratio])</f>
        <v>-0.15292651071887764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3.7156692946096355</v>
      </c>
      <c r="AS471">
        <f>_xlfn.RANK.AVG(Table2[[#This Row],[1Y Return vs Nifty Z-Score]],Table2[1Y Return vs Nifty Z-Score])</f>
        <v>168</v>
      </c>
      <c r="AT471">
        <f>_xlfn.RANK.AVG(Table2[[#This Row],[6M Return vs Nifty Z-Score]],Table2[6M Return vs Nifty Z-Score])</f>
        <v>182</v>
      </c>
      <c r="AU471">
        <f>_xlfn.RANK.AVG(Table2[[#This Row],[Sharpe Ratio Z-Score]],Table2[Sharpe Ratio Z-Score])</f>
        <v>384</v>
      </c>
      <c r="AV471">
        <f>(Table2[[#This Row],[Rank 1Y]]+Table2[[#This Row],[Rank 6M]]+Table2[[#This Row],[Rank Sharpe]])/3</f>
        <v>244.66666666666666</v>
      </c>
    </row>
    <row r="472" spans="1:48" x14ac:dyDescent="0.3">
      <c r="A472" t="s">
        <v>1166</v>
      </c>
      <c r="B472" t="s">
        <v>1167</v>
      </c>
      <c r="C472" t="s">
        <v>10167</v>
      </c>
      <c r="D472" t="s">
        <v>143</v>
      </c>
      <c r="E472">
        <v>10134.345327000001</v>
      </c>
      <c r="F472">
        <v>703.85</v>
      </c>
      <c r="G472">
        <v>16.338755794166001</v>
      </c>
      <c r="H472">
        <f>(Table2[[#This Row],[1Y Return vs Nifty]]-AVERAGE(Table2[1Y Return vs Nifty]))/_xlfn.STDEV.P(Table2[1Y Return vs Nifty])</f>
        <v>-0.35756660312143601</v>
      </c>
      <c r="I472">
        <v>-11.969991038573999</v>
      </c>
      <c r="J472">
        <f>(Table2[[#This Row],[1M Return vs Nifty]]-AVERAGE(Table2[1M Return vs Nifty]))/_xlfn.STDEV.P(Table2[1M Return vs Nifty])</f>
        <v>-1.3579167632939679</v>
      </c>
      <c r="K472">
        <v>17.521486615578802</v>
      </c>
      <c r="L472">
        <f>(Table2[[#This Row],[6M Return vs Nifty]]-AVERAGE(Table2[6M Return vs Nifty]))/_xlfn.STDEV.P(Table2[6M Return vs Nifty])</f>
        <v>0.22410932949359696</v>
      </c>
      <c r="M472">
        <v>-6.5943058732409199</v>
      </c>
      <c r="N472">
        <f>(Table2[[#This Row],[1W Return vs Nifty]]-AVERAGE(Table2[1W Return vs Nifty]))/_xlfn.STDEV.P(Table2[1W Return vs Nifty])</f>
        <v>-1.5470703989837071</v>
      </c>
      <c r="O472">
        <v>753.37</v>
      </c>
      <c r="P472">
        <v>739.10589068010199</v>
      </c>
      <c r="Q472">
        <v>610.18328571852101</v>
      </c>
      <c r="R472">
        <v>33.473982671029397</v>
      </c>
      <c r="S472" s="2">
        <f>(Table2[[#This Row],[Close Price]]-Table2[[#This Row],[20D EMA]])/Table2[[#This Row],[20D EMA]]</f>
        <v>-6.5731313962594712E-2</v>
      </c>
      <c r="T472" s="2">
        <f>(Table2[[#This Row],[Close Price]]-Table2[[#This Row],[50D EMA]])/Table2[[#This Row],[50D EMA]]</f>
        <v>-4.7700730199377261E-2</v>
      </c>
      <c r="U472" s="2">
        <f>(Table2[[#This Row],[Close Price]]-Table2[[#This Row],[200D EMA]])/Table2[[#This Row],[200D EMA]]</f>
        <v>0.15350586696451679</v>
      </c>
      <c r="V472">
        <v>1.2339993467282999</v>
      </c>
      <c r="W472">
        <v>695.55</v>
      </c>
      <c r="X472">
        <v>724.65</v>
      </c>
      <c r="Y472">
        <v>695.55</v>
      </c>
      <c r="Z472">
        <v>750.05</v>
      </c>
      <c r="AA472">
        <v>695.55</v>
      </c>
      <c r="AB472">
        <v>794.95</v>
      </c>
      <c r="AC472" s="2">
        <f>(Table2[[#This Row],[Close Price]]/Table2[[#This Row],[Day Low]])-1</f>
        <v>1.1933002659765712E-2</v>
      </c>
      <c r="AD472" s="2">
        <f>(Table2[[#This Row],[Day High]]/Table2[[#This Row],[Close Price]])-1</f>
        <v>2.9551751083327416E-2</v>
      </c>
      <c r="AE472" s="2">
        <f>(Table2[[#This Row],[Close Price]]/Table2[[#This Row],[Current Week Low]])-1</f>
        <v>1.1933002659765712E-2</v>
      </c>
      <c r="AF472" s="2">
        <f>(Table2[[#This Row],[Current Week High]]/Table2[[#This Row],[Close Price]])-1</f>
        <v>6.563898557931358E-2</v>
      </c>
      <c r="AG472" s="2">
        <f>(Table2[[#This Row],[Close Price]]/Table2[[#This Row],[Current Month Low]])-1</f>
        <v>1.1933002659765712E-2</v>
      </c>
      <c r="AH472" s="2">
        <f>(Table2[[#This Row],[Current Month High]]/Table2[[#This Row],[Close Price]])-1</f>
        <v>0.12943098671591957</v>
      </c>
      <c r="AI472">
        <v>15.088442139660399</v>
      </c>
      <c r="AJ472">
        <v>71.232210193407099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-0.1</v>
      </c>
      <c r="AM472" t="s">
        <v>10199</v>
      </c>
      <c r="AN472">
        <v>-8.69</v>
      </c>
      <c r="AO472" t="s">
        <v>10199</v>
      </c>
      <c r="AQ472">
        <f>(Table2[[#This Row],[Sharpe Ratio]]-AVERAGE(Table2[Sharpe Ratio]))/_xlfn.STDEV.P(Table2[Sharpe Ratio])</f>
        <v>-0.61420022642052874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-3.6526446623260425</v>
      </c>
      <c r="AS472">
        <f>_xlfn.RANK.AVG(Table2[[#This Row],[1Y Return vs Nifty Z-Score]],Table2[1Y Return vs Nifty Z-Score])</f>
        <v>411</v>
      </c>
      <c r="AT472">
        <f>_xlfn.RANK.AVG(Table2[[#This Row],[6M Return vs Nifty Z-Score]],Table2[6M Return vs Nifty Z-Score])</f>
        <v>241</v>
      </c>
      <c r="AU472">
        <f>_xlfn.RANK.AVG(Table2[[#This Row],[Sharpe Ratio Z-Score]],Table2[Sharpe Ratio Z-Score])</f>
        <v>520.5</v>
      </c>
      <c r="AV472">
        <f>(Table2[[#This Row],[Rank 1Y]]+Table2[[#This Row],[Rank 6M]]+Table2[[#This Row],[Rank Sharpe]])/3</f>
        <v>390.83333333333331</v>
      </c>
    </row>
    <row r="473" spans="1:48" x14ac:dyDescent="0.3">
      <c r="A473" t="s">
        <v>1168</v>
      </c>
      <c r="B473" t="s">
        <v>1169</v>
      </c>
      <c r="C473" t="s">
        <v>10164</v>
      </c>
      <c r="D473" t="s">
        <v>80</v>
      </c>
      <c r="E473">
        <v>10132.569383260001</v>
      </c>
      <c r="F473">
        <v>886.55</v>
      </c>
      <c r="G473">
        <v>5.0557636130042303</v>
      </c>
      <c r="H473">
        <f>(Table2[[#This Row],[1Y Return vs Nifty]]-AVERAGE(Table2[1Y Return vs Nifty]))/_xlfn.STDEV.P(Table2[1Y Return vs Nifty])</f>
        <v>-0.48938546675454259</v>
      </c>
      <c r="I473">
        <v>5.3702171423293397</v>
      </c>
      <c r="J473">
        <f>(Table2[[#This Row],[1M Return vs Nifty]]-AVERAGE(Table2[1M Return vs Nifty]))/_xlfn.STDEV.P(Table2[1M Return vs Nifty])</f>
        <v>8.0688126878212904E-2</v>
      </c>
      <c r="K473">
        <v>-7.1628194875694602</v>
      </c>
      <c r="L473">
        <f>(Table2[[#This Row],[6M Return vs Nifty]]-AVERAGE(Table2[6M Return vs Nifty]))/_xlfn.STDEV.P(Table2[6M Return vs Nifty])</f>
        <v>-0.52700028583997738</v>
      </c>
      <c r="M473">
        <v>-2.8329096683003101</v>
      </c>
      <c r="N473">
        <f>(Table2[[#This Row],[1W Return vs Nifty]]-AVERAGE(Table2[1W Return vs Nifty]))/_xlfn.STDEV.P(Table2[1W Return vs Nifty])</f>
        <v>-0.81741589737330567</v>
      </c>
      <c r="O473">
        <v>859.31</v>
      </c>
      <c r="P473">
        <v>838.42486404867702</v>
      </c>
      <c r="Q473">
        <v>813.63307606816898</v>
      </c>
      <c r="R473">
        <v>48.2882637986757</v>
      </c>
      <c r="S473" s="2">
        <f>(Table2[[#This Row],[Close Price]]-Table2[[#This Row],[20D EMA]])/Table2[[#This Row],[20D EMA]]</f>
        <v>3.1699852207003304E-2</v>
      </c>
      <c r="T473" s="2">
        <f>(Table2[[#This Row],[Close Price]]-Table2[[#This Row],[50D EMA]])/Table2[[#This Row],[50D EMA]]</f>
        <v>5.739946179426389E-2</v>
      </c>
      <c r="U473" s="2">
        <f>(Table2[[#This Row],[Close Price]]-Table2[[#This Row],[200D EMA]])/Table2[[#This Row],[200D EMA]]</f>
        <v>8.9618927839312357E-2</v>
      </c>
      <c r="V473">
        <v>1.8647691929566199</v>
      </c>
      <c r="W473">
        <v>850.9</v>
      </c>
      <c r="X473">
        <v>895</v>
      </c>
      <c r="Y473">
        <v>850.9</v>
      </c>
      <c r="Z473">
        <v>895</v>
      </c>
      <c r="AA473">
        <v>850.9</v>
      </c>
      <c r="AB473">
        <v>910</v>
      </c>
      <c r="AC473" s="2">
        <f>(Table2[[#This Row],[Close Price]]/Table2[[#This Row],[Day Low]])-1</f>
        <v>4.1896815136913901E-2</v>
      </c>
      <c r="AD473" s="2">
        <f>(Table2[[#This Row],[Day High]]/Table2[[#This Row],[Close Price]])-1</f>
        <v>9.5313293102476937E-3</v>
      </c>
      <c r="AE473" s="2">
        <f>(Table2[[#This Row],[Close Price]]/Table2[[#This Row],[Current Week Low]])-1</f>
        <v>4.1896815136913901E-2</v>
      </c>
      <c r="AF473" s="2">
        <f>(Table2[[#This Row],[Current Week High]]/Table2[[#This Row],[Close Price]])-1</f>
        <v>9.5313293102476937E-3</v>
      </c>
      <c r="AG473" s="2">
        <f>(Table2[[#This Row],[Close Price]]/Table2[[#This Row],[Current Month Low]])-1</f>
        <v>4.1896815136913901E-2</v>
      </c>
      <c r="AH473" s="2">
        <f>(Table2[[#This Row],[Current Month High]]/Table2[[#This Row],[Close Price]])-1</f>
        <v>2.6450848795894322E-2</v>
      </c>
      <c r="AI473">
        <v>12.785516891320199</v>
      </c>
      <c r="AJ473">
        <v>46.006258234519002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0.01</v>
      </c>
      <c r="AM473" t="s">
        <v>10200</v>
      </c>
      <c r="AN473">
        <v>4.8899999999999997</v>
      </c>
      <c r="AO473" t="s">
        <v>10200</v>
      </c>
      <c r="AP473">
        <v>7.9908102800499998E-3</v>
      </c>
      <c r="AQ473">
        <f>(Table2[[#This Row],[Sharpe Ratio]]-AVERAGE(Table2[Sharpe Ratio]))/_xlfn.STDEV.P(Table2[Sharpe Ratio])</f>
        <v>-0.5241094820062524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-2.2772230050958653</v>
      </c>
      <c r="AS473">
        <f>_xlfn.RANK.AVG(Table2[[#This Row],[1Y Return vs Nifty Z-Score]],Table2[1Y Return vs Nifty Z-Score])</f>
        <v>485</v>
      </c>
      <c r="AT473">
        <f>_xlfn.RANK.AVG(Table2[[#This Row],[6M Return vs Nifty Z-Score]],Table2[6M Return vs Nifty Z-Score])</f>
        <v>492</v>
      </c>
      <c r="AU473">
        <f>_xlfn.RANK.AVG(Table2[[#This Row],[Sharpe Ratio Z-Score]],Table2[Sharpe Ratio Z-Score])</f>
        <v>478</v>
      </c>
      <c r="AV473">
        <f>(Table2[[#This Row],[Rank 1Y]]+Table2[[#This Row],[Rank 6M]]+Table2[[#This Row],[Rank Sharpe]])/3</f>
        <v>485</v>
      </c>
    </row>
    <row r="474" spans="1:48" x14ac:dyDescent="0.3">
      <c r="A474" t="s">
        <v>1170</v>
      </c>
      <c r="B474" t="s">
        <v>1171</v>
      </c>
      <c r="C474" t="s">
        <v>10158</v>
      </c>
      <c r="D474" t="s">
        <v>46</v>
      </c>
      <c r="E474">
        <v>10071.011026</v>
      </c>
      <c r="F474">
        <v>370.9</v>
      </c>
      <c r="G474">
        <v>23.798661679863201</v>
      </c>
      <c r="H474">
        <f>(Table2[[#This Row],[1Y Return vs Nifty]]-AVERAGE(Table2[1Y Return vs Nifty]))/_xlfn.STDEV.P(Table2[1Y Return vs Nifty])</f>
        <v>-0.2704127435003727</v>
      </c>
      <c r="I474">
        <v>-6.2458104289096701</v>
      </c>
      <c r="J474">
        <f>(Table2[[#This Row],[1M Return vs Nifty]]-AVERAGE(Table2[1M Return vs Nifty]))/_xlfn.STDEV.P(Table2[1M Return vs Nifty])</f>
        <v>-0.88301853073636516</v>
      </c>
      <c r="K474">
        <v>30.084150607976099</v>
      </c>
      <c r="L474">
        <f>(Table2[[#This Row],[6M Return vs Nifty]]-AVERAGE(Table2[6M Return vs Nifty]))/_xlfn.STDEV.P(Table2[6M Return vs Nifty])</f>
        <v>0.60637398297279732</v>
      </c>
      <c r="M474">
        <v>7.1151442568685201</v>
      </c>
      <c r="N474">
        <f>(Table2[[#This Row],[1W Return vs Nifty]]-AVERAGE(Table2[1W Return vs Nifty]))/_xlfn.STDEV.P(Table2[1W Return vs Nifty])</f>
        <v>1.1123574988002227</v>
      </c>
      <c r="O474">
        <v>352.66</v>
      </c>
      <c r="P474">
        <v>326.72397518767201</v>
      </c>
      <c r="Q474">
        <v>286.051569801261</v>
      </c>
      <c r="R474">
        <v>56.090520034393698</v>
      </c>
      <c r="S474" s="2">
        <f>(Table2[[#This Row],[Close Price]]-Table2[[#This Row],[20D EMA]])/Table2[[#This Row],[20D EMA]]</f>
        <v>5.1721204559632368E-2</v>
      </c>
      <c r="T474" s="2">
        <f>(Table2[[#This Row],[Close Price]]-Table2[[#This Row],[50D EMA]])/Table2[[#This Row],[50D EMA]]</f>
        <v>0.13520900872656505</v>
      </c>
      <c r="U474" s="2">
        <f>(Table2[[#This Row],[Close Price]]-Table2[[#This Row],[200D EMA]])/Table2[[#This Row],[200D EMA]]</f>
        <v>0.29661934824440506</v>
      </c>
      <c r="V474">
        <v>0.77065794623311901</v>
      </c>
      <c r="W474">
        <v>350.05</v>
      </c>
      <c r="X474">
        <v>378</v>
      </c>
      <c r="Y474">
        <v>350.05</v>
      </c>
      <c r="Z474">
        <v>378</v>
      </c>
      <c r="AA474">
        <v>339.5</v>
      </c>
      <c r="AB474">
        <v>378</v>
      </c>
      <c r="AC474" s="2">
        <f>(Table2[[#This Row],[Close Price]]/Table2[[#This Row],[Day Low]])-1</f>
        <v>5.9562919582916596E-2</v>
      </c>
      <c r="AD474" s="2">
        <f>(Table2[[#This Row],[Day High]]/Table2[[#This Row],[Close Price]])-1</f>
        <v>1.9142626044756028E-2</v>
      </c>
      <c r="AE474" s="2">
        <f>(Table2[[#This Row],[Close Price]]/Table2[[#This Row],[Current Week Low]])-1</f>
        <v>5.9562919582916596E-2</v>
      </c>
      <c r="AF474" s="2">
        <f>(Table2[[#This Row],[Current Week High]]/Table2[[#This Row],[Close Price]])-1</f>
        <v>1.9142626044756028E-2</v>
      </c>
      <c r="AG474" s="2">
        <f>(Table2[[#This Row],[Close Price]]/Table2[[#This Row],[Current Month Low]])-1</f>
        <v>9.2488954344624341E-2</v>
      </c>
      <c r="AH474" s="2">
        <f>(Table2[[#This Row],[Current Month High]]/Table2[[#This Row],[Close Price]])-1</f>
        <v>1.9142626044756028E-2</v>
      </c>
      <c r="AI474">
        <v>9.7330816931787592</v>
      </c>
      <c r="AJ474">
        <v>56.663146779302998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0.28999999999999998</v>
      </c>
      <c r="AM474" t="s">
        <v>10200</v>
      </c>
      <c r="AN474">
        <v>6.53</v>
      </c>
      <c r="AO474" t="s">
        <v>10200</v>
      </c>
      <c r="AP474">
        <v>6.7968625552809999E-3</v>
      </c>
      <c r="AQ474">
        <f>(Table2[[#This Row],[Sharpe Ratio]]-AVERAGE(Table2[Sharpe Ratio]))/_xlfn.STDEV.P(Table2[Sharpe Ratio])</f>
        <v>-0.53757039967873366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2.7729807857548749E-2</v>
      </c>
      <c r="AS474">
        <f>_xlfn.RANK.AVG(Table2[[#This Row],[1Y Return vs Nifty Z-Score]],Table2[1Y Return vs Nifty Z-Score])</f>
        <v>369</v>
      </c>
      <c r="AT474">
        <f>_xlfn.RANK.AVG(Table2[[#This Row],[6M Return vs Nifty Z-Score]],Table2[6M Return vs Nifty Z-Score])</f>
        <v>154</v>
      </c>
      <c r="AU474">
        <f>_xlfn.RANK.AVG(Table2[[#This Row],[Sharpe Ratio Z-Score]],Table2[Sharpe Ratio Z-Score])</f>
        <v>480</v>
      </c>
      <c r="AV474">
        <f>(Table2[[#This Row],[Rank 1Y]]+Table2[[#This Row],[Rank 6M]]+Table2[[#This Row],[Rank Sharpe]])/3</f>
        <v>334.33333333333331</v>
      </c>
    </row>
    <row r="475" spans="1:48" x14ac:dyDescent="0.3">
      <c r="A475" t="s">
        <v>1172</v>
      </c>
      <c r="B475" t="s">
        <v>1173</v>
      </c>
      <c r="C475" t="s">
        <v>10158</v>
      </c>
      <c r="D475" t="s">
        <v>46</v>
      </c>
      <c r="E475">
        <v>10019.329349199999</v>
      </c>
      <c r="F475">
        <v>1420.3</v>
      </c>
      <c r="G475">
        <v>83.033078536941602</v>
      </c>
      <c r="H475">
        <f>(Table2[[#This Row],[1Y Return vs Nifty]]-AVERAGE(Table2[1Y Return vs Nifty]))/_xlfn.STDEV.P(Table2[1Y Return vs Nifty])</f>
        <v>0.42162119507724144</v>
      </c>
      <c r="I475">
        <v>14.113565958129801</v>
      </c>
      <c r="J475">
        <f>(Table2[[#This Row],[1M Return vs Nifty]]-AVERAGE(Table2[1M Return vs Nifty]))/_xlfn.STDEV.P(Table2[1M Return vs Nifty])</f>
        <v>0.80606721296923278</v>
      </c>
      <c r="K475">
        <v>57.686704360371102</v>
      </c>
      <c r="L475">
        <f>(Table2[[#This Row],[6M Return vs Nifty]]-AVERAGE(Table2[6M Return vs Nifty]))/_xlfn.STDEV.P(Table2[6M Return vs Nifty])</f>
        <v>1.4462818760507183</v>
      </c>
      <c r="M475">
        <v>7.9267065940803896</v>
      </c>
      <c r="N475">
        <f>(Table2[[#This Row],[1W Return vs Nifty]]-AVERAGE(Table2[1W Return vs Nifty]))/_xlfn.STDEV.P(Table2[1W Return vs Nifty])</f>
        <v>1.2697884314699304</v>
      </c>
      <c r="O475">
        <v>1307.1600000000001</v>
      </c>
      <c r="P475">
        <v>1229.52204851651</v>
      </c>
      <c r="Q475">
        <v>1009.08690834305</v>
      </c>
      <c r="R475">
        <v>87.327671343762404</v>
      </c>
      <c r="S475" s="2">
        <f>(Table2[[#This Row],[Close Price]]-Table2[[#This Row],[20D EMA]])/Table2[[#This Row],[20D EMA]]</f>
        <v>8.6554056121668249E-2</v>
      </c>
      <c r="T475" s="2">
        <f>(Table2[[#This Row],[Close Price]]-Table2[[#This Row],[50D EMA]])/Table2[[#This Row],[50D EMA]]</f>
        <v>0.1551643191056839</v>
      </c>
      <c r="U475" s="2">
        <f>(Table2[[#This Row],[Close Price]]-Table2[[#This Row],[200D EMA]])/Table2[[#This Row],[200D EMA]]</f>
        <v>0.40751008486689588</v>
      </c>
      <c r="V475">
        <v>1.90707698153665</v>
      </c>
      <c r="W475">
        <v>1384.05</v>
      </c>
      <c r="X475">
        <v>1441</v>
      </c>
      <c r="Y475">
        <v>1384.05</v>
      </c>
      <c r="Z475">
        <v>1525.5</v>
      </c>
      <c r="AA475">
        <v>1232.6500000000001</v>
      </c>
      <c r="AB475">
        <v>1542.45</v>
      </c>
      <c r="AC475" s="2">
        <f>(Table2[[#This Row],[Close Price]]/Table2[[#This Row],[Day Low]])-1</f>
        <v>2.6191250316101256E-2</v>
      </c>
      <c r="AD475" s="2">
        <f>(Table2[[#This Row],[Day High]]/Table2[[#This Row],[Close Price]])-1</f>
        <v>1.4574385693163494E-2</v>
      </c>
      <c r="AE475" s="2">
        <f>(Table2[[#This Row],[Close Price]]/Table2[[#This Row],[Current Week Low]])-1</f>
        <v>2.6191250316101256E-2</v>
      </c>
      <c r="AF475" s="2">
        <f>(Table2[[#This Row],[Current Week High]]/Table2[[#This Row],[Close Price]])-1</f>
        <v>7.4068858691825668E-2</v>
      </c>
      <c r="AG475" s="2">
        <f>(Table2[[#This Row],[Close Price]]/Table2[[#This Row],[Current Month Low]])-1</f>
        <v>0.15223299395611067</v>
      </c>
      <c r="AH475" s="2">
        <f>(Table2[[#This Row],[Current Month High]]/Table2[[#This Row],[Close Price]])-1</f>
        <v>8.6002957121734891E-2</v>
      </c>
      <c r="AI475">
        <v>8.6002957121734802</v>
      </c>
      <c r="AJ475">
        <v>118.507692307692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0.02</v>
      </c>
      <c r="AM475" t="s">
        <v>10200</v>
      </c>
      <c r="AN475">
        <v>18.440000000000001</v>
      </c>
      <c r="AO475" t="s">
        <v>10200</v>
      </c>
      <c r="AP475">
        <v>0.14008952102181599</v>
      </c>
      <c r="AQ475">
        <f>(Table2[[#This Row],[Sharpe Ratio]]-AVERAGE(Table2[Sharpe Ratio]))/_xlfn.STDEV.P(Table2[Sharpe Ratio])</f>
        <v>0.96521022022767444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4.908968935794797</v>
      </c>
      <c r="AS475">
        <f>_xlfn.RANK.AVG(Table2[[#This Row],[1Y Return vs Nifty Z-Score]],Table2[1Y Return vs Nifty Z-Score])</f>
        <v>160</v>
      </c>
      <c r="AT475">
        <f>_xlfn.RANK.AVG(Table2[[#This Row],[6M Return vs Nifty Z-Score]],Table2[6M Return vs Nifty Z-Score])</f>
        <v>59</v>
      </c>
      <c r="AU475">
        <f>_xlfn.RANK.AVG(Table2[[#This Row],[Sharpe Ratio Z-Score]],Table2[Sharpe Ratio Z-Score])</f>
        <v>127</v>
      </c>
      <c r="AV475">
        <f>(Table2[[#This Row],[Rank 1Y]]+Table2[[#This Row],[Rank 6M]]+Table2[[#This Row],[Rank Sharpe]])/3</f>
        <v>115.33333333333333</v>
      </c>
    </row>
    <row r="476" spans="1:48" x14ac:dyDescent="0.3">
      <c r="A476" t="s">
        <v>1174</v>
      </c>
      <c r="B476" t="s">
        <v>1175</v>
      </c>
      <c r="C476" t="s">
        <v>10166</v>
      </c>
      <c r="D476" t="s">
        <v>526</v>
      </c>
      <c r="E476">
        <v>9949.9168147199998</v>
      </c>
      <c r="F476">
        <v>1555.35</v>
      </c>
      <c r="G476">
        <v>-14.666721300135899</v>
      </c>
      <c r="H476">
        <f>(Table2[[#This Row],[1Y Return vs Nifty]]-AVERAGE(Table2[1Y Return vs Nifty]))/_xlfn.STDEV.P(Table2[1Y Return vs Nifty])</f>
        <v>-0.71980267413432542</v>
      </c>
      <c r="I476">
        <v>-7.7260737986006398E-2</v>
      </c>
      <c r="J476">
        <f>(Table2[[#This Row],[1M Return vs Nifty]]-AVERAGE(Table2[1M Return vs Nifty]))/_xlfn.STDEV.P(Table2[1M Return vs Nifty])</f>
        <v>-0.37125387035553575</v>
      </c>
      <c r="K476">
        <v>-4.4083597557348302</v>
      </c>
      <c r="L476">
        <f>(Table2[[#This Row],[6M Return vs Nifty]]-AVERAGE(Table2[6M Return vs Nifty]))/_xlfn.STDEV.P(Table2[6M Return vs Nifty])</f>
        <v>-0.4431858500205213</v>
      </c>
      <c r="M476">
        <v>0.588453098142241</v>
      </c>
      <c r="N476">
        <f>(Table2[[#This Row],[1W Return vs Nifty]]-AVERAGE(Table2[1W Return vs Nifty]))/_xlfn.STDEV.P(Table2[1W Return vs Nifty])</f>
        <v>-0.15372278764506808</v>
      </c>
      <c r="O476">
        <v>1547.84</v>
      </c>
      <c r="P476">
        <v>1506.22690330859</v>
      </c>
      <c r="Q476">
        <v>1444.7481843396899</v>
      </c>
      <c r="R476">
        <v>50.465385811642001</v>
      </c>
      <c r="S476" s="2">
        <f>(Table2[[#This Row],[Close Price]]-Table2[[#This Row],[20D EMA]])/Table2[[#This Row],[20D EMA]]</f>
        <v>4.8519226793466968E-3</v>
      </c>
      <c r="T476" s="2">
        <f>(Table2[[#This Row],[Close Price]]-Table2[[#This Row],[50D EMA]])/Table2[[#This Row],[50D EMA]]</f>
        <v>3.2613344366314113E-2</v>
      </c>
      <c r="U476" s="2">
        <f>(Table2[[#This Row],[Close Price]]-Table2[[#This Row],[200D EMA]])/Table2[[#This Row],[200D EMA]]</f>
        <v>7.6554389795519692E-2</v>
      </c>
      <c r="V476">
        <v>0.53038965592797205</v>
      </c>
      <c r="W476">
        <v>1517.3</v>
      </c>
      <c r="X476">
        <v>1575.65</v>
      </c>
      <c r="Y476">
        <v>1517.3</v>
      </c>
      <c r="Z476">
        <v>1620</v>
      </c>
      <c r="AA476">
        <v>1515</v>
      </c>
      <c r="AB476">
        <v>1621</v>
      </c>
      <c r="AC476" s="2">
        <f>(Table2[[#This Row],[Close Price]]/Table2[[#This Row],[Day Low]])-1</f>
        <v>2.507744018981084E-2</v>
      </c>
      <c r="AD476" s="2">
        <f>(Table2[[#This Row],[Day High]]/Table2[[#This Row],[Close Price]])-1</f>
        <v>1.3051724692191513E-2</v>
      </c>
      <c r="AE476" s="2">
        <f>(Table2[[#This Row],[Close Price]]/Table2[[#This Row],[Current Week Low]])-1</f>
        <v>2.507744018981084E-2</v>
      </c>
      <c r="AF476" s="2">
        <f>(Table2[[#This Row],[Current Week High]]/Table2[[#This Row],[Close Price]])-1</f>
        <v>4.1566206963063124E-2</v>
      </c>
      <c r="AG476" s="2">
        <f>(Table2[[#This Row],[Close Price]]/Table2[[#This Row],[Current Month Low]])-1</f>
        <v>2.6633663366336657E-2</v>
      </c>
      <c r="AH476" s="2">
        <f>(Table2[[#This Row],[Current Month High]]/Table2[[#This Row],[Close Price]])-1</f>
        <v>4.2209149066126717E-2</v>
      </c>
      <c r="AI476">
        <v>8.0142733146880207</v>
      </c>
      <c r="AJ476">
        <v>28.2234130255564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-0.05</v>
      </c>
      <c r="AM476" t="s">
        <v>10199</v>
      </c>
      <c r="AN476">
        <v>-1.83</v>
      </c>
      <c r="AO476" t="s">
        <v>10199</v>
      </c>
      <c r="AP476">
        <v>1.5468867747322E-2</v>
      </c>
      <c r="AQ476">
        <f>(Table2[[#This Row],[Sharpe Ratio]]-AVERAGE(Table2[Sharpe Ratio]))/_xlfn.STDEV.P(Table2[Sharpe Ratio])</f>
        <v>-0.43979966355376654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-2.1277648457092169</v>
      </c>
      <c r="AS476">
        <f>_xlfn.RANK.AVG(Table2[[#This Row],[1Y Return vs Nifty Z-Score]],Table2[1Y Return vs Nifty Z-Score])</f>
        <v>597</v>
      </c>
      <c r="AT476">
        <f>_xlfn.RANK.AVG(Table2[[#This Row],[6M Return vs Nifty Z-Score]],Table2[6M Return vs Nifty Z-Score])</f>
        <v>476</v>
      </c>
      <c r="AU476">
        <f>_xlfn.RANK.AVG(Table2[[#This Row],[Sharpe Ratio Z-Score]],Table2[Sharpe Ratio Z-Score])</f>
        <v>450</v>
      </c>
      <c r="AV476">
        <f>(Table2[[#This Row],[Rank 1Y]]+Table2[[#This Row],[Rank 6M]]+Table2[[#This Row],[Rank Sharpe]])/3</f>
        <v>507.66666666666669</v>
      </c>
    </row>
    <row r="477" spans="1:48" x14ac:dyDescent="0.3">
      <c r="A477" t="s">
        <v>1178</v>
      </c>
      <c r="B477" t="s">
        <v>1179</v>
      </c>
      <c r="C477" t="s">
        <v>10155</v>
      </c>
      <c r="D477" t="s">
        <v>494</v>
      </c>
      <c r="E477">
        <v>9914.4364075320009</v>
      </c>
      <c r="F477">
        <v>167.47</v>
      </c>
      <c r="G477">
        <v>23.3640011673575</v>
      </c>
      <c r="H477">
        <f>(Table2[[#This Row],[1Y Return vs Nifty]]-AVERAGE(Table2[1Y Return vs Nifty]))/_xlfn.STDEV.P(Table2[1Y Return vs Nifty])</f>
        <v>-0.27549086940037537</v>
      </c>
      <c r="I477">
        <v>0.85864813583912802</v>
      </c>
      <c r="J477">
        <f>(Table2[[#This Row],[1M Return vs Nifty]]-AVERAGE(Table2[1M Return vs Nifty]))/_xlfn.STDEV.P(Table2[1M Return vs Nifty])</f>
        <v>-0.29360756596322968</v>
      </c>
      <c r="K477">
        <v>-25.500542158479199</v>
      </c>
      <c r="L477">
        <f>(Table2[[#This Row],[6M Return vs Nifty]]-AVERAGE(Table2[6M Return vs Nifty]))/_xlfn.STDEV.P(Table2[6M Return vs Nifty])</f>
        <v>-1.0849920626347107</v>
      </c>
      <c r="M477">
        <v>1.38882225208024</v>
      </c>
      <c r="N477">
        <f>(Table2[[#This Row],[1W Return vs Nifty]]-AVERAGE(Table2[1W Return vs Nifty]))/_xlfn.STDEV.P(Table2[1W Return vs Nifty])</f>
        <v>1.5368351922953871E-3</v>
      </c>
      <c r="O477">
        <v>169</v>
      </c>
      <c r="P477">
        <v>168.34921531882401</v>
      </c>
      <c r="Q477">
        <v>165.07276741217501</v>
      </c>
      <c r="R477">
        <v>44.296698995231601</v>
      </c>
      <c r="S477" s="2">
        <f>(Table2[[#This Row],[Close Price]]-Table2[[#This Row],[20D EMA]])/Table2[[#This Row],[20D EMA]]</f>
        <v>-9.0532544378698291E-3</v>
      </c>
      <c r="T477" s="2">
        <f>(Table2[[#This Row],[Close Price]]-Table2[[#This Row],[50D EMA]])/Table2[[#This Row],[50D EMA]]</f>
        <v>-5.2225685588075301E-3</v>
      </c>
      <c r="U477" s="2">
        <f>(Table2[[#This Row],[Close Price]]-Table2[[#This Row],[200D EMA]])/Table2[[#This Row],[200D EMA]]</f>
        <v>1.4522277813633957E-2</v>
      </c>
      <c r="V477">
        <v>1.0961987201835</v>
      </c>
      <c r="W477">
        <v>165.1</v>
      </c>
      <c r="X477">
        <v>172.14</v>
      </c>
      <c r="Y477">
        <v>165.1</v>
      </c>
      <c r="Z477">
        <v>175.18</v>
      </c>
      <c r="AA477">
        <v>165.1</v>
      </c>
      <c r="AB477">
        <v>176.5</v>
      </c>
      <c r="AC477" s="2">
        <f>(Table2[[#This Row],[Close Price]]/Table2[[#This Row],[Day Low]])-1</f>
        <v>1.435493640218044E-2</v>
      </c>
      <c r="AD477" s="2">
        <f>(Table2[[#This Row],[Day High]]/Table2[[#This Row],[Close Price]])-1</f>
        <v>2.7885591449214653E-2</v>
      </c>
      <c r="AE477" s="2">
        <f>(Table2[[#This Row],[Close Price]]/Table2[[#This Row],[Current Week Low]])-1</f>
        <v>1.435493640218044E-2</v>
      </c>
      <c r="AF477" s="2">
        <f>(Table2[[#This Row],[Current Week High]]/Table2[[#This Row],[Close Price]])-1</f>
        <v>4.6038096375470294E-2</v>
      </c>
      <c r="AG477" s="2">
        <f>(Table2[[#This Row],[Close Price]]/Table2[[#This Row],[Current Month Low]])-1</f>
        <v>1.435493640218044E-2</v>
      </c>
      <c r="AH477" s="2">
        <f>(Table2[[#This Row],[Current Month High]]/Table2[[#This Row],[Close Price]])-1</f>
        <v>5.3920105093449688E-2</v>
      </c>
      <c r="AI477">
        <v>24.976042441722999</v>
      </c>
      <c r="AJ477">
        <v>57.746438625828098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-0.12</v>
      </c>
      <c r="AM477" t="s">
        <v>10199</v>
      </c>
      <c r="AN477">
        <v>-4.13</v>
      </c>
      <c r="AO477" t="s">
        <v>10199</v>
      </c>
      <c r="AP477">
        <v>-5.1521151513139997E-2</v>
      </c>
      <c r="AQ477">
        <f>(Table2[[#This Row],[Sharpe Ratio]]-AVERAGE(Table2[Sharpe Ratio]))/_xlfn.STDEV.P(Table2[Sharpe Ratio])</f>
        <v>-1.1950648359192368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-2.8476184987252573</v>
      </c>
      <c r="AS477">
        <f>_xlfn.RANK.AVG(Table2[[#This Row],[1Y Return vs Nifty Z-Score]],Table2[1Y Return vs Nifty Z-Score])</f>
        <v>374</v>
      </c>
      <c r="AT477">
        <f>_xlfn.RANK.AVG(Table2[[#This Row],[6M Return vs Nifty Z-Score]],Table2[6M Return vs Nifty Z-Score])</f>
        <v>657</v>
      </c>
      <c r="AU477">
        <f>_xlfn.RANK.AVG(Table2[[#This Row],[Sharpe Ratio Z-Score]],Table2[Sharpe Ratio Z-Score])</f>
        <v>634</v>
      </c>
      <c r="AV477">
        <f>(Table2[[#This Row],[Rank 1Y]]+Table2[[#This Row],[Rank 6M]]+Table2[[#This Row],[Rank Sharpe]])/3</f>
        <v>555</v>
      </c>
    </row>
    <row r="478" spans="1:48" x14ac:dyDescent="0.3">
      <c r="A478" t="s">
        <v>1180</v>
      </c>
      <c r="B478" t="s">
        <v>1181</v>
      </c>
      <c r="C478" t="s">
        <v>10161</v>
      </c>
      <c r="D478" t="s">
        <v>65</v>
      </c>
      <c r="E478">
        <v>9884.1464856000002</v>
      </c>
      <c r="F478">
        <v>7920.4</v>
      </c>
      <c r="G478">
        <v>146.28351350880001</v>
      </c>
      <c r="H478">
        <f>(Table2[[#This Row],[1Y Return vs Nifty]]-AVERAGE(Table2[1Y Return vs Nifty]))/_xlfn.STDEV.P(Table2[1Y Return vs Nifty])</f>
        <v>1.1605741544004469</v>
      </c>
      <c r="I478">
        <v>18.217274017082399</v>
      </c>
      <c r="J478">
        <f>(Table2[[#This Row],[1M Return vs Nifty]]-AVERAGE(Table2[1M Return vs Nifty]))/_xlfn.STDEV.P(Table2[1M Return vs Nifty])</f>
        <v>1.1465253216527151</v>
      </c>
      <c r="K478">
        <v>30.9410311005539</v>
      </c>
      <c r="L478">
        <f>(Table2[[#This Row],[6M Return vs Nifty]]-AVERAGE(Table2[6M Return vs Nifty]))/_xlfn.STDEV.P(Table2[6M Return vs Nifty])</f>
        <v>0.63244768237019988</v>
      </c>
      <c r="M478">
        <v>3.4502450263951299</v>
      </c>
      <c r="N478">
        <f>(Table2[[#This Row],[1W Return vs Nifty]]-AVERAGE(Table2[1W Return vs Nifty]))/_xlfn.STDEV.P(Table2[1W Return vs Nifty])</f>
        <v>0.40142196429020477</v>
      </c>
      <c r="O478">
        <v>7315.11</v>
      </c>
      <c r="P478">
        <v>6936.6693376336098</v>
      </c>
      <c r="Q478">
        <v>5869.9153014528301</v>
      </c>
      <c r="R478">
        <v>74.310082297528396</v>
      </c>
      <c r="S478" s="2">
        <f>(Table2[[#This Row],[Close Price]]-Table2[[#This Row],[20D EMA]])/Table2[[#This Row],[20D EMA]]</f>
        <v>8.2745167195025088E-2</v>
      </c>
      <c r="T478" s="2">
        <f>(Table2[[#This Row],[Close Price]]-Table2[[#This Row],[50D EMA]])/Table2[[#This Row],[50D EMA]]</f>
        <v>0.14181599474971973</v>
      </c>
      <c r="U478" s="2">
        <f>(Table2[[#This Row],[Close Price]]-Table2[[#This Row],[200D EMA]])/Table2[[#This Row],[200D EMA]]</f>
        <v>0.3493210026454156</v>
      </c>
      <c r="V478">
        <v>0.97358873324623196</v>
      </c>
      <c r="W478">
        <v>7753.2</v>
      </c>
      <c r="X478">
        <v>8198.9500000000007</v>
      </c>
      <c r="Y478">
        <v>7651.55</v>
      </c>
      <c r="Z478">
        <v>8198.9500000000007</v>
      </c>
      <c r="AA478">
        <v>7496.05</v>
      </c>
      <c r="AB478">
        <v>8198.9500000000007</v>
      </c>
      <c r="AC478" s="2">
        <f>(Table2[[#This Row],[Close Price]]/Table2[[#This Row],[Day Low]])-1</f>
        <v>2.1565289170923041E-2</v>
      </c>
      <c r="AD478" s="2">
        <f>(Table2[[#This Row],[Day High]]/Table2[[#This Row],[Close Price]])-1</f>
        <v>3.5168678349578375E-2</v>
      </c>
      <c r="AE478" s="2">
        <f>(Table2[[#This Row],[Close Price]]/Table2[[#This Row],[Current Week Low]])-1</f>
        <v>3.5136671654762752E-2</v>
      </c>
      <c r="AF478" s="2">
        <f>(Table2[[#This Row],[Current Week High]]/Table2[[#This Row],[Close Price]])-1</f>
        <v>3.5168678349578375E-2</v>
      </c>
      <c r="AG478" s="2">
        <f>(Table2[[#This Row],[Close Price]]/Table2[[#This Row],[Current Month Low]])-1</f>
        <v>5.6609814502304401E-2</v>
      </c>
      <c r="AH478" s="2">
        <f>(Table2[[#This Row],[Current Month High]]/Table2[[#This Row],[Close Price]])-1</f>
        <v>3.5168678349578375E-2</v>
      </c>
      <c r="AI478">
        <v>3.51686783495783</v>
      </c>
      <c r="AJ478">
        <v>175.96251001707199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-7.0000000000000007E-2</v>
      </c>
      <c r="AM478" t="s">
        <v>10199</v>
      </c>
      <c r="AN478">
        <v>18.13</v>
      </c>
      <c r="AO478" t="s">
        <v>10200</v>
      </c>
      <c r="AP478">
        <v>0.10764643875136</v>
      </c>
      <c r="AQ478">
        <f>(Table2[[#This Row],[Sharpe Ratio]]-AVERAGE(Table2[Sharpe Ratio]))/_xlfn.STDEV.P(Table2[Sharpe Ratio])</f>
        <v>0.59943737236815764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3.9404064950817244</v>
      </c>
      <c r="AS478">
        <f>_xlfn.RANK.AVG(Table2[[#This Row],[1Y Return vs Nifty Z-Score]],Table2[1Y Return vs Nifty Z-Score])</f>
        <v>74</v>
      </c>
      <c r="AT478">
        <f>_xlfn.RANK.AVG(Table2[[#This Row],[6M Return vs Nifty Z-Score]],Table2[6M Return vs Nifty Z-Score])</f>
        <v>147</v>
      </c>
      <c r="AU478">
        <f>_xlfn.RANK.AVG(Table2[[#This Row],[Sharpe Ratio Z-Score]],Table2[Sharpe Ratio Z-Score])</f>
        <v>195</v>
      </c>
      <c r="AV478">
        <f>(Table2[[#This Row],[Rank 1Y]]+Table2[[#This Row],[Rank 6M]]+Table2[[#This Row],[Rank Sharpe]])/3</f>
        <v>138.66666666666666</v>
      </c>
    </row>
    <row r="479" spans="1:48" x14ac:dyDescent="0.3">
      <c r="A479" t="s">
        <v>1182</v>
      </c>
      <c r="B479" t="s">
        <v>1183</v>
      </c>
      <c r="C479" t="s">
        <v>10160</v>
      </c>
      <c r="D479" t="s">
        <v>156</v>
      </c>
      <c r="E479">
        <v>9853.1473000000005</v>
      </c>
      <c r="F479">
        <v>512.5</v>
      </c>
      <c r="G479">
        <v>43.249588204960702</v>
      </c>
      <c r="H479">
        <f>(Table2[[#This Row],[1Y Return vs Nifty]]-AVERAGE(Table2[1Y Return vs Nifty]))/_xlfn.STDEV.P(Table2[1Y Return vs Nifty])</f>
        <v>-4.3168144728932593E-2</v>
      </c>
      <c r="I479">
        <v>19.063281867220699</v>
      </c>
      <c r="J479">
        <f>(Table2[[#This Row],[1M Return vs Nifty]]-AVERAGE(Table2[1M Return vs Nifty]))/_xlfn.STDEV.P(Table2[1M Return vs Nifty])</f>
        <v>1.2167131197250221</v>
      </c>
      <c r="K479">
        <v>16.21180922165</v>
      </c>
      <c r="L479">
        <f>(Table2[[#This Row],[6M Return vs Nifty]]-AVERAGE(Table2[6M Return vs Nifty]))/_xlfn.STDEV.P(Table2[6M Return vs Nifty])</f>
        <v>0.18425764075443177</v>
      </c>
      <c r="M479">
        <v>12.6161724363229</v>
      </c>
      <c r="N479">
        <f>(Table2[[#This Row],[1W Return vs Nifty]]-AVERAGE(Table2[1W Return vs Nifty]))/_xlfn.STDEV.P(Table2[1W Return vs Nifty])</f>
        <v>2.179474536179149</v>
      </c>
      <c r="O479">
        <v>475.8</v>
      </c>
      <c r="P479">
        <v>455.17658124845599</v>
      </c>
      <c r="Q479">
        <v>412.17195912642001</v>
      </c>
      <c r="R479">
        <v>87.3456756855865</v>
      </c>
      <c r="S479" s="2">
        <f>(Table2[[#This Row],[Close Price]]-Table2[[#This Row],[20D EMA]])/Table2[[#This Row],[20D EMA]]</f>
        <v>7.7133249264396783E-2</v>
      </c>
      <c r="T479" s="2">
        <f>(Table2[[#This Row],[Close Price]]-Table2[[#This Row],[50D EMA]])/Table2[[#This Row],[50D EMA]]</f>
        <v>0.12593666087635183</v>
      </c>
      <c r="U479" s="2">
        <f>(Table2[[#This Row],[Close Price]]-Table2[[#This Row],[200D EMA]])/Table2[[#This Row],[200D EMA]]</f>
        <v>0.24341306741540783</v>
      </c>
      <c r="V479">
        <v>1.7780936816452599</v>
      </c>
      <c r="W479">
        <v>495</v>
      </c>
      <c r="X479">
        <v>526.25</v>
      </c>
      <c r="Y479">
        <v>495</v>
      </c>
      <c r="Z479">
        <v>541</v>
      </c>
      <c r="AA479">
        <v>458.05</v>
      </c>
      <c r="AB479">
        <v>541</v>
      </c>
      <c r="AC479" s="2">
        <f>(Table2[[#This Row],[Close Price]]/Table2[[#This Row],[Day Low]])-1</f>
        <v>3.5353535353535248E-2</v>
      </c>
      <c r="AD479" s="2">
        <f>(Table2[[#This Row],[Day High]]/Table2[[#This Row],[Close Price]])-1</f>
        <v>2.6829268292682951E-2</v>
      </c>
      <c r="AE479" s="2">
        <f>(Table2[[#This Row],[Close Price]]/Table2[[#This Row],[Current Week Low]])-1</f>
        <v>3.5353535353535248E-2</v>
      </c>
      <c r="AF479" s="2">
        <f>(Table2[[#This Row],[Current Week High]]/Table2[[#This Row],[Close Price]])-1</f>
        <v>5.5609756097561025E-2</v>
      </c>
      <c r="AG479" s="2">
        <f>(Table2[[#This Row],[Close Price]]/Table2[[#This Row],[Current Month Low]])-1</f>
        <v>0.11887348542735499</v>
      </c>
      <c r="AH479" s="2">
        <f>(Table2[[#This Row],[Current Month High]]/Table2[[#This Row],[Close Price]])-1</f>
        <v>5.5609756097561025E-2</v>
      </c>
      <c r="AI479">
        <v>6.8292682926829302</v>
      </c>
      <c r="AJ479">
        <v>71.061415220293696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0.13</v>
      </c>
      <c r="AM479" t="s">
        <v>10200</v>
      </c>
      <c r="AN479">
        <v>11.35</v>
      </c>
      <c r="AO479" t="s">
        <v>10200</v>
      </c>
      <c r="AP479">
        <v>8.655680450929E-2</v>
      </c>
      <c r="AQ479">
        <f>(Table2[[#This Row],[Sharpe Ratio]]-AVERAGE(Table2[Sharpe Ratio]))/_xlfn.STDEV.P(Table2[Sharpe Ratio])</f>
        <v>0.36166663552105388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3.8989437874507242</v>
      </c>
      <c r="AS479">
        <f>_xlfn.RANK.AVG(Table2[[#This Row],[1Y Return vs Nifty Z-Score]],Table2[1Y Return vs Nifty Z-Score])</f>
        <v>290</v>
      </c>
      <c r="AT479">
        <f>_xlfn.RANK.AVG(Table2[[#This Row],[6M Return vs Nifty Z-Score]],Table2[6M Return vs Nifty Z-Score])</f>
        <v>250</v>
      </c>
      <c r="AU479">
        <f>_xlfn.RANK.AVG(Table2[[#This Row],[Sharpe Ratio Z-Score]],Table2[Sharpe Ratio Z-Score])</f>
        <v>236</v>
      </c>
      <c r="AV479">
        <f>(Table2[[#This Row],[Rank 1Y]]+Table2[[#This Row],[Rank 6M]]+Table2[[#This Row],[Rank Sharpe]])/3</f>
        <v>258.66666666666669</v>
      </c>
    </row>
    <row r="480" spans="1:48" x14ac:dyDescent="0.3">
      <c r="A480" t="s">
        <v>1184</v>
      </c>
      <c r="B480" t="s">
        <v>1185</v>
      </c>
      <c r="C480" t="s">
        <v>10169</v>
      </c>
      <c r="D480" t="s">
        <v>346</v>
      </c>
      <c r="E480">
        <v>9729.1491727499997</v>
      </c>
      <c r="F480">
        <v>760.6</v>
      </c>
      <c r="G480">
        <v>-0.55579385733089004</v>
      </c>
      <c r="H480">
        <f>(Table2[[#This Row],[1Y Return vs Nifty]]-AVERAGE(Table2[1Y Return vs Nifty]))/_xlfn.STDEV.P(Table2[1Y Return vs Nifty])</f>
        <v>-0.55494512655706141</v>
      </c>
      <c r="I480">
        <v>29.273389400223898</v>
      </c>
      <c r="J480">
        <f>(Table2[[#This Row],[1M Return vs Nifty]]-AVERAGE(Table2[1M Return vs Nifty]))/_xlfn.STDEV.P(Table2[1M Return vs Nifty])</f>
        <v>2.0637796873766359</v>
      </c>
      <c r="K480">
        <v>4.6364052256855803</v>
      </c>
      <c r="L480">
        <f>(Table2[[#This Row],[6M Return vs Nifty]]-AVERAGE(Table2[6M Return vs Nifty]))/_xlfn.STDEV.P(Table2[6M Return vs Nifty])</f>
        <v>-0.16796604365493728</v>
      </c>
      <c r="M480">
        <v>8.4110774449585808</v>
      </c>
      <c r="N480">
        <f>(Table2[[#This Row],[1W Return vs Nifty]]-AVERAGE(Table2[1W Return vs Nifty]))/_xlfn.STDEV.P(Table2[1W Return vs Nifty])</f>
        <v>1.363749118548816</v>
      </c>
      <c r="O480">
        <v>698.93</v>
      </c>
      <c r="P480">
        <v>638.44998182362895</v>
      </c>
      <c r="Q480">
        <v>600.97584806086695</v>
      </c>
      <c r="R480">
        <v>77.723868898971503</v>
      </c>
      <c r="S480" s="2">
        <f>(Table2[[#This Row],[Close Price]]-Table2[[#This Row],[20D EMA]])/Table2[[#This Row],[20D EMA]]</f>
        <v>8.8234873306339806E-2</v>
      </c>
      <c r="T480" s="2">
        <f>(Table2[[#This Row],[Close Price]]-Table2[[#This Row],[50D EMA]])/Table2[[#This Row],[50D EMA]]</f>
        <v>0.19132276866461698</v>
      </c>
      <c r="U480" s="2">
        <f>(Table2[[#This Row],[Close Price]]-Table2[[#This Row],[200D EMA]])/Table2[[#This Row],[200D EMA]]</f>
        <v>0.26560826438230895</v>
      </c>
      <c r="V480">
        <v>1.5326085375275</v>
      </c>
      <c r="W480">
        <v>730.05</v>
      </c>
      <c r="X480">
        <v>779</v>
      </c>
      <c r="Y480">
        <v>730.05</v>
      </c>
      <c r="Z480">
        <v>796.4</v>
      </c>
      <c r="AA480">
        <v>677.2</v>
      </c>
      <c r="AB480">
        <v>796.4</v>
      </c>
      <c r="AC480" s="2">
        <f>(Table2[[#This Row],[Close Price]]/Table2[[#This Row],[Day Low]])-1</f>
        <v>4.1846448873364972E-2</v>
      </c>
      <c r="AD480" s="2">
        <f>(Table2[[#This Row],[Day High]]/Table2[[#This Row],[Close Price]])-1</f>
        <v>2.4191427820142053E-2</v>
      </c>
      <c r="AE480" s="2">
        <f>(Table2[[#This Row],[Close Price]]/Table2[[#This Row],[Current Week Low]])-1</f>
        <v>4.1846448873364972E-2</v>
      </c>
      <c r="AF480" s="2">
        <f>(Table2[[#This Row],[Current Week High]]/Table2[[#This Row],[Close Price]])-1</f>
        <v>4.7068104128319632E-2</v>
      </c>
      <c r="AG480" s="2">
        <f>(Table2[[#This Row],[Close Price]]/Table2[[#This Row],[Current Month Low]])-1</f>
        <v>0.12315416420555225</v>
      </c>
      <c r="AH480" s="2">
        <f>(Table2[[#This Row],[Current Month High]]/Table2[[#This Row],[Close Price]])-1</f>
        <v>4.7068104128319632E-2</v>
      </c>
      <c r="AI480">
        <v>4.7068104128319597</v>
      </c>
      <c r="AJ480">
        <v>69.022222222222197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0.26</v>
      </c>
      <c r="AM480" t="s">
        <v>10200</v>
      </c>
      <c r="AN480">
        <v>12.17</v>
      </c>
      <c r="AO480" t="s">
        <v>10200</v>
      </c>
      <c r="AP480">
        <v>5.3255203451845E-2</v>
      </c>
      <c r="AQ480">
        <f>(Table2[[#This Row],[Sharpe Ratio]]-AVERAGE(Table2[Sharpe Ratio]))/_xlfn.STDEV.P(Table2[Sharpe Ratio])</f>
        <v>-1.3785405549517215E-2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2.6908322301639358</v>
      </c>
      <c r="AS480">
        <f>_xlfn.RANK.AVG(Table2[[#This Row],[1Y Return vs Nifty Z-Score]],Table2[1Y Return vs Nifty Z-Score])</f>
        <v>519</v>
      </c>
      <c r="AT480">
        <f>_xlfn.RANK.AVG(Table2[[#This Row],[6M Return vs Nifty Z-Score]],Table2[6M Return vs Nifty Z-Score])</f>
        <v>367</v>
      </c>
      <c r="AU480">
        <f>_xlfn.RANK.AVG(Table2[[#This Row],[Sharpe Ratio Z-Score]],Table2[Sharpe Ratio Z-Score])</f>
        <v>343</v>
      </c>
      <c r="AV480">
        <f>(Table2[[#This Row],[Rank 1Y]]+Table2[[#This Row],[Rank 6M]]+Table2[[#This Row],[Rank Sharpe]])/3</f>
        <v>409.66666666666669</v>
      </c>
    </row>
    <row r="481" spans="1:48" x14ac:dyDescent="0.3">
      <c r="A481" t="s">
        <v>1188</v>
      </c>
      <c r="B481" t="s">
        <v>1189</v>
      </c>
      <c r="C481" t="s">
        <v>10167</v>
      </c>
      <c r="D481" t="s">
        <v>125</v>
      </c>
      <c r="E481">
        <v>9672.8867607350003</v>
      </c>
      <c r="F481">
        <v>396.9</v>
      </c>
      <c r="G481">
        <v>131.95923984189599</v>
      </c>
      <c r="H481">
        <f>(Table2[[#This Row],[1Y Return vs Nifty]]-AVERAGE(Table2[1Y Return vs Nifty]))/_xlfn.STDEV.P(Table2[1Y Return vs Nifty])</f>
        <v>0.99322408920289229</v>
      </c>
      <c r="I481">
        <v>32.115506772887699</v>
      </c>
      <c r="J481">
        <f>(Table2[[#This Row],[1M Return vs Nifty]]-AVERAGE(Table2[1M Return vs Nifty]))/_xlfn.STDEV.P(Table2[1M Return vs Nifty])</f>
        <v>2.2995717786884518</v>
      </c>
      <c r="K481">
        <v>70.232704123949105</v>
      </c>
      <c r="L481">
        <f>(Table2[[#This Row],[6M Return vs Nifty]]-AVERAGE(Table2[6M Return vs Nifty]))/_xlfn.STDEV.P(Table2[6M Return vs Nifty])</f>
        <v>1.8280394598782141</v>
      </c>
      <c r="M481">
        <v>4.41532303607549</v>
      </c>
      <c r="N481">
        <f>(Table2[[#This Row],[1W Return vs Nifty]]-AVERAGE(Table2[1W Return vs Nifty]))/_xlfn.STDEV.P(Table2[1W Return vs Nifty])</f>
        <v>0.58863263708334113</v>
      </c>
      <c r="O481">
        <v>348.07</v>
      </c>
      <c r="P481">
        <v>296.59372927991501</v>
      </c>
      <c r="Q481">
        <v>225.90491756665199</v>
      </c>
      <c r="R481">
        <v>69.333449486451897</v>
      </c>
      <c r="S481" s="2">
        <f>(Table2[[#This Row],[Close Price]]-Table2[[#This Row],[20D EMA]])/Table2[[#This Row],[20D EMA]]</f>
        <v>0.14028787312896826</v>
      </c>
      <c r="T481" s="2">
        <f>(Table2[[#This Row],[Close Price]]-Table2[[#This Row],[50D EMA]])/Table2[[#This Row],[50D EMA]]</f>
        <v>0.33819417208723029</v>
      </c>
      <c r="U481" s="2">
        <f>(Table2[[#This Row],[Close Price]]-Table2[[#This Row],[200D EMA]])/Table2[[#This Row],[200D EMA]]</f>
        <v>0.75693386525283068</v>
      </c>
      <c r="V481">
        <v>0.94585031597653402</v>
      </c>
      <c r="W481">
        <v>388</v>
      </c>
      <c r="X481">
        <v>407.8</v>
      </c>
      <c r="Y481">
        <v>368.21</v>
      </c>
      <c r="Z481">
        <v>407.8</v>
      </c>
      <c r="AA481">
        <v>356.1</v>
      </c>
      <c r="AB481">
        <v>407.8</v>
      </c>
      <c r="AC481" s="2">
        <f>(Table2[[#This Row],[Close Price]]/Table2[[#This Row],[Day Low]])-1</f>
        <v>2.2938144329896826E-2</v>
      </c>
      <c r="AD481" s="2">
        <f>(Table2[[#This Row],[Day High]]/Table2[[#This Row],[Close Price]])-1</f>
        <v>2.7462836986646533E-2</v>
      </c>
      <c r="AE481" s="2">
        <f>(Table2[[#This Row],[Close Price]]/Table2[[#This Row],[Current Week Low]])-1</f>
        <v>7.791749273512405E-2</v>
      </c>
      <c r="AF481" s="2">
        <f>(Table2[[#This Row],[Current Week High]]/Table2[[#This Row],[Close Price]])-1</f>
        <v>2.7462836986646533E-2</v>
      </c>
      <c r="AG481" s="2">
        <f>(Table2[[#This Row],[Close Price]]/Table2[[#This Row],[Current Month Low]])-1</f>
        <v>0.11457455770850866</v>
      </c>
      <c r="AH481" s="2">
        <f>(Table2[[#This Row],[Current Month High]]/Table2[[#This Row],[Close Price]])-1</f>
        <v>2.7462836986646533E-2</v>
      </c>
      <c r="AI481">
        <v>2.7462836986646502</v>
      </c>
      <c r="AJ481">
        <v>173.50721841298201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0.85</v>
      </c>
      <c r="AM481" t="s">
        <v>10200</v>
      </c>
      <c r="AN481">
        <v>20.76</v>
      </c>
      <c r="AO481" t="s">
        <v>10200</v>
      </c>
      <c r="AP481">
        <v>0.22788356454863301</v>
      </c>
      <c r="AQ481">
        <f>(Table2[[#This Row],[Sharpe Ratio]]-AVERAGE(Table2[Sharpe Ratio]))/_xlfn.STDEV.P(Table2[Sharpe Ratio])</f>
        <v>1.9550260786040341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7.6644940434569335</v>
      </c>
      <c r="AS481">
        <f>_xlfn.RANK.AVG(Table2[[#This Row],[1Y Return vs Nifty Z-Score]],Table2[1Y Return vs Nifty Z-Score])</f>
        <v>84</v>
      </c>
      <c r="AT481">
        <f>_xlfn.RANK.AVG(Table2[[#This Row],[6M Return vs Nifty Z-Score]],Table2[6M Return vs Nifty Z-Score])</f>
        <v>39</v>
      </c>
      <c r="AU481">
        <f>_xlfn.RANK.AVG(Table2[[#This Row],[Sharpe Ratio Z-Score]],Table2[Sharpe Ratio Z-Score])</f>
        <v>16</v>
      </c>
      <c r="AV481">
        <f>(Table2[[#This Row],[Rank 1Y]]+Table2[[#This Row],[Rank 6M]]+Table2[[#This Row],[Rank Sharpe]])/3</f>
        <v>46.333333333333336</v>
      </c>
    </row>
    <row r="482" spans="1:48" x14ac:dyDescent="0.3">
      <c r="A482" t="s">
        <v>1190</v>
      </c>
      <c r="B482" t="s">
        <v>1191</v>
      </c>
      <c r="C482" t="s">
        <v>10172</v>
      </c>
      <c r="D482" t="s">
        <v>692</v>
      </c>
      <c r="E482">
        <v>9654.2395845600004</v>
      </c>
      <c r="F482">
        <v>555</v>
      </c>
      <c r="G482">
        <v>54.825833979399697</v>
      </c>
      <c r="H482">
        <f>(Table2[[#This Row],[1Y Return vs Nifty]]-AVERAGE(Table2[1Y Return vs Nifty]))/_xlfn.STDEV.P(Table2[1Y Return vs Nifty])</f>
        <v>9.2076791953012022E-2</v>
      </c>
      <c r="I482">
        <v>31.755192269671301</v>
      </c>
      <c r="J482">
        <f>(Table2[[#This Row],[1M Return vs Nifty]]-AVERAGE(Table2[1M Return vs Nifty]))/_xlfn.STDEV.P(Table2[1M Return vs Nifty])</f>
        <v>2.2696788154137706</v>
      </c>
      <c r="K482">
        <v>30.085221590210999</v>
      </c>
      <c r="L482">
        <f>(Table2[[#This Row],[6M Return vs Nifty]]-AVERAGE(Table2[6M Return vs Nifty]))/_xlfn.STDEV.P(Table2[6M Return vs Nifty])</f>
        <v>0.60640657149487787</v>
      </c>
      <c r="M482">
        <v>-8.3971411752254994</v>
      </c>
      <c r="N482">
        <f>(Table2[[#This Row],[1W Return vs Nifty]]-AVERAGE(Table2[1W Return vs Nifty]))/_xlfn.STDEV.P(Table2[1W Return vs Nifty])</f>
        <v>-1.8967934332195984</v>
      </c>
      <c r="O482">
        <v>532.83000000000004</v>
      </c>
      <c r="P482">
        <v>469.48881690677098</v>
      </c>
      <c r="Q482">
        <v>403.98538688234203</v>
      </c>
      <c r="R482">
        <v>57.933644115942599</v>
      </c>
      <c r="S482" s="2">
        <f>(Table2[[#This Row],[Close Price]]-Table2[[#This Row],[20D EMA]])/Table2[[#This Row],[20D EMA]]</f>
        <v>4.1608017566578379E-2</v>
      </c>
      <c r="T482" s="2">
        <f>(Table2[[#This Row],[Close Price]]-Table2[[#This Row],[50D EMA]])/Table2[[#This Row],[50D EMA]]</f>
        <v>0.18213678369725569</v>
      </c>
      <c r="U482" s="2">
        <f>(Table2[[#This Row],[Close Price]]-Table2[[#This Row],[200D EMA]])/Table2[[#This Row],[200D EMA]]</f>
        <v>0.37381206850840853</v>
      </c>
      <c r="V482">
        <v>2.3560963512212099</v>
      </c>
      <c r="W482">
        <v>545</v>
      </c>
      <c r="X482">
        <v>568</v>
      </c>
      <c r="Y482">
        <v>545</v>
      </c>
      <c r="Z482">
        <v>591</v>
      </c>
      <c r="AA482">
        <v>531.29999999999995</v>
      </c>
      <c r="AB482">
        <v>638.75</v>
      </c>
      <c r="AC482" s="2">
        <f>(Table2[[#This Row],[Close Price]]/Table2[[#This Row],[Day Low]])-1</f>
        <v>1.8348623853210899E-2</v>
      </c>
      <c r="AD482" s="2">
        <f>(Table2[[#This Row],[Day High]]/Table2[[#This Row],[Close Price]])-1</f>
        <v>2.3423423423423406E-2</v>
      </c>
      <c r="AE482" s="2">
        <f>(Table2[[#This Row],[Close Price]]/Table2[[#This Row],[Current Week Low]])-1</f>
        <v>1.8348623853210899E-2</v>
      </c>
      <c r="AF482" s="2">
        <f>(Table2[[#This Row],[Current Week High]]/Table2[[#This Row],[Close Price]])-1</f>
        <v>6.4864864864864868E-2</v>
      </c>
      <c r="AG482" s="2">
        <f>(Table2[[#This Row],[Close Price]]/Table2[[#This Row],[Current Month Low]])-1</f>
        <v>4.4607566346696936E-2</v>
      </c>
      <c r="AH482" s="2">
        <f>(Table2[[#This Row],[Current Month High]]/Table2[[#This Row],[Close Price]])-1</f>
        <v>0.1509009009009008</v>
      </c>
      <c r="AI482">
        <v>15.090090090089999</v>
      </c>
      <c r="AJ482">
        <v>81.135770234986893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0.41</v>
      </c>
      <c r="AM482" t="s">
        <v>10200</v>
      </c>
      <c r="AN482">
        <v>3.93</v>
      </c>
      <c r="AO482" t="s">
        <v>10200</v>
      </c>
      <c r="AP482">
        <v>9.9086494493329E-2</v>
      </c>
      <c r="AQ482">
        <f>(Table2[[#This Row],[Sharpe Ratio]]-AVERAGE(Table2[Sharpe Ratio]))/_xlfn.STDEV.P(Table2[Sharpe Ratio])</f>
        <v>0.50293004415939702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1.5742987898014589</v>
      </c>
      <c r="AS482">
        <f>_xlfn.RANK.AVG(Table2[[#This Row],[1Y Return vs Nifty Z-Score]],Table2[1Y Return vs Nifty Z-Score])</f>
        <v>252</v>
      </c>
      <c r="AT482">
        <f>_xlfn.RANK.AVG(Table2[[#This Row],[6M Return vs Nifty Z-Score]],Table2[6M Return vs Nifty Z-Score])</f>
        <v>153</v>
      </c>
      <c r="AU482">
        <f>_xlfn.RANK.AVG(Table2[[#This Row],[Sharpe Ratio Z-Score]],Table2[Sharpe Ratio Z-Score])</f>
        <v>216</v>
      </c>
      <c r="AV482">
        <f>(Table2[[#This Row],[Rank 1Y]]+Table2[[#This Row],[Rank 6M]]+Table2[[#This Row],[Rank Sharpe]])/3</f>
        <v>207</v>
      </c>
    </row>
    <row r="483" spans="1:48" x14ac:dyDescent="0.3">
      <c r="A483" t="s">
        <v>1196</v>
      </c>
      <c r="B483" t="s">
        <v>1197</v>
      </c>
      <c r="C483" t="s">
        <v>10168</v>
      </c>
      <c r="D483" t="s">
        <v>140</v>
      </c>
      <c r="E483">
        <v>9500.6939555200006</v>
      </c>
      <c r="F483">
        <v>607.5</v>
      </c>
      <c r="G483">
        <v>0.95564315800891098</v>
      </c>
      <c r="H483">
        <f>(Table2[[#This Row],[1Y Return vs Nifty]]-AVERAGE(Table2[1Y Return vs Nifty]))/_xlfn.STDEV.P(Table2[1Y Return vs Nifty])</f>
        <v>-0.53728705265112064</v>
      </c>
      <c r="I483">
        <v>-1.3380290776855801</v>
      </c>
      <c r="J483">
        <f>(Table2[[#This Row],[1M Return vs Nifty]]-AVERAGE(Table2[1M Return vs Nifty]))/_xlfn.STDEV.P(Table2[1M Return vs Nifty])</f>
        <v>-0.47585166295087133</v>
      </c>
      <c r="K483">
        <v>-5.01399027410221</v>
      </c>
      <c r="L483">
        <f>(Table2[[#This Row],[6M Return vs Nifty]]-AVERAGE(Table2[6M Return vs Nifty]))/_xlfn.STDEV.P(Table2[6M Return vs Nifty])</f>
        <v>-0.46161435693436076</v>
      </c>
      <c r="M483">
        <v>2.4860070690685299</v>
      </c>
      <c r="N483">
        <f>(Table2[[#This Row],[1W Return vs Nifty]]-AVERAGE(Table2[1W Return vs Nifty]))/_xlfn.STDEV.P(Table2[1W Return vs Nifty])</f>
        <v>0.21437424906604355</v>
      </c>
      <c r="O483">
        <v>609.44000000000005</v>
      </c>
      <c r="P483">
        <v>605.88894476447695</v>
      </c>
      <c r="Q483">
        <v>568.88036602902196</v>
      </c>
      <c r="R483">
        <v>52.531890295635101</v>
      </c>
      <c r="S483" s="2">
        <f>(Table2[[#This Row],[Close Price]]-Table2[[#This Row],[20D EMA]])/Table2[[#This Row],[20D EMA]]</f>
        <v>-3.1832501969021633E-3</v>
      </c>
      <c r="T483" s="2">
        <f>(Table2[[#This Row],[Close Price]]-Table2[[#This Row],[50D EMA]])/Table2[[#This Row],[50D EMA]]</f>
        <v>2.6589942751791061E-3</v>
      </c>
      <c r="U483" s="2">
        <f>(Table2[[#This Row],[Close Price]]-Table2[[#This Row],[200D EMA]])/Table2[[#This Row],[200D EMA]]</f>
        <v>6.7887092396167928E-2</v>
      </c>
      <c r="V483">
        <v>1.04309687640378</v>
      </c>
      <c r="W483">
        <v>600.04999999999995</v>
      </c>
      <c r="X483">
        <v>625.75</v>
      </c>
      <c r="Y483">
        <v>600.04999999999995</v>
      </c>
      <c r="Z483">
        <v>627.5</v>
      </c>
      <c r="AA483">
        <v>592</v>
      </c>
      <c r="AB483">
        <v>647</v>
      </c>
      <c r="AC483" s="2">
        <f>(Table2[[#This Row],[Close Price]]/Table2[[#This Row],[Day Low]])-1</f>
        <v>1.2415632030664092E-2</v>
      </c>
      <c r="AD483" s="2">
        <f>(Table2[[#This Row],[Day High]]/Table2[[#This Row],[Close Price]])-1</f>
        <v>3.004115226337456E-2</v>
      </c>
      <c r="AE483" s="2">
        <f>(Table2[[#This Row],[Close Price]]/Table2[[#This Row],[Current Week Low]])-1</f>
        <v>1.2415632030664092E-2</v>
      </c>
      <c r="AF483" s="2">
        <f>(Table2[[#This Row],[Current Week High]]/Table2[[#This Row],[Close Price]])-1</f>
        <v>3.292181069958855E-2</v>
      </c>
      <c r="AG483" s="2">
        <f>(Table2[[#This Row],[Close Price]]/Table2[[#This Row],[Current Month Low]])-1</f>
        <v>2.6182432432432456E-2</v>
      </c>
      <c r="AH483" s="2">
        <f>(Table2[[#This Row],[Current Month High]]/Table2[[#This Row],[Close Price]])-1</f>
        <v>6.5020576131687324E-2</v>
      </c>
      <c r="AI483">
        <v>11.736625514403199</v>
      </c>
      <c r="AJ483">
        <v>28.653113087674701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-0.24</v>
      </c>
      <c r="AM483" t="s">
        <v>10199</v>
      </c>
      <c r="AN483">
        <v>-2.06</v>
      </c>
      <c r="AO483" t="s">
        <v>10199</v>
      </c>
      <c r="AP483">
        <v>0.11071455427302</v>
      </c>
      <c r="AQ483">
        <f>(Table2[[#This Row],[Sharpe Ratio]]-AVERAGE(Table2[Sharpe Ratio]))/_xlfn.STDEV.P(Table2[Sharpe Ratio])</f>
        <v>0.63402820879252286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-0.6263506146777863</v>
      </c>
      <c r="AS483">
        <f>_xlfn.RANK.AVG(Table2[[#This Row],[1Y Return vs Nifty Z-Score]],Table2[1Y Return vs Nifty Z-Score])</f>
        <v>513</v>
      </c>
      <c r="AT483">
        <f>_xlfn.RANK.AVG(Table2[[#This Row],[6M Return vs Nifty Z-Score]],Table2[6M Return vs Nifty Z-Score])</f>
        <v>479</v>
      </c>
      <c r="AU483">
        <f>_xlfn.RANK.AVG(Table2[[#This Row],[Sharpe Ratio Z-Score]],Table2[Sharpe Ratio Z-Score])</f>
        <v>189</v>
      </c>
      <c r="AV483">
        <f>(Table2[[#This Row],[Rank 1Y]]+Table2[[#This Row],[Rank 6M]]+Table2[[#This Row],[Rank Sharpe]])/3</f>
        <v>393.66666666666669</v>
      </c>
    </row>
    <row r="484" spans="1:48" x14ac:dyDescent="0.3">
      <c r="A484" t="s">
        <v>1198</v>
      </c>
      <c r="B484" t="s">
        <v>1199</v>
      </c>
      <c r="C484" t="s">
        <v>10163</v>
      </c>
      <c r="D484" t="s">
        <v>1200</v>
      </c>
      <c r="E484">
        <v>9430.7352595399898</v>
      </c>
      <c r="F484">
        <v>1370.2</v>
      </c>
      <c r="G484">
        <v>100.34890270829</v>
      </c>
      <c r="H484">
        <f>(Table2[[#This Row],[1Y Return vs Nifty]]-AVERAGE(Table2[1Y Return vs Nifty]))/_xlfn.STDEV.P(Table2[1Y Return vs Nifty])</f>
        <v>0.62392145625696671</v>
      </c>
      <c r="I484">
        <v>16.395502484165501</v>
      </c>
      <c r="J484">
        <f>(Table2[[#This Row],[1M Return vs Nifty]]-AVERAGE(Table2[1M Return vs Nifty]))/_xlfn.STDEV.P(Table2[1M Return vs Nifty])</f>
        <v>0.99538472353019647</v>
      </c>
      <c r="K484">
        <v>18.848051584225701</v>
      </c>
      <c r="L484">
        <f>(Table2[[#This Row],[6M Return vs Nifty]]-AVERAGE(Table2[6M Return vs Nifty]))/_xlfn.STDEV.P(Table2[6M Return vs Nifty])</f>
        <v>0.2644748839941663</v>
      </c>
      <c r="M484">
        <v>-5.0096122102138301</v>
      </c>
      <c r="N484">
        <f>(Table2[[#This Row],[1W Return vs Nifty]]-AVERAGE(Table2[1W Return vs Nifty]))/_xlfn.STDEV.P(Table2[1W Return vs Nifty])</f>
        <v>-1.239663573990792</v>
      </c>
      <c r="O484">
        <v>1373.59</v>
      </c>
      <c r="P484">
        <v>1238.0933844710501</v>
      </c>
      <c r="Q484">
        <v>1011.6055628043</v>
      </c>
      <c r="R484">
        <v>43.756880601711401</v>
      </c>
      <c r="S484" s="2">
        <f>(Table2[[#This Row],[Close Price]]-Table2[[#This Row],[20D EMA]])/Table2[[#This Row],[20D EMA]]</f>
        <v>-2.4679853522520351E-3</v>
      </c>
      <c r="T484" s="2">
        <f>(Table2[[#This Row],[Close Price]]-Table2[[#This Row],[50D EMA]])/Table2[[#This Row],[50D EMA]]</f>
        <v>0.10670165690723711</v>
      </c>
      <c r="U484" s="2">
        <f>(Table2[[#This Row],[Close Price]]-Table2[[#This Row],[200D EMA]])/Table2[[#This Row],[200D EMA]]</f>
        <v>0.35448049158768008</v>
      </c>
      <c r="V484">
        <v>0.453501229706744</v>
      </c>
      <c r="W484">
        <v>1336.1</v>
      </c>
      <c r="X484">
        <v>1414.35</v>
      </c>
      <c r="Y484">
        <v>1336.1</v>
      </c>
      <c r="Z484">
        <v>1432</v>
      </c>
      <c r="AA484">
        <v>1336.1</v>
      </c>
      <c r="AB484">
        <v>1499.95</v>
      </c>
      <c r="AC484" s="2">
        <f>(Table2[[#This Row],[Close Price]]/Table2[[#This Row],[Day Low]])-1</f>
        <v>2.5522041763341274E-2</v>
      </c>
      <c r="AD484" s="2">
        <f>(Table2[[#This Row],[Day High]]/Table2[[#This Row],[Close Price]])-1</f>
        <v>3.2221573492920541E-2</v>
      </c>
      <c r="AE484" s="2">
        <f>(Table2[[#This Row],[Close Price]]/Table2[[#This Row],[Current Week Low]])-1</f>
        <v>2.5522041763341274E-2</v>
      </c>
      <c r="AF484" s="2">
        <f>(Table2[[#This Row],[Current Week High]]/Table2[[#This Row],[Close Price]])-1</f>
        <v>4.510290468544742E-2</v>
      </c>
      <c r="AG484" s="2">
        <f>(Table2[[#This Row],[Close Price]]/Table2[[#This Row],[Current Month Low]])-1</f>
        <v>2.5522041763341274E-2</v>
      </c>
      <c r="AH484" s="2">
        <f>(Table2[[#This Row],[Current Month High]]/Table2[[#This Row],[Close Price]])-1</f>
        <v>9.4694205225514416E-2</v>
      </c>
      <c r="AI484">
        <v>19.3256458911107</v>
      </c>
      <c r="AJ484">
        <v>125.95646437994699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0.28999999999999998</v>
      </c>
      <c r="AM484" t="s">
        <v>10200</v>
      </c>
      <c r="AN484">
        <v>-8.49</v>
      </c>
      <c r="AO484" t="s">
        <v>10199</v>
      </c>
      <c r="AP484">
        <v>0.221172128759696</v>
      </c>
      <c r="AQ484">
        <f>(Table2[[#This Row],[Sharpe Ratio]]-AVERAGE(Table2[Sharpe Ratio]))/_xlfn.STDEV.P(Table2[Sharpe Ratio])</f>
        <v>1.8793593783416711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2.5234768681322088</v>
      </c>
      <c r="AS484">
        <f>_xlfn.RANK.AVG(Table2[[#This Row],[1Y Return vs Nifty Z-Score]],Table2[1Y Return vs Nifty Z-Score])</f>
        <v>128</v>
      </c>
      <c r="AT484">
        <f>_xlfn.RANK.AVG(Table2[[#This Row],[6M Return vs Nifty Z-Score]],Table2[6M Return vs Nifty Z-Score])</f>
        <v>228</v>
      </c>
      <c r="AU484">
        <f>_xlfn.RANK.AVG(Table2[[#This Row],[Sharpe Ratio Z-Score]],Table2[Sharpe Ratio Z-Score])</f>
        <v>19</v>
      </c>
      <c r="AV484">
        <f>(Table2[[#This Row],[Rank 1Y]]+Table2[[#This Row],[Rank 6M]]+Table2[[#This Row],[Rank Sharpe]])/3</f>
        <v>125</v>
      </c>
    </row>
    <row r="485" spans="1:48" x14ac:dyDescent="0.3">
      <c r="A485" t="s">
        <v>1209</v>
      </c>
      <c r="B485" t="s">
        <v>1210</v>
      </c>
      <c r="C485" t="s">
        <v>10155</v>
      </c>
      <c r="D485" t="s">
        <v>494</v>
      </c>
      <c r="E485">
        <v>9328.9492167749995</v>
      </c>
      <c r="F485">
        <v>1054.8499999999999</v>
      </c>
      <c r="G485">
        <v>8.1763475199295605</v>
      </c>
      <c r="H485">
        <f>(Table2[[#This Row],[1Y Return vs Nifty]]-AVERAGE(Table2[1Y Return vs Nifty]))/_xlfn.STDEV.P(Table2[1Y Return vs Nifty])</f>
        <v>-0.45292777735106543</v>
      </c>
      <c r="I485">
        <v>15.648757458148999</v>
      </c>
      <c r="J485">
        <f>(Table2[[#This Row],[1M Return vs Nifty]]-AVERAGE(Table2[1M Return vs Nifty]))/_xlfn.STDEV.P(Table2[1M Return vs Nifty])</f>
        <v>0.9334321197937443</v>
      </c>
      <c r="K485">
        <v>-0.54555886863417202</v>
      </c>
      <c r="L485">
        <f>(Table2[[#This Row],[6M Return vs Nifty]]-AVERAGE(Table2[6M Return vs Nifty]))/_xlfn.STDEV.P(Table2[6M Return vs Nifty])</f>
        <v>-0.32564611135837923</v>
      </c>
      <c r="M485">
        <v>-6.2238087955614496</v>
      </c>
      <c r="N485">
        <f>(Table2[[#This Row],[1W Return vs Nifty]]-AVERAGE(Table2[1W Return vs Nifty]))/_xlfn.STDEV.P(Table2[1W Return vs Nifty])</f>
        <v>-1.4751995175787549</v>
      </c>
      <c r="O485">
        <v>1028.97</v>
      </c>
      <c r="P485">
        <v>966.61476396922603</v>
      </c>
      <c r="Q485">
        <v>908.79472983234302</v>
      </c>
      <c r="R485">
        <v>50.7782175876537</v>
      </c>
      <c r="S485" s="2">
        <f>(Table2[[#This Row],[Close Price]]-Table2[[#This Row],[20D EMA]])/Table2[[#This Row],[20D EMA]]</f>
        <v>2.5151364957190083E-2</v>
      </c>
      <c r="T485" s="2">
        <f>(Table2[[#This Row],[Close Price]]-Table2[[#This Row],[50D EMA]])/Table2[[#This Row],[50D EMA]]</f>
        <v>9.1282731569764242E-2</v>
      </c>
      <c r="U485" s="2">
        <f>(Table2[[#This Row],[Close Price]]-Table2[[#This Row],[200D EMA]])/Table2[[#This Row],[200D EMA]]</f>
        <v>0.16071315707849843</v>
      </c>
      <c r="V485">
        <v>0.87388677351280497</v>
      </c>
      <c r="W485">
        <v>1038.4000000000001</v>
      </c>
      <c r="X485">
        <v>1112</v>
      </c>
      <c r="Y485">
        <v>1032.25</v>
      </c>
      <c r="Z485">
        <v>1112</v>
      </c>
      <c r="AA485">
        <v>1029.55</v>
      </c>
      <c r="AB485">
        <v>1195</v>
      </c>
      <c r="AC485" s="2">
        <f>(Table2[[#This Row],[Close Price]]/Table2[[#This Row],[Day Low]])-1</f>
        <v>1.5841679506933604E-2</v>
      </c>
      <c r="AD485" s="2">
        <f>(Table2[[#This Row],[Day High]]/Table2[[#This Row],[Close Price]])-1</f>
        <v>5.4178319192302204E-2</v>
      </c>
      <c r="AE485" s="2">
        <f>(Table2[[#This Row],[Close Price]]/Table2[[#This Row],[Current Week Low]])-1</f>
        <v>2.1893921046258091E-2</v>
      </c>
      <c r="AF485" s="2">
        <f>(Table2[[#This Row],[Current Week High]]/Table2[[#This Row],[Close Price]])-1</f>
        <v>5.4178319192302204E-2</v>
      </c>
      <c r="AG485" s="2">
        <f>(Table2[[#This Row],[Close Price]]/Table2[[#This Row],[Current Month Low]])-1</f>
        <v>2.4573842941090662E-2</v>
      </c>
      <c r="AH485" s="2">
        <f>(Table2[[#This Row],[Current Month High]]/Table2[[#This Row],[Close Price]])-1</f>
        <v>0.13286249229748326</v>
      </c>
      <c r="AI485">
        <v>13.2862492297483</v>
      </c>
      <c r="AJ485">
        <v>36.092117146174601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0.1</v>
      </c>
      <c r="AM485" t="s">
        <v>10200</v>
      </c>
      <c r="AN485">
        <v>4.24</v>
      </c>
      <c r="AO485" t="s">
        <v>10200</v>
      </c>
      <c r="AP485">
        <v>4.6626831675209E-2</v>
      </c>
      <c r="AQ485">
        <f>(Table2[[#This Row],[Sharpe Ratio]]-AVERAGE(Table2[Sharpe Ratio]))/_xlfn.STDEV.P(Table2[Sharpe Ratio])</f>
        <v>-8.8515617716183811E-2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-1.4088569042106391</v>
      </c>
      <c r="AS485">
        <f>_xlfn.RANK.AVG(Table2[[#This Row],[1Y Return vs Nifty Z-Score]],Table2[1Y Return vs Nifty Z-Score])</f>
        <v>466</v>
      </c>
      <c r="AT485">
        <f>_xlfn.RANK.AVG(Table2[[#This Row],[6M Return vs Nifty Z-Score]],Table2[6M Return vs Nifty Z-Score])</f>
        <v>436</v>
      </c>
      <c r="AU485">
        <f>_xlfn.RANK.AVG(Table2[[#This Row],[Sharpe Ratio Z-Score]],Table2[Sharpe Ratio Z-Score])</f>
        <v>361</v>
      </c>
      <c r="AV485">
        <f>(Table2[[#This Row],[Rank 1Y]]+Table2[[#This Row],[Rank 6M]]+Table2[[#This Row],[Rank Sharpe]])/3</f>
        <v>421</v>
      </c>
    </row>
    <row r="486" spans="1:48" x14ac:dyDescent="0.3">
      <c r="A486" t="s">
        <v>1211</v>
      </c>
      <c r="B486" t="s">
        <v>1212</v>
      </c>
      <c r="C486" t="s">
        <v>10166</v>
      </c>
      <c r="D486" t="s">
        <v>333</v>
      </c>
      <c r="E486">
        <v>9322.0777544979992</v>
      </c>
      <c r="F486">
        <v>232.26</v>
      </c>
      <c r="G486">
        <v>122.546913891573</v>
      </c>
      <c r="H486">
        <f>(Table2[[#This Row],[1Y Return vs Nifty]]-AVERAGE(Table2[1Y Return vs Nifty]))/_xlfn.STDEV.P(Table2[1Y Return vs Nifty])</f>
        <v>0.88326016376585237</v>
      </c>
      <c r="I486">
        <v>6.9141035296630804</v>
      </c>
      <c r="J486">
        <f>(Table2[[#This Row],[1M Return vs Nifty]]-AVERAGE(Table2[1M Return vs Nifty]))/_xlfn.STDEV.P(Table2[1M Return vs Nifty])</f>
        <v>0.20877439225157798</v>
      </c>
      <c r="K486">
        <v>-10.412594494142001</v>
      </c>
      <c r="L486">
        <f>(Table2[[#This Row],[6M Return vs Nifty]]-AVERAGE(Table2[6M Return vs Nifty]))/_xlfn.STDEV.P(Table2[6M Return vs Nifty])</f>
        <v>-0.62588648684993997</v>
      </c>
      <c r="M486">
        <v>2.5964222725447699</v>
      </c>
      <c r="N486">
        <f>(Table2[[#This Row],[1W Return vs Nifty]]-AVERAGE(Table2[1W Return vs Nifty]))/_xlfn.STDEV.P(Table2[1W Return vs Nifty])</f>
        <v>0.23579314403830001</v>
      </c>
      <c r="O486">
        <v>230.26</v>
      </c>
      <c r="P486">
        <v>223.34406716984401</v>
      </c>
      <c r="Q486">
        <v>195.92446433328101</v>
      </c>
      <c r="R486">
        <v>67.956231432742399</v>
      </c>
      <c r="S486" s="2">
        <f>(Table2[[#This Row],[Close Price]]-Table2[[#This Row],[20D EMA]])/Table2[[#This Row],[20D EMA]]</f>
        <v>8.6858334057152795E-3</v>
      </c>
      <c r="T486" s="2">
        <f>(Table2[[#This Row],[Close Price]]-Table2[[#This Row],[50D EMA]])/Table2[[#This Row],[50D EMA]]</f>
        <v>3.9920168657875205E-2</v>
      </c>
      <c r="U486" s="2">
        <f>(Table2[[#This Row],[Close Price]]-Table2[[#This Row],[200D EMA]])/Table2[[#This Row],[200D EMA]]</f>
        <v>0.18545685854171703</v>
      </c>
      <c r="V486">
        <v>1.3924887389514899</v>
      </c>
      <c r="W486">
        <v>226.4</v>
      </c>
      <c r="X486">
        <v>240.65</v>
      </c>
      <c r="Y486">
        <v>221.5</v>
      </c>
      <c r="Z486">
        <v>262</v>
      </c>
      <c r="AA486">
        <v>221.5</v>
      </c>
      <c r="AB486">
        <v>262</v>
      </c>
      <c r="AC486" s="2">
        <f>(Table2[[#This Row],[Close Price]]/Table2[[#This Row],[Day Low]])-1</f>
        <v>2.5883392226148327E-2</v>
      </c>
      <c r="AD486" s="2">
        <f>(Table2[[#This Row],[Day High]]/Table2[[#This Row],[Close Price]])-1</f>
        <v>3.6123310083527205E-2</v>
      </c>
      <c r="AE486" s="2">
        <f>(Table2[[#This Row],[Close Price]]/Table2[[#This Row],[Current Week Low]])-1</f>
        <v>4.8577878103837513E-2</v>
      </c>
      <c r="AF486" s="2">
        <f>(Table2[[#This Row],[Current Week High]]/Table2[[#This Row],[Close Price]])-1</f>
        <v>0.1280461551709291</v>
      </c>
      <c r="AG486" s="2">
        <f>(Table2[[#This Row],[Close Price]]/Table2[[#This Row],[Current Month Low]])-1</f>
        <v>4.8577878103837513E-2</v>
      </c>
      <c r="AH486" s="2">
        <f>(Table2[[#This Row],[Current Month High]]/Table2[[#This Row],[Close Price]])-1</f>
        <v>0.1280461551709291</v>
      </c>
      <c r="AI486">
        <v>12.8046155170929</v>
      </c>
      <c r="AJ486">
        <v>165.44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0.03</v>
      </c>
      <c r="AM486" t="s">
        <v>10200</v>
      </c>
      <c r="AN486">
        <v>2.73</v>
      </c>
      <c r="AO486" t="s">
        <v>10200</v>
      </c>
      <c r="AQ486">
        <f>(Table2[[#This Row],[Sharpe Ratio]]-AVERAGE(Table2[Sharpe Ratio]))/_xlfn.STDEV.P(Table2[Sharpe Ratio])</f>
        <v>-0.61420022642052874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8.7740986785261682E-2</v>
      </c>
      <c r="AS486">
        <f>_xlfn.RANK.AVG(Table2[[#This Row],[1Y Return vs Nifty Z-Score]],Table2[1Y Return vs Nifty Z-Score])</f>
        <v>96</v>
      </c>
      <c r="AT486">
        <f>_xlfn.RANK.AVG(Table2[[#This Row],[6M Return vs Nifty Z-Score]],Table2[6M Return vs Nifty Z-Score])</f>
        <v>530</v>
      </c>
      <c r="AU486">
        <f>_xlfn.RANK.AVG(Table2[[#This Row],[Sharpe Ratio Z-Score]],Table2[Sharpe Ratio Z-Score])</f>
        <v>520.5</v>
      </c>
      <c r="AV486">
        <f>(Table2[[#This Row],[Rank 1Y]]+Table2[[#This Row],[Rank 6M]]+Table2[[#This Row],[Rank Sharpe]])/3</f>
        <v>382.16666666666669</v>
      </c>
    </row>
    <row r="487" spans="1:48" x14ac:dyDescent="0.3">
      <c r="A487" t="s">
        <v>1213</v>
      </c>
      <c r="B487" t="s">
        <v>1214</v>
      </c>
      <c r="C487" t="s">
        <v>10165</v>
      </c>
      <c r="D487" t="s">
        <v>1215</v>
      </c>
      <c r="E487">
        <v>9283.3215938399899</v>
      </c>
      <c r="F487">
        <v>630.5</v>
      </c>
      <c r="G487">
        <v>20.223744813551001</v>
      </c>
      <c r="H487">
        <f>(Table2[[#This Row],[1Y Return vs Nifty]]-AVERAGE(Table2[1Y Return vs Nifty]))/_xlfn.STDEV.P(Table2[1Y Return vs Nifty])</f>
        <v>-0.3121783914183861</v>
      </c>
      <c r="I487">
        <v>1.1654286038470101</v>
      </c>
      <c r="J487">
        <f>(Table2[[#This Row],[1M Return vs Nifty]]-AVERAGE(Table2[1M Return vs Nifty]))/_xlfn.STDEV.P(Table2[1M Return vs Nifty])</f>
        <v>-0.26815597525098611</v>
      </c>
      <c r="K487">
        <v>10.6844850862621</v>
      </c>
      <c r="L487">
        <f>(Table2[[#This Row],[6M Return vs Nifty]]-AVERAGE(Table2[6M Return vs Nifty]))/_xlfn.STDEV.P(Table2[6M Return vs Nifty])</f>
        <v>1.6068740170927638E-2</v>
      </c>
      <c r="M487">
        <v>-2.0401802934631599</v>
      </c>
      <c r="N487">
        <f>(Table2[[#This Row],[1W Return vs Nifty]]-AVERAGE(Table2[1W Return vs Nifty]))/_xlfn.STDEV.P(Table2[1W Return vs Nifty])</f>
        <v>-0.66363827720423885</v>
      </c>
      <c r="O487">
        <v>619.20000000000005</v>
      </c>
      <c r="P487">
        <v>606.13746437503596</v>
      </c>
      <c r="Q487">
        <v>543.20777533243904</v>
      </c>
      <c r="R487">
        <v>54.602886356544403</v>
      </c>
      <c r="S487" s="2">
        <f>(Table2[[#This Row],[Close Price]]-Table2[[#This Row],[20D EMA]])/Table2[[#This Row],[20D EMA]]</f>
        <v>1.8249354005167882E-2</v>
      </c>
      <c r="T487" s="2">
        <f>(Table2[[#This Row],[Close Price]]-Table2[[#This Row],[50D EMA]])/Table2[[#This Row],[50D EMA]]</f>
        <v>4.0193086645919952E-2</v>
      </c>
      <c r="U487" s="2">
        <f>(Table2[[#This Row],[Close Price]]-Table2[[#This Row],[200D EMA]])/Table2[[#This Row],[200D EMA]]</f>
        <v>0.16069767155696321</v>
      </c>
      <c r="V487">
        <v>0.63343434044967195</v>
      </c>
      <c r="W487">
        <v>616</v>
      </c>
      <c r="X487">
        <v>633.95000000000005</v>
      </c>
      <c r="Y487">
        <v>616</v>
      </c>
      <c r="Z487">
        <v>635.04999999999995</v>
      </c>
      <c r="AA487">
        <v>599.04999999999995</v>
      </c>
      <c r="AB487">
        <v>651</v>
      </c>
      <c r="AC487" s="2">
        <f>(Table2[[#This Row],[Close Price]]/Table2[[#This Row],[Day Low]])-1</f>
        <v>2.3538961038961137E-2</v>
      </c>
      <c r="AD487" s="2">
        <f>(Table2[[#This Row],[Day High]]/Table2[[#This Row],[Close Price]])-1</f>
        <v>5.4718477398889576E-3</v>
      </c>
      <c r="AE487" s="2">
        <f>(Table2[[#This Row],[Close Price]]/Table2[[#This Row],[Current Week Low]])-1</f>
        <v>2.3538961038961137E-2</v>
      </c>
      <c r="AF487" s="2">
        <f>(Table2[[#This Row],[Current Week High]]/Table2[[#This Row],[Close Price]])-1</f>
        <v>7.2164948453607991E-3</v>
      </c>
      <c r="AG487" s="2">
        <f>(Table2[[#This Row],[Close Price]]/Table2[[#This Row],[Current Month Low]])-1</f>
        <v>5.2499791336282575E-2</v>
      </c>
      <c r="AH487" s="2">
        <f>(Table2[[#This Row],[Current Month High]]/Table2[[#This Row],[Close Price]])-1</f>
        <v>3.2513877874702724E-2</v>
      </c>
      <c r="AI487">
        <v>6.3283108643933303</v>
      </c>
      <c r="AJ487">
        <v>58.536585365853597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-0.1</v>
      </c>
      <c r="AM487" t="s">
        <v>10199</v>
      </c>
      <c r="AN487">
        <v>4.4000000000000004</v>
      </c>
      <c r="AO487" t="s">
        <v>10200</v>
      </c>
      <c r="AP487">
        <v>-7.4356859631527994E-2</v>
      </c>
      <c r="AQ487">
        <f>(Table2[[#This Row],[Sharpe Ratio]]-AVERAGE(Table2[Sharpe Ratio]))/_xlfn.STDEV.P(Table2[Sharpe Ratio])</f>
        <v>-1.4525213229977709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-2.6804252267004545</v>
      </c>
      <c r="AS487">
        <f>_xlfn.RANK.AVG(Table2[[#This Row],[1Y Return vs Nifty Z-Score]],Table2[1Y Return vs Nifty Z-Score])</f>
        <v>390</v>
      </c>
      <c r="AT487">
        <f>_xlfn.RANK.AVG(Table2[[#This Row],[6M Return vs Nifty Z-Score]],Table2[6M Return vs Nifty Z-Score])</f>
        <v>311</v>
      </c>
      <c r="AU487">
        <f>_xlfn.RANK.AVG(Table2[[#This Row],[Sharpe Ratio Z-Score]],Table2[Sharpe Ratio Z-Score])</f>
        <v>681</v>
      </c>
      <c r="AV487">
        <f>(Table2[[#This Row],[Rank 1Y]]+Table2[[#This Row],[Rank 6M]]+Table2[[#This Row],[Rank Sharpe]])/3</f>
        <v>460.66666666666669</v>
      </c>
    </row>
    <row r="488" spans="1:48" x14ac:dyDescent="0.3">
      <c r="A488" t="s">
        <v>1216</v>
      </c>
      <c r="B488" t="s">
        <v>1217</v>
      </c>
      <c r="C488" t="s">
        <v>10154</v>
      </c>
      <c r="D488" t="s">
        <v>297</v>
      </c>
      <c r="E488">
        <v>9249.3339677799995</v>
      </c>
      <c r="F488">
        <v>800.2</v>
      </c>
      <c r="G488">
        <v>58.657831145626602</v>
      </c>
      <c r="H488">
        <f>(Table2[[#This Row],[1Y Return vs Nifty]]-AVERAGE(Table2[1Y Return vs Nifty]))/_xlfn.STDEV.P(Table2[1Y Return vs Nifty])</f>
        <v>0.136845901404376</v>
      </c>
      <c r="I488">
        <v>3.8341973900115098</v>
      </c>
      <c r="J488">
        <f>(Table2[[#This Row],[1M Return vs Nifty]]-AVERAGE(Table2[1M Return vs Nifty]))/_xlfn.STDEV.P(Table2[1M Return vs Nifty])</f>
        <v>-4.6745494681131962E-2</v>
      </c>
      <c r="K488">
        <v>-2.27760210177573</v>
      </c>
      <c r="L488">
        <f>(Table2[[#This Row],[6M Return vs Nifty]]-AVERAGE(Table2[6M Return vs Nifty]))/_xlfn.STDEV.P(Table2[6M Return vs Nifty])</f>
        <v>-0.37834981391132039</v>
      </c>
      <c r="M488">
        <v>4.51634060285331</v>
      </c>
      <c r="N488">
        <f>(Table2[[#This Row],[1W Return vs Nifty]]-AVERAGE(Table2[1W Return vs Nifty]))/_xlfn.STDEV.P(Table2[1W Return vs Nifty])</f>
        <v>0.60822853135375865</v>
      </c>
      <c r="O488">
        <v>764.36</v>
      </c>
      <c r="P488">
        <v>743.56158145071697</v>
      </c>
      <c r="Q488">
        <v>689.056577716216</v>
      </c>
      <c r="R488">
        <v>61.986172432950703</v>
      </c>
      <c r="S488" s="2">
        <f>(Table2[[#This Row],[Close Price]]-Table2[[#This Row],[20D EMA]])/Table2[[#This Row],[20D EMA]]</f>
        <v>4.6888900518080527E-2</v>
      </c>
      <c r="T488" s="2">
        <f>(Table2[[#This Row],[Close Price]]-Table2[[#This Row],[50D EMA]])/Table2[[#This Row],[50D EMA]]</f>
        <v>7.6171792575376693E-2</v>
      </c>
      <c r="U488" s="2">
        <f>(Table2[[#This Row],[Close Price]]-Table2[[#This Row],[200D EMA]])/Table2[[#This Row],[200D EMA]]</f>
        <v>0.16129796286417256</v>
      </c>
      <c r="V488">
        <v>0.89130243396379505</v>
      </c>
      <c r="W488">
        <v>766</v>
      </c>
      <c r="X488">
        <v>808</v>
      </c>
      <c r="Y488">
        <v>766</v>
      </c>
      <c r="Z488">
        <v>834.9</v>
      </c>
      <c r="AA488">
        <v>742.85</v>
      </c>
      <c r="AB488">
        <v>834.9</v>
      </c>
      <c r="AC488" s="2">
        <f>(Table2[[#This Row],[Close Price]]/Table2[[#This Row],[Day Low]])-1</f>
        <v>4.4647519582245554E-2</v>
      </c>
      <c r="AD488" s="2">
        <f>(Table2[[#This Row],[Day High]]/Table2[[#This Row],[Close Price]])-1</f>
        <v>9.7475631092225345E-3</v>
      </c>
      <c r="AE488" s="2">
        <f>(Table2[[#This Row],[Close Price]]/Table2[[#This Row],[Current Week Low]])-1</f>
        <v>4.4647519582245554E-2</v>
      </c>
      <c r="AF488" s="2">
        <f>(Table2[[#This Row],[Current Week High]]/Table2[[#This Row],[Close Price]])-1</f>
        <v>4.3364158960259802E-2</v>
      </c>
      <c r="AG488" s="2">
        <f>(Table2[[#This Row],[Close Price]]/Table2[[#This Row],[Current Month Low]])-1</f>
        <v>7.7202665410244453E-2</v>
      </c>
      <c r="AH488" s="2">
        <f>(Table2[[#This Row],[Current Month High]]/Table2[[#This Row],[Close Price]])-1</f>
        <v>4.3364158960259802E-2</v>
      </c>
      <c r="AI488">
        <v>15.183704073981501</v>
      </c>
      <c r="AJ488">
        <v>92.819277108433695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0.02</v>
      </c>
      <c r="AM488" t="s">
        <v>10200</v>
      </c>
      <c r="AN488">
        <v>6.42</v>
      </c>
      <c r="AO488" t="s">
        <v>10200</v>
      </c>
      <c r="AP488">
        <v>9.8378217505717E-2</v>
      </c>
      <c r="AQ488">
        <f>(Table2[[#This Row],[Sharpe Ratio]]-AVERAGE(Table2[Sharpe Ratio]))/_xlfn.STDEV.P(Table2[Sharpe Ratio])</f>
        <v>0.49494472116596122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0.81492384533164353</v>
      </c>
      <c r="AS488">
        <f>_xlfn.RANK.AVG(Table2[[#This Row],[1Y Return vs Nifty Z-Score]],Table2[1Y Return vs Nifty Z-Score])</f>
        <v>230</v>
      </c>
      <c r="AT488">
        <f>_xlfn.RANK.AVG(Table2[[#This Row],[6M Return vs Nifty Z-Score]],Table2[6M Return vs Nifty Z-Score])</f>
        <v>455</v>
      </c>
      <c r="AU488">
        <f>_xlfn.RANK.AVG(Table2[[#This Row],[Sharpe Ratio Z-Score]],Table2[Sharpe Ratio Z-Score])</f>
        <v>220</v>
      </c>
      <c r="AV488">
        <f>(Table2[[#This Row],[Rank 1Y]]+Table2[[#This Row],[Rank 6M]]+Table2[[#This Row],[Rank Sharpe]])/3</f>
        <v>301.66666666666669</v>
      </c>
    </row>
    <row r="489" spans="1:48" x14ac:dyDescent="0.3">
      <c r="A489" t="s">
        <v>1222</v>
      </c>
      <c r="B489" t="s">
        <v>1223</v>
      </c>
      <c r="C489" t="s">
        <v>10155</v>
      </c>
      <c r="D489" t="s">
        <v>539</v>
      </c>
      <c r="E489">
        <v>9184.6541156200001</v>
      </c>
      <c r="F489">
        <v>92.52</v>
      </c>
      <c r="G489">
        <v>0.46619035887722399</v>
      </c>
      <c r="H489">
        <f>(Table2[[#This Row],[1Y Return vs Nifty]]-AVERAGE(Table2[1Y Return vs Nifty]))/_xlfn.STDEV.P(Table2[1Y Return vs Nifty])</f>
        <v>-0.54300531521371498</v>
      </c>
      <c r="I489">
        <v>13.962653914151799</v>
      </c>
      <c r="J489">
        <f>(Table2[[#This Row],[1M Return vs Nifty]]-AVERAGE(Table2[1M Return vs Nifty]))/_xlfn.STDEV.P(Table2[1M Return vs Nifty])</f>
        <v>0.79354701700689545</v>
      </c>
      <c r="K489">
        <v>-18.435655919835401</v>
      </c>
      <c r="L489">
        <f>(Table2[[#This Row],[6M Return vs Nifty]]-AVERAGE(Table2[6M Return vs Nifty]))/_xlfn.STDEV.P(Table2[6M Return vs Nifty])</f>
        <v>-0.87001725382668005</v>
      </c>
      <c r="M489">
        <v>3.00924028874595</v>
      </c>
      <c r="N489">
        <f>(Table2[[#This Row],[1W Return vs Nifty]]-AVERAGE(Table2[1W Return vs Nifty]))/_xlfn.STDEV.P(Table2[1W Return vs Nifty])</f>
        <v>0.31587365336391166</v>
      </c>
      <c r="O489">
        <v>88.69</v>
      </c>
      <c r="P489">
        <v>85.525452305933996</v>
      </c>
      <c r="Q489">
        <v>85.347121804864997</v>
      </c>
      <c r="R489">
        <v>74.947531932453103</v>
      </c>
      <c r="S489" s="2">
        <f>(Table2[[#This Row],[Close Price]]-Table2[[#This Row],[20D EMA]])/Table2[[#This Row],[20D EMA]]</f>
        <v>4.3184124478520672E-2</v>
      </c>
      <c r="T489" s="2">
        <f>(Table2[[#This Row],[Close Price]]-Table2[[#This Row],[50D EMA]])/Table2[[#This Row],[50D EMA]]</f>
        <v>8.1783229500450111E-2</v>
      </c>
      <c r="U489" s="2">
        <f>(Table2[[#This Row],[Close Price]]-Table2[[#This Row],[200D EMA]])/Table2[[#This Row],[200D EMA]]</f>
        <v>8.4043586279744079E-2</v>
      </c>
      <c r="V489">
        <v>1.19845360285992</v>
      </c>
      <c r="W489">
        <v>92</v>
      </c>
      <c r="X489">
        <v>97.94</v>
      </c>
      <c r="Y489">
        <v>92</v>
      </c>
      <c r="Z489">
        <v>101.25</v>
      </c>
      <c r="AA489">
        <v>87.11</v>
      </c>
      <c r="AB489">
        <v>101.25</v>
      </c>
      <c r="AC489" s="2">
        <f>(Table2[[#This Row],[Close Price]]/Table2[[#This Row],[Day Low]])-1</f>
        <v>5.6521739130435122E-3</v>
      </c>
      <c r="AD489" s="2">
        <f>(Table2[[#This Row],[Day High]]/Table2[[#This Row],[Close Price]])-1</f>
        <v>5.8581928231733693E-2</v>
      </c>
      <c r="AE489" s="2">
        <f>(Table2[[#This Row],[Close Price]]/Table2[[#This Row],[Current Week Low]])-1</f>
        <v>5.6521739130435122E-3</v>
      </c>
      <c r="AF489" s="2">
        <f>(Table2[[#This Row],[Current Week High]]/Table2[[#This Row],[Close Price]])-1</f>
        <v>9.4357976653696607E-2</v>
      </c>
      <c r="AG489" s="2">
        <f>(Table2[[#This Row],[Close Price]]/Table2[[#This Row],[Current Month Low]])-1</f>
        <v>6.2105383997244745E-2</v>
      </c>
      <c r="AH489" s="2">
        <f>(Table2[[#This Row],[Current Month High]]/Table2[[#This Row],[Close Price]])-1</f>
        <v>9.4357976653696607E-2</v>
      </c>
      <c r="AI489">
        <v>24.1353220925205</v>
      </c>
      <c r="AJ489">
        <v>34.086956521739097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0.02</v>
      </c>
      <c r="AM489" t="s">
        <v>10200</v>
      </c>
      <c r="AN489">
        <v>11.77</v>
      </c>
      <c r="AO489" t="s">
        <v>10200</v>
      </c>
      <c r="AP489">
        <v>-5.2936561064767997E-2</v>
      </c>
      <c r="AQ489">
        <f>(Table2[[#This Row],[Sharpe Ratio]]-AVERAGE(Table2[Sharpe Ratio]))/_xlfn.STDEV.P(Table2[Sharpe Ratio])</f>
        <v>-1.2110225793380238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-1.5146244780076117</v>
      </c>
      <c r="AS489">
        <f>_xlfn.RANK.AVG(Table2[[#This Row],[1Y Return vs Nifty Z-Score]],Table2[1Y Return vs Nifty Z-Score])</f>
        <v>516</v>
      </c>
      <c r="AT489">
        <f>_xlfn.RANK.AVG(Table2[[#This Row],[6M Return vs Nifty Z-Score]],Table2[6M Return vs Nifty Z-Score])</f>
        <v>607</v>
      </c>
      <c r="AU489">
        <f>_xlfn.RANK.AVG(Table2[[#This Row],[Sharpe Ratio Z-Score]],Table2[Sharpe Ratio Z-Score])</f>
        <v>638</v>
      </c>
      <c r="AV489">
        <f>(Table2[[#This Row],[Rank 1Y]]+Table2[[#This Row],[Rank 6M]]+Table2[[#This Row],[Rank Sharpe]])/3</f>
        <v>587</v>
      </c>
    </row>
    <row r="490" spans="1:48" x14ac:dyDescent="0.3">
      <c r="A490" t="s">
        <v>1224</v>
      </c>
      <c r="B490" t="s">
        <v>1225</v>
      </c>
      <c r="C490" t="s">
        <v>10160</v>
      </c>
      <c r="D490" t="s">
        <v>636</v>
      </c>
      <c r="E490">
        <v>9183.2699742450004</v>
      </c>
      <c r="F490">
        <v>274.67</v>
      </c>
      <c r="G490">
        <v>212.37062597245099</v>
      </c>
      <c r="H490">
        <f>(Table2[[#This Row],[1Y Return vs Nifty]]-AVERAGE(Table2[1Y Return vs Nifty]))/_xlfn.STDEV.P(Table2[1Y Return vs Nifty])</f>
        <v>1.932667932883841</v>
      </c>
      <c r="I490">
        <v>40.152750355292902</v>
      </c>
      <c r="J490">
        <f>(Table2[[#This Row],[1M Return vs Nifty]]-AVERAGE(Table2[1M Return vs Nifty]))/_xlfn.STDEV.P(Table2[1M Return vs Nifty])</f>
        <v>2.9663698817173825</v>
      </c>
      <c r="K490">
        <v>41.848942600306998</v>
      </c>
      <c r="L490">
        <f>(Table2[[#This Row],[6M Return vs Nifty]]-AVERAGE(Table2[6M Return vs Nifty]))/_xlfn.STDEV.P(Table2[6M Return vs Nifty])</f>
        <v>0.96436048463557422</v>
      </c>
      <c r="M490">
        <v>5.7435353259748796</v>
      </c>
      <c r="N490">
        <f>(Table2[[#This Row],[1W Return vs Nifty]]-AVERAGE(Table2[1W Return vs Nifty]))/_xlfn.STDEV.P(Table2[1W Return vs Nifty])</f>
        <v>0.84628591890097715</v>
      </c>
      <c r="O490">
        <v>242.34</v>
      </c>
      <c r="P490">
        <v>216.32069195092001</v>
      </c>
      <c r="Q490">
        <v>174.02080468371699</v>
      </c>
      <c r="R490">
        <v>89.725494876929403</v>
      </c>
      <c r="S490" s="2">
        <f>(Table2[[#This Row],[Close Price]]-Table2[[#This Row],[20D EMA]])/Table2[[#This Row],[20D EMA]]</f>
        <v>0.13340760914417765</v>
      </c>
      <c r="T490" s="2">
        <f>(Table2[[#This Row],[Close Price]]-Table2[[#This Row],[50D EMA]])/Table2[[#This Row],[50D EMA]]</f>
        <v>0.26973521359814534</v>
      </c>
      <c r="U490" s="2">
        <f>(Table2[[#This Row],[Close Price]]-Table2[[#This Row],[200D EMA]])/Table2[[#This Row],[200D EMA]]</f>
        <v>0.57837449665408136</v>
      </c>
      <c r="V490">
        <v>2.7668056202929199</v>
      </c>
      <c r="W490">
        <v>260</v>
      </c>
      <c r="X490">
        <v>280.95</v>
      </c>
      <c r="Y490">
        <v>260</v>
      </c>
      <c r="Z490">
        <v>295.5</v>
      </c>
      <c r="AA490">
        <v>248</v>
      </c>
      <c r="AB490">
        <v>295.5</v>
      </c>
      <c r="AC490" s="2">
        <f>(Table2[[#This Row],[Close Price]]/Table2[[#This Row],[Day Low]])-1</f>
        <v>5.6423076923076909E-2</v>
      </c>
      <c r="AD490" s="2">
        <f>(Table2[[#This Row],[Day High]]/Table2[[#This Row],[Close Price]])-1</f>
        <v>2.2863800196599504E-2</v>
      </c>
      <c r="AE490" s="2">
        <f>(Table2[[#This Row],[Close Price]]/Table2[[#This Row],[Current Week Low]])-1</f>
        <v>5.6423076923076909E-2</v>
      </c>
      <c r="AF490" s="2">
        <f>(Table2[[#This Row],[Current Week High]]/Table2[[#This Row],[Close Price]])-1</f>
        <v>7.5836458295408971E-2</v>
      </c>
      <c r="AG490" s="2">
        <f>(Table2[[#This Row],[Close Price]]/Table2[[#This Row],[Current Month Low]])-1</f>
        <v>0.10754032258064528</v>
      </c>
      <c r="AH490" s="2">
        <f>(Table2[[#This Row],[Current Month High]]/Table2[[#This Row],[Close Price]])-1</f>
        <v>7.5836458295408971E-2</v>
      </c>
      <c r="AI490">
        <v>7.5836458295408899</v>
      </c>
      <c r="AJ490">
        <v>251.915438821268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0.4</v>
      </c>
      <c r="AM490" t="s">
        <v>10200</v>
      </c>
      <c r="AN490">
        <v>26.6</v>
      </c>
      <c r="AO490" t="s">
        <v>10200</v>
      </c>
      <c r="AP490">
        <v>0.177273661579574</v>
      </c>
      <c r="AQ490">
        <f>(Table2[[#This Row],[Sharpe Ratio]]-AVERAGE(Table2[Sharpe Ratio]))/_xlfn.STDEV.P(Table2[Sharpe Ratio])</f>
        <v>1.3844351531005077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8.0941193712382837</v>
      </c>
      <c r="AS490">
        <f>_xlfn.RANK.AVG(Table2[[#This Row],[1Y Return vs Nifty Z-Score]],Table2[1Y Return vs Nifty Z-Score])</f>
        <v>29</v>
      </c>
      <c r="AT490">
        <f>_xlfn.RANK.AVG(Table2[[#This Row],[6M Return vs Nifty Z-Score]],Table2[6M Return vs Nifty Z-Score])</f>
        <v>97</v>
      </c>
      <c r="AU490">
        <f>_xlfn.RANK.AVG(Table2[[#This Row],[Sharpe Ratio Z-Score]],Table2[Sharpe Ratio Z-Score])</f>
        <v>64</v>
      </c>
      <c r="AV490">
        <f>(Table2[[#This Row],[Rank 1Y]]+Table2[[#This Row],[Rank 6M]]+Table2[[#This Row],[Rank Sharpe]])/3</f>
        <v>63.333333333333336</v>
      </c>
    </row>
    <row r="491" spans="1:48" x14ac:dyDescent="0.3">
      <c r="A491" t="s">
        <v>1226</v>
      </c>
      <c r="B491" t="s">
        <v>1227</v>
      </c>
      <c r="C491" t="s">
        <v>10168</v>
      </c>
      <c r="D491" t="s">
        <v>140</v>
      </c>
      <c r="E491">
        <v>9032.4895887999992</v>
      </c>
      <c r="F491">
        <v>1014.25</v>
      </c>
      <c r="G491">
        <v>140.998253151618</v>
      </c>
      <c r="H491">
        <f>(Table2[[#This Row],[1Y Return vs Nifty]]-AVERAGE(Table2[1Y Return vs Nifty]))/_xlfn.STDEV.P(Table2[1Y Return vs Nifty])</f>
        <v>1.0988266141112624</v>
      </c>
      <c r="I491">
        <v>-0.49709295659885999</v>
      </c>
      <c r="J491">
        <f>(Table2[[#This Row],[1M Return vs Nifty]]-AVERAGE(Table2[1M Return vs Nifty]))/_xlfn.STDEV.P(Table2[1M Return vs Nifty])</f>
        <v>-0.4060846334263874</v>
      </c>
      <c r="K491">
        <v>110.62364458738899</v>
      </c>
      <c r="L491">
        <f>(Table2[[#This Row],[6M Return vs Nifty]]-AVERAGE(Table2[6M Return vs Nifty]))/_xlfn.STDEV.P(Table2[6M Return vs Nifty])</f>
        <v>3.0570804395064117</v>
      </c>
      <c r="M491">
        <v>2.3185213205001198</v>
      </c>
      <c r="N491">
        <f>(Table2[[#This Row],[1W Return vs Nifty]]-AVERAGE(Table2[1W Return vs Nifty]))/_xlfn.STDEV.P(Table2[1W Return vs Nifty])</f>
        <v>0.18188452351200349</v>
      </c>
      <c r="O491">
        <v>981.22</v>
      </c>
      <c r="P491">
        <v>909.65264657999205</v>
      </c>
      <c r="Q491">
        <v>700.749944844109</v>
      </c>
      <c r="R491">
        <v>76.237335403973006</v>
      </c>
      <c r="S491" s="2">
        <f>(Table2[[#This Row],[Close Price]]-Table2[[#This Row],[20D EMA]])/Table2[[#This Row],[20D EMA]]</f>
        <v>3.3662175658873618E-2</v>
      </c>
      <c r="T491" s="2">
        <f>(Table2[[#This Row],[Close Price]]-Table2[[#This Row],[50D EMA]])/Table2[[#This Row],[50D EMA]]</f>
        <v>0.11498603759716537</v>
      </c>
      <c r="U491" s="2">
        <f>(Table2[[#This Row],[Close Price]]-Table2[[#This Row],[200D EMA]])/Table2[[#This Row],[200D EMA]]</f>
        <v>0.44737792341265642</v>
      </c>
      <c r="V491">
        <v>1.3325210993532099</v>
      </c>
      <c r="W491">
        <v>978.8</v>
      </c>
      <c r="X491">
        <v>1041</v>
      </c>
      <c r="Y491">
        <v>978.8</v>
      </c>
      <c r="Z491">
        <v>1110</v>
      </c>
      <c r="AA491">
        <v>938.4</v>
      </c>
      <c r="AB491">
        <v>1110</v>
      </c>
      <c r="AC491" s="2">
        <f>(Table2[[#This Row],[Close Price]]/Table2[[#This Row],[Day Low]])-1</f>
        <v>3.6217817736003299E-2</v>
      </c>
      <c r="AD491" s="2">
        <f>(Table2[[#This Row],[Day High]]/Table2[[#This Row],[Close Price]])-1</f>
        <v>2.6374168104510654E-2</v>
      </c>
      <c r="AE491" s="2">
        <f>(Table2[[#This Row],[Close Price]]/Table2[[#This Row],[Current Week Low]])-1</f>
        <v>3.6217817736003299E-2</v>
      </c>
      <c r="AF491" s="2">
        <f>(Table2[[#This Row],[Current Week High]]/Table2[[#This Row],[Close Price]])-1</f>
        <v>9.4404732561005567E-2</v>
      </c>
      <c r="AG491" s="2">
        <f>(Table2[[#This Row],[Close Price]]/Table2[[#This Row],[Current Month Low]])-1</f>
        <v>8.0829070758738242E-2</v>
      </c>
      <c r="AH491" s="2">
        <f>(Table2[[#This Row],[Current Month High]]/Table2[[#This Row],[Close Price]])-1</f>
        <v>9.4404732561005567E-2</v>
      </c>
      <c r="AI491">
        <v>9.4404732561005495</v>
      </c>
      <c r="AJ491">
        <v>180.334438916528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7.0000000000000007E-2</v>
      </c>
      <c r="AM491" t="s">
        <v>10200</v>
      </c>
      <c r="AN491">
        <v>4.8</v>
      </c>
      <c r="AO491" t="s">
        <v>10200</v>
      </c>
      <c r="AP491">
        <v>0.175684310068527</v>
      </c>
      <c r="AQ491">
        <f>(Table2[[#This Row],[Sharpe Ratio]]-AVERAGE(Table2[Sharpe Ratio]))/_xlfn.STDEV.P(Table2[Sharpe Ratio])</f>
        <v>1.366516336891886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5.2982232805951766</v>
      </c>
      <c r="AS491">
        <f>_xlfn.RANK.AVG(Table2[[#This Row],[1Y Return vs Nifty Z-Score]],Table2[1Y Return vs Nifty Z-Score])</f>
        <v>80</v>
      </c>
      <c r="AT491">
        <f>_xlfn.RANK.AVG(Table2[[#This Row],[6M Return vs Nifty Z-Score]],Table2[6M Return vs Nifty Z-Score])</f>
        <v>8</v>
      </c>
      <c r="AU491">
        <f>_xlfn.RANK.AVG(Table2[[#This Row],[Sharpe Ratio Z-Score]],Table2[Sharpe Ratio Z-Score])</f>
        <v>67</v>
      </c>
      <c r="AV491">
        <f>(Table2[[#This Row],[Rank 1Y]]+Table2[[#This Row],[Rank 6M]]+Table2[[#This Row],[Rank Sharpe]])/3</f>
        <v>51.666666666666664</v>
      </c>
    </row>
    <row r="492" spans="1:48" x14ac:dyDescent="0.3">
      <c r="A492" t="s">
        <v>1228</v>
      </c>
      <c r="B492" t="s">
        <v>1229</v>
      </c>
      <c r="C492" t="s">
        <v>10155</v>
      </c>
      <c r="D492" t="s">
        <v>117</v>
      </c>
      <c r="E492">
        <v>9002.377351735</v>
      </c>
      <c r="F492">
        <v>82.37</v>
      </c>
      <c r="G492">
        <v>-35.910866841915002</v>
      </c>
      <c r="H492">
        <f>(Table2[[#This Row],[1Y Return vs Nifty]]-AVERAGE(Table2[1Y Return vs Nifty]))/_xlfn.STDEV.P(Table2[1Y Return vs Nifty])</f>
        <v>-0.96799739759156567</v>
      </c>
      <c r="I492">
        <v>-6.5193814909098702</v>
      </c>
      <c r="J492">
        <f>(Table2[[#This Row],[1M Return vs Nifty]]-AVERAGE(Table2[1M Return vs Nifty]))/_xlfn.STDEV.P(Table2[1M Return vs Nifty])</f>
        <v>-0.90571495188063444</v>
      </c>
      <c r="K492">
        <v>-18.9109263454528</v>
      </c>
      <c r="L492">
        <f>(Table2[[#This Row],[6M Return vs Nifty]]-AVERAGE(Table2[6M Return vs Nifty]))/_xlfn.STDEV.P(Table2[6M Return vs Nifty])</f>
        <v>-0.88447908172142398</v>
      </c>
      <c r="M492">
        <v>-0.93526896104928303</v>
      </c>
      <c r="N492">
        <f>(Table2[[#This Row],[1W Return vs Nifty]]-AVERAGE(Table2[1W Return vs Nifty]))/_xlfn.STDEV.P(Table2[1W Return vs Nifty])</f>
        <v>-0.44930203511488381</v>
      </c>
      <c r="O492">
        <v>83.7</v>
      </c>
      <c r="P492">
        <v>83.964725507965994</v>
      </c>
      <c r="Q492">
        <v>85.633733456351294</v>
      </c>
      <c r="R492">
        <v>51.096657218194103</v>
      </c>
      <c r="S492" s="2">
        <f>(Table2[[#This Row],[Close Price]]-Table2[[#This Row],[20D EMA]])/Table2[[#This Row],[20D EMA]]</f>
        <v>-1.5890083632019096E-2</v>
      </c>
      <c r="T492" s="2">
        <f>(Table2[[#This Row],[Close Price]]-Table2[[#This Row],[50D EMA]])/Table2[[#This Row],[50D EMA]]</f>
        <v>-1.8992803207755298E-2</v>
      </c>
      <c r="U492" s="2">
        <f>(Table2[[#This Row],[Close Price]]-Table2[[#This Row],[200D EMA]])/Table2[[#This Row],[200D EMA]]</f>
        <v>-3.8112707745188525E-2</v>
      </c>
      <c r="V492">
        <v>0.41272345153666901</v>
      </c>
      <c r="W492">
        <v>81.209999999999994</v>
      </c>
      <c r="X492">
        <v>83.74</v>
      </c>
      <c r="Y492">
        <v>81.209999999999994</v>
      </c>
      <c r="Z492">
        <v>84.27</v>
      </c>
      <c r="AA492">
        <v>81.209999999999994</v>
      </c>
      <c r="AB492">
        <v>84.35</v>
      </c>
      <c r="AC492" s="2">
        <f>(Table2[[#This Row],[Close Price]]/Table2[[#This Row],[Day Low]])-1</f>
        <v>1.4283955177933905E-2</v>
      </c>
      <c r="AD492" s="2">
        <f>(Table2[[#This Row],[Day High]]/Table2[[#This Row],[Close Price]])-1</f>
        <v>1.6632269029986491E-2</v>
      </c>
      <c r="AE492" s="2">
        <f>(Table2[[#This Row],[Close Price]]/Table2[[#This Row],[Current Week Low]])-1</f>
        <v>1.4283955177933905E-2</v>
      </c>
      <c r="AF492" s="2">
        <f>(Table2[[#This Row],[Current Week High]]/Table2[[#This Row],[Close Price]])-1</f>
        <v>2.3066650479543371E-2</v>
      </c>
      <c r="AG492" s="2">
        <f>(Table2[[#This Row],[Close Price]]/Table2[[#This Row],[Current Month Low]])-1</f>
        <v>1.4283955177933905E-2</v>
      </c>
      <c r="AH492" s="2">
        <f>(Table2[[#This Row],[Current Month High]]/Table2[[#This Row],[Close Price]])-1</f>
        <v>2.403787786815581E-2</v>
      </c>
      <c r="AI492">
        <v>18.9753551050139</v>
      </c>
      <c r="AJ492">
        <v>13.7707182320441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-0.15</v>
      </c>
      <c r="AM492" t="s">
        <v>10199</v>
      </c>
      <c r="AN492">
        <v>-3.8</v>
      </c>
      <c r="AO492" t="s">
        <v>10199</v>
      </c>
      <c r="AQ492">
        <f>(Table2[[#This Row],[Sharpe Ratio]]-AVERAGE(Table2[Sharpe Ratio]))/_xlfn.STDEV.P(Table2[Sharpe Ratio])</f>
        <v>-0.61420022642052874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686</v>
      </c>
      <c r="AT492">
        <f>_xlfn.RANK.AVG(Table2[[#This Row],[6M Return vs Nifty Z-Score]],Table2[6M Return vs Nifty Z-Score])</f>
        <v>613</v>
      </c>
      <c r="AU492">
        <f>_xlfn.RANK.AVG(Table2[[#This Row],[Sharpe Ratio Z-Score]],Table2[Sharpe Ratio Z-Score])</f>
        <v>520.5</v>
      </c>
      <c r="AV492">
        <f>(Table2[[#This Row],[Rank 1Y]]+Table2[[#This Row],[Rank 6M]]+Table2[[#This Row],[Rank Sharpe]])/3</f>
        <v>606.5</v>
      </c>
    </row>
    <row r="493" spans="1:48" x14ac:dyDescent="0.3">
      <c r="A493" t="s">
        <v>1230</v>
      </c>
      <c r="B493" t="s">
        <v>1231</v>
      </c>
      <c r="C493" t="s">
        <v>10153</v>
      </c>
      <c r="D493" t="s">
        <v>1098</v>
      </c>
      <c r="E493">
        <v>8996.9899324500002</v>
      </c>
      <c r="F493">
        <v>560.95000000000005</v>
      </c>
      <c r="G493">
        <v>153.79908248756001</v>
      </c>
      <c r="H493">
        <f>(Table2[[#This Row],[1Y Return vs Nifty]]-AVERAGE(Table2[1Y Return vs Nifty]))/_xlfn.STDEV.P(Table2[1Y Return vs Nifty])</f>
        <v>1.248378324289924</v>
      </c>
      <c r="I493">
        <v>-2.3852435656796902</v>
      </c>
      <c r="J493">
        <f>(Table2[[#This Row],[1M Return vs Nifty]]-AVERAGE(Table2[1M Return vs Nifty]))/_xlfn.STDEV.P(Table2[1M Return vs Nifty])</f>
        <v>-0.5627322740583327</v>
      </c>
      <c r="K493">
        <v>8.8067754327600092</v>
      </c>
      <c r="L493">
        <f>(Table2[[#This Row],[6M Return vs Nifty]]-AVERAGE(Table2[6M Return vs Nifty]))/_xlfn.STDEV.P(Table2[6M Return vs Nifty])</f>
        <v>-4.1067391979459821E-2</v>
      </c>
      <c r="M493">
        <v>4.2906394887541897</v>
      </c>
      <c r="N493">
        <f>(Table2[[#This Row],[1W Return vs Nifty]]-AVERAGE(Table2[1W Return vs Nifty]))/_xlfn.STDEV.P(Table2[1W Return vs Nifty])</f>
        <v>0.56444589720726979</v>
      </c>
      <c r="O493">
        <v>560.28</v>
      </c>
      <c r="P493">
        <v>535.55476176943705</v>
      </c>
      <c r="Q493">
        <v>430.18289921673397</v>
      </c>
      <c r="R493">
        <v>47.414305839094602</v>
      </c>
      <c r="S493" s="2">
        <f>(Table2[[#This Row],[Close Price]]-Table2[[#This Row],[20D EMA]])/Table2[[#This Row],[20D EMA]]</f>
        <v>1.1958306561006512E-3</v>
      </c>
      <c r="T493" s="2">
        <f>(Table2[[#This Row],[Close Price]]-Table2[[#This Row],[50D EMA]])/Table2[[#This Row],[50D EMA]]</f>
        <v>4.7418564903911657E-2</v>
      </c>
      <c r="U493" s="2">
        <f>(Table2[[#This Row],[Close Price]]-Table2[[#This Row],[200D EMA]])/Table2[[#This Row],[200D EMA]]</f>
        <v>0.3039802396175289</v>
      </c>
      <c r="V493">
        <v>0.68567444427786195</v>
      </c>
      <c r="W493">
        <v>548.15</v>
      </c>
      <c r="X493">
        <v>572.5</v>
      </c>
      <c r="Y493">
        <v>548.15</v>
      </c>
      <c r="Z493">
        <v>593.4</v>
      </c>
      <c r="AA493">
        <v>542.75</v>
      </c>
      <c r="AB493">
        <v>593.4</v>
      </c>
      <c r="AC493" s="2">
        <f>(Table2[[#This Row],[Close Price]]/Table2[[#This Row],[Day Low]])-1</f>
        <v>2.3351272461917594E-2</v>
      </c>
      <c r="AD493" s="2">
        <f>(Table2[[#This Row],[Day High]]/Table2[[#This Row],[Close Price]])-1</f>
        <v>2.0590070416258044E-2</v>
      </c>
      <c r="AE493" s="2">
        <f>(Table2[[#This Row],[Close Price]]/Table2[[#This Row],[Current Week Low]])-1</f>
        <v>2.3351272461917594E-2</v>
      </c>
      <c r="AF493" s="2">
        <f>(Table2[[#This Row],[Current Week High]]/Table2[[#This Row],[Close Price]])-1</f>
        <v>5.7848293074248991E-2</v>
      </c>
      <c r="AG493" s="2">
        <f>(Table2[[#This Row],[Close Price]]/Table2[[#This Row],[Current Month Low]])-1</f>
        <v>3.3532934131736525E-2</v>
      </c>
      <c r="AH493" s="2">
        <f>(Table2[[#This Row],[Current Month High]]/Table2[[#This Row],[Close Price]])-1</f>
        <v>5.7848293074248991E-2</v>
      </c>
      <c r="AI493">
        <v>13.165166235849799</v>
      </c>
      <c r="AJ493">
        <v>185.70094647935099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0.04</v>
      </c>
      <c r="AM493" t="s">
        <v>10200</v>
      </c>
      <c r="AN493">
        <v>-5.3</v>
      </c>
      <c r="AO493" t="s">
        <v>10199</v>
      </c>
      <c r="AQ493">
        <f>(Table2[[#This Row],[Sharpe Ratio]]-AVERAGE(Table2[Sharpe Ratio]))/_xlfn.STDEV.P(Table2[Sharpe Ratio])</f>
        <v>-0.61420022642052874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0.5948243290388725</v>
      </c>
      <c r="AS493">
        <f>_xlfn.RANK.AVG(Table2[[#This Row],[1Y Return vs Nifty Z-Score]],Table2[1Y Return vs Nifty Z-Score])</f>
        <v>69</v>
      </c>
      <c r="AT493">
        <f>_xlfn.RANK.AVG(Table2[[#This Row],[6M Return vs Nifty Z-Score]],Table2[6M Return vs Nifty Z-Score])</f>
        <v>330</v>
      </c>
      <c r="AU493">
        <f>_xlfn.RANK.AVG(Table2[[#This Row],[Sharpe Ratio Z-Score]],Table2[Sharpe Ratio Z-Score])</f>
        <v>520.5</v>
      </c>
      <c r="AV493">
        <f>(Table2[[#This Row],[Rank 1Y]]+Table2[[#This Row],[Rank 6M]]+Table2[[#This Row],[Rank Sharpe]])/3</f>
        <v>306.5</v>
      </c>
    </row>
    <row r="494" spans="1:48" x14ac:dyDescent="0.3">
      <c r="A494" t="s">
        <v>1232</v>
      </c>
      <c r="B494" t="s">
        <v>1233</v>
      </c>
      <c r="C494" t="s">
        <v>10157</v>
      </c>
      <c r="D494" t="s">
        <v>414</v>
      </c>
      <c r="E494">
        <v>8979.9611318400002</v>
      </c>
      <c r="F494">
        <v>274.45</v>
      </c>
      <c r="G494">
        <v>86.746678938632499</v>
      </c>
      <c r="H494">
        <f>(Table2[[#This Row],[1Y Return vs Nifty]]-AVERAGE(Table2[1Y Return vs Nifty]))/_xlfn.STDEV.P(Table2[1Y Return vs Nifty])</f>
        <v>0.46500707863352497</v>
      </c>
      <c r="I494">
        <v>5.1689417535434403</v>
      </c>
      <c r="J494">
        <f>(Table2[[#This Row],[1M Return vs Nifty]]-AVERAGE(Table2[1M Return vs Nifty]))/_xlfn.STDEV.P(Table2[1M Return vs Nifty])</f>
        <v>6.3989610023173785E-2</v>
      </c>
      <c r="K494">
        <v>22.770306139785099</v>
      </c>
      <c r="L494">
        <f>(Table2[[#This Row],[6M Return vs Nifty]]-AVERAGE(Table2[6M Return vs Nifty]))/_xlfn.STDEV.P(Table2[6M Return vs Nifty])</f>
        <v>0.3838237163314398</v>
      </c>
      <c r="M494">
        <v>4.1712524164306304</v>
      </c>
      <c r="N494">
        <f>(Table2[[#This Row],[1W Return vs Nifty]]-AVERAGE(Table2[1W Return vs Nifty]))/_xlfn.STDEV.P(Table2[1W Return vs Nifty])</f>
        <v>0.54128659411642543</v>
      </c>
      <c r="O494">
        <v>256.89</v>
      </c>
      <c r="P494">
        <v>239.61500772243599</v>
      </c>
      <c r="Q494">
        <v>202.91356680067901</v>
      </c>
      <c r="R494">
        <v>54.174965820502699</v>
      </c>
      <c r="S494" s="2">
        <f>(Table2[[#This Row],[Close Price]]-Table2[[#This Row],[20D EMA]])/Table2[[#This Row],[20D EMA]]</f>
        <v>6.835610572618632E-2</v>
      </c>
      <c r="T494" s="2">
        <f>(Table2[[#This Row],[Close Price]]-Table2[[#This Row],[50D EMA]])/Table2[[#This Row],[50D EMA]]</f>
        <v>0.14537900863837369</v>
      </c>
      <c r="U494" s="2">
        <f>(Table2[[#This Row],[Close Price]]-Table2[[#This Row],[200D EMA]])/Table2[[#This Row],[200D EMA]]</f>
        <v>0.35254632958865123</v>
      </c>
      <c r="V494">
        <v>1.39691893301498</v>
      </c>
      <c r="W494">
        <v>270.05</v>
      </c>
      <c r="X494">
        <v>280.5</v>
      </c>
      <c r="Y494">
        <v>257</v>
      </c>
      <c r="Z494">
        <v>296</v>
      </c>
      <c r="AA494">
        <v>244.85</v>
      </c>
      <c r="AB494">
        <v>296</v>
      </c>
      <c r="AC494" s="2">
        <f>(Table2[[#This Row],[Close Price]]/Table2[[#This Row],[Day Low]])-1</f>
        <v>1.6293279022403073E-2</v>
      </c>
      <c r="AD494" s="2">
        <f>(Table2[[#This Row],[Day High]]/Table2[[#This Row],[Close Price]])-1</f>
        <v>2.2044088176352838E-2</v>
      </c>
      <c r="AE494" s="2">
        <f>(Table2[[#This Row],[Close Price]]/Table2[[#This Row],[Current Week Low]])-1</f>
        <v>6.7898832684824884E-2</v>
      </c>
      <c r="AF494" s="2">
        <f>(Table2[[#This Row],[Current Week High]]/Table2[[#This Row],[Close Price]])-1</f>
        <v>7.8520677719074561E-2</v>
      </c>
      <c r="AG494" s="2">
        <f>(Table2[[#This Row],[Close Price]]/Table2[[#This Row],[Current Month Low]])-1</f>
        <v>0.12089034102511742</v>
      </c>
      <c r="AH494" s="2">
        <f>(Table2[[#This Row],[Current Month High]]/Table2[[#This Row],[Close Price]])-1</f>
        <v>7.8520677719074561E-2</v>
      </c>
      <c r="AI494">
        <v>7.8520677719074499</v>
      </c>
      <c r="AJ494">
        <v>121.24143490528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0.18</v>
      </c>
      <c r="AM494" t="s">
        <v>10200</v>
      </c>
      <c r="AN494">
        <v>2.16</v>
      </c>
      <c r="AO494" t="s">
        <v>10200</v>
      </c>
      <c r="AP494">
        <v>0.116162396463571</v>
      </c>
      <c r="AQ494">
        <f>(Table2[[#This Row],[Sharpe Ratio]]-AVERAGE(Table2[Sharpe Ratio]))/_xlfn.STDEV.P(Table2[Sharpe Ratio])</f>
        <v>0.69544878332719584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2.1495557824317597</v>
      </c>
      <c r="AS494">
        <f>_xlfn.RANK.AVG(Table2[[#This Row],[1Y Return vs Nifty Z-Score]],Table2[1Y Return vs Nifty Z-Score])</f>
        <v>152</v>
      </c>
      <c r="AT494">
        <f>_xlfn.RANK.AVG(Table2[[#This Row],[6M Return vs Nifty Z-Score]],Table2[6M Return vs Nifty Z-Score])</f>
        <v>196</v>
      </c>
      <c r="AU494">
        <f>_xlfn.RANK.AVG(Table2[[#This Row],[Sharpe Ratio Z-Score]],Table2[Sharpe Ratio Z-Score])</f>
        <v>175</v>
      </c>
      <c r="AV494">
        <f>(Table2[[#This Row],[Rank 1Y]]+Table2[[#This Row],[Rank 6M]]+Table2[[#This Row],[Rank Sharpe]])/3</f>
        <v>174.33333333333334</v>
      </c>
    </row>
    <row r="495" spans="1:48" x14ac:dyDescent="0.3">
      <c r="A495" t="s">
        <v>1234</v>
      </c>
      <c r="B495" t="s">
        <v>1235</v>
      </c>
      <c r="C495" t="s">
        <v>10160</v>
      </c>
      <c r="D495" t="s">
        <v>239</v>
      </c>
      <c r="E495">
        <v>8943.5598643679896</v>
      </c>
      <c r="F495">
        <v>85.06</v>
      </c>
      <c r="G495">
        <v>205.16310538289699</v>
      </c>
      <c r="H495">
        <f>(Table2[[#This Row],[1Y Return vs Nifty]]-AVERAGE(Table2[1Y Return vs Nifty]))/_xlfn.STDEV.P(Table2[1Y Return vs Nifty])</f>
        <v>1.8484626832060556</v>
      </c>
      <c r="I495">
        <v>28.1826124745443</v>
      </c>
      <c r="J495">
        <f>(Table2[[#This Row],[1M Return vs Nifty]]-AVERAGE(Table2[1M Return vs Nifty]))/_xlfn.STDEV.P(Table2[1M Return vs Nifty])</f>
        <v>1.973284982641903</v>
      </c>
      <c r="K495">
        <v>77.618166126764905</v>
      </c>
      <c r="L495">
        <f>(Table2[[#This Row],[6M Return vs Nifty]]-AVERAGE(Table2[6M Return vs Nifty]))/_xlfn.STDEV.P(Table2[6M Return vs Nifty])</f>
        <v>2.0527689499767101</v>
      </c>
      <c r="M495">
        <v>20.232980873929801</v>
      </c>
      <c r="N495">
        <f>(Table2[[#This Row],[1W Return vs Nifty]]-AVERAGE(Table2[1W Return vs Nifty]))/_xlfn.STDEV.P(Table2[1W Return vs Nifty])</f>
        <v>3.6570212400078983</v>
      </c>
      <c r="O495">
        <v>73.58</v>
      </c>
      <c r="P495">
        <v>67.869357732784195</v>
      </c>
      <c r="Q495">
        <v>54.004288281287302</v>
      </c>
      <c r="R495">
        <v>76.986503354259199</v>
      </c>
      <c r="S495" s="2">
        <f>(Table2[[#This Row],[Close Price]]-Table2[[#This Row],[20D EMA]])/Table2[[#This Row],[20D EMA]]</f>
        <v>0.15602065778744229</v>
      </c>
      <c r="T495" s="2">
        <f>(Table2[[#This Row],[Close Price]]-Table2[[#This Row],[50D EMA]])/Table2[[#This Row],[50D EMA]]</f>
        <v>0.25329018634446121</v>
      </c>
      <c r="U495" s="2">
        <f>(Table2[[#This Row],[Close Price]]-Table2[[#This Row],[200D EMA]])/Table2[[#This Row],[200D EMA]]</f>
        <v>0.57506010554116727</v>
      </c>
      <c r="V495">
        <v>1.12182353078026</v>
      </c>
      <c r="W495">
        <v>81.150000000000006</v>
      </c>
      <c r="X495">
        <v>87.4</v>
      </c>
      <c r="Y495">
        <v>75.400000000000006</v>
      </c>
      <c r="Z495">
        <v>88.55</v>
      </c>
      <c r="AA495">
        <v>70</v>
      </c>
      <c r="AB495">
        <v>88.55</v>
      </c>
      <c r="AC495" s="2">
        <f>(Table2[[#This Row],[Close Price]]/Table2[[#This Row],[Day Low]])-1</f>
        <v>4.8182378311768304E-2</v>
      </c>
      <c r="AD495" s="2">
        <f>(Table2[[#This Row],[Day High]]/Table2[[#This Row],[Close Price]])-1</f>
        <v>2.7509992946155748E-2</v>
      </c>
      <c r="AE495" s="2">
        <f>(Table2[[#This Row],[Close Price]]/Table2[[#This Row],[Current Week Low]])-1</f>
        <v>0.12811671087533161</v>
      </c>
      <c r="AF495" s="2">
        <f>(Table2[[#This Row],[Current Week High]]/Table2[[#This Row],[Close Price]])-1</f>
        <v>4.1029861274394452E-2</v>
      </c>
      <c r="AG495" s="2">
        <f>(Table2[[#This Row],[Close Price]]/Table2[[#This Row],[Current Month Low]])-1</f>
        <v>0.21514285714285708</v>
      </c>
      <c r="AH495" s="2">
        <f>(Table2[[#This Row],[Current Month High]]/Table2[[#This Row],[Close Price]])-1</f>
        <v>4.1029861274394452E-2</v>
      </c>
      <c r="AI495">
        <v>4.1029861274394399</v>
      </c>
      <c r="AJ495">
        <v>234.95500340802499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0.2</v>
      </c>
      <c r="AM495" t="s">
        <v>10200</v>
      </c>
      <c r="AN495">
        <v>14.53</v>
      </c>
      <c r="AO495" t="s">
        <v>10200</v>
      </c>
      <c r="AP495">
        <v>0.214485844726643</v>
      </c>
      <c r="AQ495">
        <f>(Table2[[#This Row],[Sharpe Ratio]]-AVERAGE(Table2[Sharpe Ratio]))/_xlfn.STDEV.P(Table2[Sharpe Ratio])</f>
        <v>1.8039762463698199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11.335514102202387</v>
      </c>
      <c r="AS495">
        <f>_xlfn.RANK.AVG(Table2[[#This Row],[1Y Return vs Nifty Z-Score]],Table2[1Y Return vs Nifty Z-Score])</f>
        <v>34</v>
      </c>
      <c r="AT495">
        <f>_xlfn.RANK.AVG(Table2[[#This Row],[6M Return vs Nifty Z-Score]],Table2[6M Return vs Nifty Z-Score])</f>
        <v>29</v>
      </c>
      <c r="AU495">
        <f>_xlfn.RANK.AVG(Table2[[#This Row],[Sharpe Ratio Z-Score]],Table2[Sharpe Ratio Z-Score])</f>
        <v>25</v>
      </c>
      <c r="AV495">
        <f>(Table2[[#This Row],[Rank 1Y]]+Table2[[#This Row],[Rank 6M]]+Table2[[#This Row],[Rank Sharpe]])/3</f>
        <v>29.333333333333332</v>
      </c>
    </row>
    <row r="496" spans="1:48" x14ac:dyDescent="0.3">
      <c r="A496" t="s">
        <v>1236</v>
      </c>
      <c r="B496" t="s">
        <v>1237</v>
      </c>
      <c r="C496" t="s">
        <v>10160</v>
      </c>
      <c r="D496" t="s">
        <v>876</v>
      </c>
      <c r="E496">
        <v>8941.9208534399895</v>
      </c>
      <c r="F496">
        <v>910.3</v>
      </c>
      <c r="G496">
        <v>129.266770373491</v>
      </c>
      <c r="H496">
        <f>(Table2[[#This Row],[1Y Return vs Nifty]]-AVERAGE(Table2[1Y Return vs Nifty]))/_xlfn.STDEV.P(Table2[1Y Return vs Nifty])</f>
        <v>0.96176804811083538</v>
      </c>
      <c r="I496">
        <v>11.326087951961201</v>
      </c>
      <c r="J496">
        <f>(Table2[[#This Row],[1M Return vs Nifty]]-AVERAGE(Table2[1M Return vs Nifty]))/_xlfn.STDEV.P(Table2[1M Return vs Nifty])</f>
        <v>0.57480819640576242</v>
      </c>
      <c r="K496">
        <v>38.6647151876358</v>
      </c>
      <c r="L496">
        <f>(Table2[[#This Row],[6M Return vs Nifty]]-AVERAGE(Table2[6M Return vs Nifty]))/_xlfn.STDEV.P(Table2[6M Return vs Nifty])</f>
        <v>0.86746880710281804</v>
      </c>
      <c r="M496">
        <v>-1.96658520691119</v>
      </c>
      <c r="N496">
        <f>(Table2[[#This Row],[1W Return vs Nifty]]-AVERAGE(Table2[1W Return vs Nifty]))/_xlfn.STDEV.P(Table2[1W Return vs Nifty])</f>
        <v>-0.6493619331890782</v>
      </c>
      <c r="O496">
        <v>927.74</v>
      </c>
      <c r="P496">
        <v>855.63229478373796</v>
      </c>
      <c r="Q496">
        <v>661.02663673879499</v>
      </c>
      <c r="R496">
        <v>49.149021578870702</v>
      </c>
      <c r="S496" s="2">
        <f>(Table2[[#This Row],[Close Price]]-Table2[[#This Row],[20D EMA]])/Table2[[#This Row],[20D EMA]]</f>
        <v>-1.8798370233039489E-2</v>
      </c>
      <c r="T496" s="2">
        <f>(Table2[[#This Row],[Close Price]]-Table2[[#This Row],[50D EMA]])/Table2[[#This Row],[50D EMA]]</f>
        <v>6.3891587016452339E-2</v>
      </c>
      <c r="U496" s="2">
        <f>(Table2[[#This Row],[Close Price]]-Table2[[#This Row],[200D EMA]])/Table2[[#This Row],[200D EMA]]</f>
        <v>0.37710033061754733</v>
      </c>
      <c r="V496">
        <v>0.86611939849018205</v>
      </c>
      <c r="W496">
        <v>896</v>
      </c>
      <c r="X496">
        <v>937.8</v>
      </c>
      <c r="Y496">
        <v>896</v>
      </c>
      <c r="Z496">
        <v>974.8</v>
      </c>
      <c r="AA496">
        <v>896</v>
      </c>
      <c r="AB496">
        <v>978.5</v>
      </c>
      <c r="AC496" s="2">
        <f>(Table2[[#This Row],[Close Price]]/Table2[[#This Row],[Day Low]])-1</f>
        <v>1.5959821428571441E-2</v>
      </c>
      <c r="AD496" s="2">
        <f>(Table2[[#This Row],[Day High]]/Table2[[#This Row],[Close Price]])-1</f>
        <v>3.0209820938152276E-2</v>
      </c>
      <c r="AE496" s="2">
        <f>(Table2[[#This Row],[Close Price]]/Table2[[#This Row],[Current Week Low]])-1</f>
        <v>1.5959821428571441E-2</v>
      </c>
      <c r="AF496" s="2">
        <f>(Table2[[#This Row],[Current Week High]]/Table2[[#This Row],[Close Price]])-1</f>
        <v>7.0855761836757125E-2</v>
      </c>
      <c r="AG496" s="2">
        <f>(Table2[[#This Row],[Close Price]]/Table2[[#This Row],[Current Month Low]])-1</f>
        <v>1.5959821428571441E-2</v>
      </c>
      <c r="AH496" s="2">
        <f>(Table2[[#This Row],[Current Month High]]/Table2[[#This Row],[Close Price]])-1</f>
        <v>7.492035592661761E-2</v>
      </c>
      <c r="AI496">
        <v>16.335274085466299</v>
      </c>
      <c r="AJ496">
        <v>166.520275215927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</v>
      </c>
      <c r="AM496">
        <v>0</v>
      </c>
      <c r="AN496">
        <v>-5.5</v>
      </c>
      <c r="AO496" t="s">
        <v>10199</v>
      </c>
      <c r="AP496">
        <v>0.164940700742986</v>
      </c>
      <c r="AQ496">
        <f>(Table2[[#This Row],[Sharpe Ratio]]-AVERAGE(Table2[Sharpe Ratio]))/_xlfn.STDEV.P(Table2[Sharpe Ratio])</f>
        <v>1.2453897267093585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3.0000728451396959</v>
      </c>
      <c r="AS496">
        <f>_xlfn.RANK.AVG(Table2[[#This Row],[1Y Return vs Nifty Z-Score]],Table2[1Y Return vs Nifty Z-Score])</f>
        <v>89</v>
      </c>
      <c r="AT496">
        <f>_xlfn.RANK.AVG(Table2[[#This Row],[6M Return vs Nifty Z-Score]],Table2[6M Return vs Nifty Z-Score])</f>
        <v>110</v>
      </c>
      <c r="AU496">
        <f>_xlfn.RANK.AVG(Table2[[#This Row],[Sharpe Ratio Z-Score]],Table2[Sharpe Ratio Z-Score])</f>
        <v>78</v>
      </c>
      <c r="AV496">
        <f>(Table2[[#This Row],[Rank 1Y]]+Table2[[#This Row],[Rank 6M]]+Table2[[#This Row],[Rank Sharpe]])/3</f>
        <v>92.333333333333329</v>
      </c>
    </row>
    <row r="497" spans="1:48" x14ac:dyDescent="0.3">
      <c r="A497" t="s">
        <v>1238</v>
      </c>
      <c r="B497" t="s">
        <v>1239</v>
      </c>
      <c r="C497" t="s">
        <v>10169</v>
      </c>
      <c r="D497" t="s">
        <v>242</v>
      </c>
      <c r="E497">
        <v>8929.6216616849997</v>
      </c>
      <c r="F497">
        <v>719.25</v>
      </c>
      <c r="G497">
        <v>7.3357469881197499</v>
      </c>
      <c r="H497">
        <f>(Table2[[#This Row],[1Y Return vs Nifty]]-AVERAGE(Table2[1Y Return vs Nifty]))/_xlfn.STDEV.P(Table2[1Y Return vs Nifty])</f>
        <v>-0.46274848847923222</v>
      </c>
      <c r="I497">
        <v>11.5777655062618</v>
      </c>
      <c r="J497">
        <f>(Table2[[#This Row],[1M Return vs Nifty]]-AVERAGE(Table2[1M Return vs Nifty]))/_xlfn.STDEV.P(Table2[1M Return vs Nifty])</f>
        <v>0.59568825485639609</v>
      </c>
      <c r="K497">
        <v>1.53472362784623</v>
      </c>
      <c r="L497">
        <f>(Table2[[#This Row],[6M Return vs Nifty]]-AVERAGE(Table2[6M Return vs Nifty]))/_xlfn.STDEV.P(Table2[6M Return vs Nifty])</f>
        <v>-0.2623459651364331</v>
      </c>
      <c r="M497">
        <v>-1.5881010873524699</v>
      </c>
      <c r="N497">
        <f>(Table2[[#This Row],[1W Return vs Nifty]]-AVERAGE(Table2[1W Return vs Nifty]))/_xlfn.STDEV.P(Table2[1W Return vs Nifty])</f>
        <v>-0.57594168534033285</v>
      </c>
      <c r="O497">
        <v>694.4</v>
      </c>
      <c r="P497">
        <v>668.84272013303496</v>
      </c>
      <c r="Q497">
        <v>637.72666279556302</v>
      </c>
      <c r="R497">
        <v>61.767892342188198</v>
      </c>
      <c r="S497" s="2">
        <f>(Table2[[#This Row],[Close Price]]-Table2[[#This Row],[20D EMA]])/Table2[[#This Row],[20D EMA]]</f>
        <v>3.5786290322580676E-2</v>
      </c>
      <c r="T497" s="2">
        <f>(Table2[[#This Row],[Close Price]]-Table2[[#This Row],[50D EMA]])/Table2[[#This Row],[50D EMA]]</f>
        <v>7.5364922648689173E-2</v>
      </c>
      <c r="U497" s="2">
        <f>(Table2[[#This Row],[Close Price]]-Table2[[#This Row],[200D EMA]])/Table2[[#This Row],[200D EMA]]</f>
        <v>0.1278342932175176</v>
      </c>
      <c r="V497">
        <v>2.6845009401087498</v>
      </c>
      <c r="W497">
        <v>695</v>
      </c>
      <c r="X497">
        <v>725.1</v>
      </c>
      <c r="Y497">
        <v>695</v>
      </c>
      <c r="Z497">
        <v>749.8</v>
      </c>
      <c r="AA497">
        <v>673.3</v>
      </c>
      <c r="AB497">
        <v>759.9</v>
      </c>
      <c r="AC497" s="2">
        <f>(Table2[[#This Row],[Close Price]]/Table2[[#This Row],[Day Low]])-1</f>
        <v>3.4892086330935213E-2</v>
      </c>
      <c r="AD497" s="2">
        <f>(Table2[[#This Row],[Day High]]/Table2[[#This Row],[Close Price]])-1</f>
        <v>8.1334723670489772E-3</v>
      </c>
      <c r="AE497" s="2">
        <f>(Table2[[#This Row],[Close Price]]/Table2[[#This Row],[Current Week Low]])-1</f>
        <v>3.4892086330935213E-2</v>
      </c>
      <c r="AF497" s="2">
        <f>(Table2[[#This Row],[Current Week High]]/Table2[[#This Row],[Close Price]])-1</f>
        <v>4.2474800139033597E-2</v>
      </c>
      <c r="AG497" s="2">
        <f>(Table2[[#This Row],[Close Price]]/Table2[[#This Row],[Current Month Low]])-1</f>
        <v>6.8245952769939278E-2</v>
      </c>
      <c r="AH497" s="2">
        <f>(Table2[[#This Row],[Current Month High]]/Table2[[#This Row],[Close Price]])-1</f>
        <v>5.6517205422314865E-2</v>
      </c>
      <c r="AI497">
        <v>16.468543621828299</v>
      </c>
      <c r="AJ497">
        <v>45.552969746028502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-0.05</v>
      </c>
      <c r="AM497" t="s">
        <v>10199</v>
      </c>
      <c r="AN497">
        <v>4.8899999999999997</v>
      </c>
      <c r="AO497" t="s">
        <v>10200</v>
      </c>
      <c r="AQ497">
        <f>(Table2[[#This Row],[Sharpe Ratio]]-AVERAGE(Table2[Sharpe Ratio]))/_xlfn.STDEV.P(Table2[Sharpe Ratio])</f>
        <v>-0.61420022642052874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-1.319548110520131</v>
      </c>
      <c r="AS497">
        <f>_xlfn.RANK.AVG(Table2[[#This Row],[1Y Return vs Nifty Z-Score]],Table2[1Y Return vs Nifty Z-Score])</f>
        <v>469</v>
      </c>
      <c r="AT497">
        <f>_xlfn.RANK.AVG(Table2[[#This Row],[6M Return vs Nifty Z-Score]],Table2[6M Return vs Nifty Z-Score])</f>
        <v>408</v>
      </c>
      <c r="AU497">
        <f>_xlfn.RANK.AVG(Table2[[#This Row],[Sharpe Ratio Z-Score]],Table2[Sharpe Ratio Z-Score])</f>
        <v>520.5</v>
      </c>
      <c r="AV497">
        <f>(Table2[[#This Row],[Rank 1Y]]+Table2[[#This Row],[Rank 6M]]+Table2[[#This Row],[Rank Sharpe]])/3</f>
        <v>465.83333333333331</v>
      </c>
    </row>
    <row r="498" spans="1:48" x14ac:dyDescent="0.3">
      <c r="A498" t="s">
        <v>1240</v>
      </c>
      <c r="B498" t="s">
        <v>1241</v>
      </c>
      <c r="C498" t="s">
        <v>10166</v>
      </c>
      <c r="D498" t="s">
        <v>304</v>
      </c>
      <c r="E498">
        <v>8883.9806167999996</v>
      </c>
      <c r="F498">
        <v>452.8</v>
      </c>
      <c r="G498">
        <v>20.7342842082939</v>
      </c>
      <c r="H498">
        <f>(Table2[[#This Row],[1Y Return vs Nifty]]-AVERAGE(Table2[1Y Return vs Nifty]))/_xlfn.STDEV.P(Table2[1Y Return vs Nifty])</f>
        <v>-0.30621377478350925</v>
      </c>
      <c r="I498">
        <v>8.2605970801609505</v>
      </c>
      <c r="J498">
        <f>(Table2[[#This Row],[1M Return vs Nifty]]-AVERAGE(Table2[1M Return vs Nifty]))/_xlfn.STDEV.P(Table2[1M Return vs Nifty])</f>
        <v>0.32048425098700101</v>
      </c>
      <c r="K498">
        <v>0.69751974904484004</v>
      </c>
      <c r="L498">
        <f>(Table2[[#This Row],[6M Return vs Nifty]]-AVERAGE(Table2[6M Return vs Nifty]))/_xlfn.STDEV.P(Table2[6M Return vs Nifty])</f>
        <v>-0.28782093213508353</v>
      </c>
      <c r="M498">
        <v>0.80118733506846795</v>
      </c>
      <c r="N498">
        <f>(Table2[[#This Row],[1W Return vs Nifty]]-AVERAGE(Table2[1W Return vs Nifty]))/_xlfn.STDEV.P(Table2[1W Return vs Nifty])</f>
        <v>-0.1124555333696504</v>
      </c>
      <c r="O498">
        <v>448.09</v>
      </c>
      <c r="P498">
        <v>432.043498654362</v>
      </c>
      <c r="Q498">
        <v>400.48844027502298</v>
      </c>
      <c r="R498">
        <v>37.238591889256497</v>
      </c>
      <c r="S498" s="2">
        <f>(Table2[[#This Row],[Close Price]]-Table2[[#This Row],[20D EMA]])/Table2[[#This Row],[20D EMA]]</f>
        <v>1.051128121582726E-2</v>
      </c>
      <c r="T498" s="2">
        <f>(Table2[[#This Row],[Close Price]]-Table2[[#This Row],[50D EMA]])/Table2[[#This Row],[50D EMA]]</f>
        <v>4.8042619343390165E-2</v>
      </c>
      <c r="U498" s="2">
        <f>(Table2[[#This Row],[Close Price]]-Table2[[#This Row],[200D EMA]])/Table2[[#This Row],[200D EMA]]</f>
        <v>0.13061939987344875</v>
      </c>
      <c r="V498">
        <v>0.61908302126516501</v>
      </c>
      <c r="W498">
        <v>441.35</v>
      </c>
      <c r="X498">
        <v>469.95</v>
      </c>
      <c r="Y498">
        <v>437.05</v>
      </c>
      <c r="Z498">
        <v>469.95</v>
      </c>
      <c r="AA498">
        <v>437.05</v>
      </c>
      <c r="AB498">
        <v>469.95</v>
      </c>
      <c r="AC498" s="2">
        <f>(Table2[[#This Row],[Close Price]]/Table2[[#This Row],[Day Low]])-1</f>
        <v>2.5943129035912449E-2</v>
      </c>
      <c r="AD498" s="2">
        <f>(Table2[[#This Row],[Day High]]/Table2[[#This Row],[Close Price]])-1</f>
        <v>3.7875441696113121E-2</v>
      </c>
      <c r="AE498" s="2">
        <f>(Table2[[#This Row],[Close Price]]/Table2[[#This Row],[Current Week Low]])-1</f>
        <v>3.6037066697174325E-2</v>
      </c>
      <c r="AF498" s="2">
        <f>(Table2[[#This Row],[Current Week High]]/Table2[[#This Row],[Close Price]])-1</f>
        <v>3.7875441696113121E-2</v>
      </c>
      <c r="AG498" s="2">
        <f>(Table2[[#This Row],[Close Price]]/Table2[[#This Row],[Current Month Low]])-1</f>
        <v>3.6037066697174325E-2</v>
      </c>
      <c r="AH498" s="2">
        <f>(Table2[[#This Row],[Current Month High]]/Table2[[#This Row],[Close Price]])-1</f>
        <v>3.7875441696113121E-2</v>
      </c>
      <c r="AI498">
        <v>11.5282685512367</v>
      </c>
      <c r="AJ498">
        <v>51.438127090301002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0.03</v>
      </c>
      <c r="AM498" t="s">
        <v>10200</v>
      </c>
      <c r="AN498">
        <v>-6.37</v>
      </c>
      <c r="AO498" t="s">
        <v>10199</v>
      </c>
      <c r="AP498">
        <v>6.9980043717239995E-2</v>
      </c>
      <c r="AQ498">
        <f>(Table2[[#This Row],[Sharpe Ratio]]-AVERAGE(Table2[Sharpe Ratio]))/_xlfn.STDEV.P(Table2[Sharpe Ratio])</f>
        <v>0.17477536074487054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-0.21123062855637165</v>
      </c>
      <c r="AS498">
        <f>_xlfn.RANK.AVG(Table2[[#This Row],[1Y Return vs Nifty Z-Score]],Table2[1Y Return vs Nifty Z-Score])</f>
        <v>384</v>
      </c>
      <c r="AT498">
        <f>_xlfn.RANK.AVG(Table2[[#This Row],[6M Return vs Nifty Z-Score]],Table2[6M Return vs Nifty Z-Score])</f>
        <v>418</v>
      </c>
      <c r="AU498">
        <f>_xlfn.RANK.AVG(Table2[[#This Row],[Sharpe Ratio Z-Score]],Table2[Sharpe Ratio Z-Score])</f>
        <v>277</v>
      </c>
      <c r="AV498">
        <f>(Table2[[#This Row],[Rank 1Y]]+Table2[[#This Row],[Rank 6M]]+Table2[[#This Row],[Rank Sharpe]])/3</f>
        <v>359.66666666666669</v>
      </c>
    </row>
    <row r="499" spans="1:48" x14ac:dyDescent="0.3">
      <c r="A499" t="s">
        <v>1242</v>
      </c>
      <c r="B499" t="s">
        <v>1243</v>
      </c>
      <c r="C499" t="s">
        <v>10171</v>
      </c>
      <c r="D499" t="s">
        <v>1151</v>
      </c>
      <c r="E499">
        <v>8882.3112351960008</v>
      </c>
      <c r="F499">
        <v>82.38</v>
      </c>
      <c r="G499">
        <v>4.5034053118272697</v>
      </c>
      <c r="H499">
        <f>(Table2[[#This Row],[1Y Return vs Nifty]]-AVERAGE(Table2[1Y Return vs Nifty]))/_xlfn.STDEV.P(Table2[1Y Return vs Nifty])</f>
        <v>-0.49583865243529013</v>
      </c>
      <c r="I499">
        <v>-0.22358711857250499</v>
      </c>
      <c r="J499">
        <f>(Table2[[#This Row],[1M Return vs Nifty]]-AVERAGE(Table2[1M Return vs Nifty]))/_xlfn.STDEV.P(Table2[1M Return vs Nifty])</f>
        <v>-0.38339362349326112</v>
      </c>
      <c r="K499">
        <v>-43.465071289366001</v>
      </c>
      <c r="L499">
        <f>(Table2[[#This Row],[6M Return vs Nifty]]-AVERAGE(Table2[6M Return vs Nifty]))/_xlfn.STDEV.P(Table2[6M Return vs Nifty])</f>
        <v>-1.6316280713102078</v>
      </c>
      <c r="M499">
        <v>-4.2584140804651502</v>
      </c>
      <c r="N499">
        <f>(Table2[[#This Row],[1W Return vs Nifty]]-AVERAGE(Table2[1W Return vs Nifty]))/_xlfn.STDEV.P(Table2[1W Return vs Nifty])</f>
        <v>-1.0939423930493939</v>
      </c>
      <c r="O499">
        <v>83.55</v>
      </c>
      <c r="P499">
        <v>84.043806960336099</v>
      </c>
      <c r="Q499">
        <v>85.273513399901404</v>
      </c>
      <c r="R499">
        <v>53.940771393209701</v>
      </c>
      <c r="S499" s="2">
        <f>(Table2[[#This Row],[Close Price]]-Table2[[#This Row],[20D EMA]])/Table2[[#This Row],[20D EMA]]</f>
        <v>-1.4003590664272911E-2</v>
      </c>
      <c r="T499" s="2">
        <f>(Table2[[#This Row],[Close Price]]-Table2[[#This Row],[50D EMA]])/Table2[[#This Row],[50D EMA]]</f>
        <v>-1.9796901407873223E-2</v>
      </c>
      <c r="U499" s="2">
        <f>(Table2[[#This Row],[Close Price]]-Table2[[#This Row],[200D EMA]])/Table2[[#This Row],[200D EMA]]</f>
        <v>-3.3932147093926987E-2</v>
      </c>
      <c r="V499">
        <v>1.7643516741173599</v>
      </c>
      <c r="W499">
        <v>81.16</v>
      </c>
      <c r="X499">
        <v>85.45</v>
      </c>
      <c r="Y499">
        <v>81.16</v>
      </c>
      <c r="Z499">
        <v>88.5</v>
      </c>
      <c r="AA499">
        <v>80.239999999999995</v>
      </c>
      <c r="AB499">
        <v>90</v>
      </c>
      <c r="AC499" s="2">
        <f>(Table2[[#This Row],[Close Price]]/Table2[[#This Row],[Day Low]])-1</f>
        <v>1.5032035485460726E-2</v>
      </c>
      <c r="AD499" s="2">
        <f>(Table2[[#This Row],[Day High]]/Table2[[#This Row],[Close Price]])-1</f>
        <v>3.7266326778344405E-2</v>
      </c>
      <c r="AE499" s="2">
        <f>(Table2[[#This Row],[Close Price]]/Table2[[#This Row],[Current Week Low]])-1</f>
        <v>1.5032035485460726E-2</v>
      </c>
      <c r="AF499" s="2">
        <f>(Table2[[#This Row],[Current Week High]]/Table2[[#This Row],[Close Price]])-1</f>
        <v>7.4289876183539771E-2</v>
      </c>
      <c r="AG499" s="2">
        <f>(Table2[[#This Row],[Close Price]]/Table2[[#This Row],[Current Month Low]])-1</f>
        <v>2.6669990029910329E-2</v>
      </c>
      <c r="AH499" s="2">
        <f>(Table2[[#This Row],[Current Month High]]/Table2[[#This Row],[Close Price]])-1</f>
        <v>9.2498179169701489E-2</v>
      </c>
      <c r="AI499">
        <v>64.724447681475993</v>
      </c>
      <c r="AJ499">
        <v>44.146981627296498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-0.12</v>
      </c>
      <c r="AM499" t="s">
        <v>10199</v>
      </c>
      <c r="AN499">
        <v>-0.39</v>
      </c>
      <c r="AO499" t="s">
        <v>10199</v>
      </c>
      <c r="AP499">
        <v>4.4677998733258999E-2</v>
      </c>
      <c r="AQ499">
        <f>(Table2[[#This Row],[Sharpe Ratio]]-AVERAGE(Table2[Sharpe Ratio]))/_xlfn.STDEV.P(Table2[Sharpe Ratio])</f>
        <v>-0.11048733326519086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488</v>
      </c>
      <c r="AT499">
        <f>_xlfn.RANK.AVG(Table2[[#This Row],[6M Return vs Nifty Z-Score]],Table2[6M Return vs Nifty Z-Score])</f>
        <v>716</v>
      </c>
      <c r="AU499">
        <f>_xlfn.RANK.AVG(Table2[[#This Row],[Sharpe Ratio Z-Score]],Table2[Sharpe Ratio Z-Score])</f>
        <v>366</v>
      </c>
      <c r="AV499">
        <f>(Table2[[#This Row],[Rank 1Y]]+Table2[[#This Row],[Rank 6M]]+Table2[[#This Row],[Rank Sharpe]])/3</f>
        <v>523.33333333333337</v>
      </c>
    </row>
    <row r="500" spans="1:48" x14ac:dyDescent="0.3">
      <c r="A500" t="s">
        <v>1244</v>
      </c>
      <c r="B500" t="s">
        <v>1245</v>
      </c>
      <c r="C500" t="s">
        <v>10154</v>
      </c>
      <c r="D500" t="s">
        <v>21</v>
      </c>
      <c r="E500">
        <v>8820.4013774449995</v>
      </c>
      <c r="F500">
        <v>2799.6</v>
      </c>
      <c r="G500">
        <v>18.126277479086198</v>
      </c>
      <c r="H500">
        <f>(Table2[[#This Row],[1Y Return vs Nifty]]-AVERAGE(Table2[1Y Return vs Nifty]))/_xlfn.STDEV.P(Table2[1Y Return vs Nifty])</f>
        <v>-0.33668304019394191</v>
      </c>
      <c r="I500">
        <v>-3.4829598998903402</v>
      </c>
      <c r="J500">
        <f>(Table2[[#This Row],[1M Return vs Nifty]]-AVERAGE(Table2[1M Return vs Nifty]))/_xlfn.STDEV.P(Table2[1M Return vs Nifty])</f>
        <v>-0.65380269662433521</v>
      </c>
      <c r="K500">
        <v>-8.9341147594668193</v>
      </c>
      <c r="L500">
        <f>(Table2[[#This Row],[6M Return vs Nifty]]-AVERAGE(Table2[6M Return vs Nifty]))/_xlfn.STDEV.P(Table2[6M Return vs Nifty])</f>
        <v>-0.58089837415396572</v>
      </c>
      <c r="M500">
        <v>2.1616549788886901</v>
      </c>
      <c r="N500">
        <f>(Table2[[#This Row],[1W Return vs Nifty]]-AVERAGE(Table2[1W Return vs Nifty]))/_xlfn.STDEV.P(Table2[1W Return vs Nifty])</f>
        <v>0.15145480378250692</v>
      </c>
      <c r="O500">
        <v>2747.73</v>
      </c>
      <c r="P500">
        <v>2677.6502839949198</v>
      </c>
      <c r="Q500">
        <v>2558.3860625542702</v>
      </c>
      <c r="R500">
        <v>66.383191852143497</v>
      </c>
      <c r="S500" s="2">
        <f>(Table2[[#This Row],[Close Price]]-Table2[[#This Row],[20D EMA]])/Table2[[#This Row],[20D EMA]]</f>
        <v>1.8877400617964606E-2</v>
      </c>
      <c r="T500" s="2">
        <f>(Table2[[#This Row],[Close Price]]-Table2[[#This Row],[50D EMA]])/Table2[[#This Row],[50D EMA]]</f>
        <v>4.5543556129793474E-2</v>
      </c>
      <c r="U500" s="2">
        <f>(Table2[[#This Row],[Close Price]]-Table2[[#This Row],[200D EMA]])/Table2[[#This Row],[200D EMA]]</f>
        <v>9.4283634896331403E-2</v>
      </c>
      <c r="V500">
        <v>1.0067981261199701</v>
      </c>
      <c r="W500">
        <v>2742.85</v>
      </c>
      <c r="X500">
        <v>2845.5</v>
      </c>
      <c r="Y500">
        <v>2742.85</v>
      </c>
      <c r="Z500">
        <v>2889.8</v>
      </c>
      <c r="AA500">
        <v>2714.05</v>
      </c>
      <c r="AB500">
        <v>2890</v>
      </c>
      <c r="AC500" s="2">
        <f>(Table2[[#This Row],[Close Price]]/Table2[[#This Row],[Day Low]])-1</f>
        <v>2.0690158047286689E-2</v>
      </c>
      <c r="AD500" s="2">
        <f>(Table2[[#This Row],[Day High]]/Table2[[#This Row],[Close Price]])-1</f>
        <v>1.6395199314187758E-2</v>
      </c>
      <c r="AE500" s="2">
        <f>(Table2[[#This Row],[Close Price]]/Table2[[#This Row],[Current Week Low]])-1</f>
        <v>2.0690158047286689E-2</v>
      </c>
      <c r="AF500" s="2">
        <f>(Table2[[#This Row],[Current Week High]]/Table2[[#This Row],[Close Price]])-1</f>
        <v>3.2218888412630431E-2</v>
      </c>
      <c r="AG500" s="2">
        <f>(Table2[[#This Row],[Close Price]]/Table2[[#This Row],[Current Month Low]])-1</f>
        <v>3.1521158416388584E-2</v>
      </c>
      <c r="AH500" s="2">
        <f>(Table2[[#This Row],[Current Month High]]/Table2[[#This Row],[Close Price]])-1</f>
        <v>3.2290327189598456E-2</v>
      </c>
      <c r="AI500">
        <v>12.337476782397401</v>
      </c>
      <c r="AJ500">
        <v>44.532782653588001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-0.05</v>
      </c>
      <c r="AM500" t="s">
        <v>10199</v>
      </c>
      <c r="AN500">
        <v>3.33</v>
      </c>
      <c r="AO500" t="s">
        <v>10200</v>
      </c>
      <c r="AP500">
        <v>-9.9438696789990004E-3</v>
      </c>
      <c r="AQ500">
        <f>(Table2[[#This Row],[Sharpe Ratio]]-AVERAGE(Table2[Sharpe Ratio]))/_xlfn.STDEV.P(Table2[Sharpe Ratio])</f>
        <v>-0.72631033670260714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-2.146239643892343</v>
      </c>
      <c r="AS500">
        <f>_xlfn.RANK.AVG(Table2[[#This Row],[1Y Return vs Nifty Z-Score]],Table2[1Y Return vs Nifty Z-Score])</f>
        <v>398</v>
      </c>
      <c r="AT500">
        <f>_xlfn.RANK.AVG(Table2[[#This Row],[6M Return vs Nifty Z-Score]],Table2[6M Return vs Nifty Z-Score])</f>
        <v>515</v>
      </c>
      <c r="AU500">
        <f>_xlfn.RANK.AVG(Table2[[#This Row],[Sharpe Ratio Z-Score]],Table2[Sharpe Ratio Z-Score])</f>
        <v>565</v>
      </c>
      <c r="AV500">
        <f>(Table2[[#This Row],[Rank 1Y]]+Table2[[#This Row],[Rank 6M]]+Table2[[#This Row],[Rank Sharpe]])/3</f>
        <v>492.66666666666669</v>
      </c>
    </row>
    <row r="501" spans="1:48" x14ac:dyDescent="0.3">
      <c r="A501" t="s">
        <v>1246</v>
      </c>
      <c r="B501" t="s">
        <v>1247</v>
      </c>
      <c r="C501" t="s">
        <v>10157</v>
      </c>
      <c r="D501" t="s">
        <v>986</v>
      </c>
      <c r="E501">
        <v>8804.0762729599992</v>
      </c>
      <c r="F501">
        <v>400.2</v>
      </c>
      <c r="G501">
        <v>18.53211355977</v>
      </c>
      <c r="H501">
        <f>(Table2[[#This Row],[1Y Return vs Nifty]]-AVERAGE(Table2[1Y Return vs Nifty]))/_xlfn.STDEV.P(Table2[1Y Return vs Nifty])</f>
        <v>-0.33194166927760183</v>
      </c>
      <c r="I501">
        <v>15.683713133945201</v>
      </c>
      <c r="J501">
        <f>(Table2[[#This Row],[1M Return vs Nifty]]-AVERAGE(Table2[1M Return vs Nifty]))/_xlfn.STDEV.P(Table2[1M Return vs Nifty])</f>
        <v>0.93633216606856751</v>
      </c>
      <c r="K501">
        <v>5.8373230351979704</v>
      </c>
      <c r="L501">
        <f>(Table2[[#This Row],[6M Return vs Nifty]]-AVERAGE(Table2[6M Return vs Nifty]))/_xlfn.STDEV.P(Table2[6M Return vs Nifty])</f>
        <v>-0.13142376006062365</v>
      </c>
      <c r="M501">
        <v>2.1956313223541799</v>
      </c>
      <c r="N501">
        <f>(Table2[[#This Row],[1W Return vs Nifty]]-AVERAGE(Table2[1W Return vs Nifty]))/_xlfn.STDEV.P(Table2[1W Return vs Nifty])</f>
        <v>0.15804570530074974</v>
      </c>
      <c r="O501">
        <v>389.94</v>
      </c>
      <c r="P501">
        <v>371.00885750872499</v>
      </c>
      <c r="Q501">
        <v>345.89900238012302</v>
      </c>
      <c r="R501">
        <v>66.053873479015806</v>
      </c>
      <c r="S501" s="2">
        <f>(Table2[[#This Row],[Close Price]]-Table2[[#This Row],[20D EMA]])/Table2[[#This Row],[20D EMA]]</f>
        <v>2.6311740267733474E-2</v>
      </c>
      <c r="T501" s="2">
        <f>(Table2[[#This Row],[Close Price]]-Table2[[#This Row],[50D EMA]])/Table2[[#This Row],[50D EMA]]</f>
        <v>7.8680446303329876E-2</v>
      </c>
      <c r="U501" s="2">
        <f>(Table2[[#This Row],[Close Price]]-Table2[[#This Row],[200D EMA]])/Table2[[#This Row],[200D EMA]]</f>
        <v>0.15698512353673488</v>
      </c>
      <c r="V501">
        <v>0.79486077236119601</v>
      </c>
      <c r="W501">
        <v>392.15</v>
      </c>
      <c r="X501">
        <v>405.5</v>
      </c>
      <c r="Y501">
        <v>392.15</v>
      </c>
      <c r="Z501">
        <v>423.95</v>
      </c>
      <c r="AA501">
        <v>388</v>
      </c>
      <c r="AB501">
        <v>423.95</v>
      </c>
      <c r="AC501" s="2">
        <f>(Table2[[#This Row],[Close Price]]/Table2[[#This Row],[Day Low]])-1</f>
        <v>2.0527859237536639E-2</v>
      </c>
      <c r="AD501" s="2">
        <f>(Table2[[#This Row],[Day High]]/Table2[[#This Row],[Close Price]])-1</f>
        <v>1.3243378310844545E-2</v>
      </c>
      <c r="AE501" s="2">
        <f>(Table2[[#This Row],[Close Price]]/Table2[[#This Row],[Current Week Low]])-1</f>
        <v>2.0527859237536639E-2</v>
      </c>
      <c r="AF501" s="2">
        <f>(Table2[[#This Row],[Current Week High]]/Table2[[#This Row],[Close Price]])-1</f>
        <v>5.9345327336331799E-2</v>
      </c>
      <c r="AG501" s="2">
        <f>(Table2[[#This Row],[Close Price]]/Table2[[#This Row],[Current Month Low]])-1</f>
        <v>3.1443298969072053E-2</v>
      </c>
      <c r="AH501" s="2">
        <f>(Table2[[#This Row],[Current Month High]]/Table2[[#This Row],[Close Price]])-1</f>
        <v>5.9345327336331799E-2</v>
      </c>
      <c r="AI501">
        <v>6.6966516741629096</v>
      </c>
      <c r="AJ501">
        <v>49.607476635513997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</v>
      </c>
      <c r="AM501" t="s">
        <v>10201</v>
      </c>
      <c r="AN501">
        <v>-0.04</v>
      </c>
      <c r="AO501" t="s">
        <v>10199</v>
      </c>
      <c r="AP501">
        <v>6.4219701490514994E-2</v>
      </c>
      <c r="AQ501">
        <f>(Table2[[#This Row],[Sharpe Ratio]]-AVERAGE(Table2[Sharpe Ratio]))/_xlfn.STDEV.P(Table2[Sharpe Ratio])</f>
        <v>0.10983156892662721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0.74084401095771901</v>
      </c>
      <c r="AS501">
        <f>_xlfn.RANK.AVG(Table2[[#This Row],[1Y Return vs Nifty Z-Score]],Table2[1Y Return vs Nifty Z-Score])</f>
        <v>396</v>
      </c>
      <c r="AT501">
        <f>_xlfn.RANK.AVG(Table2[[#This Row],[6M Return vs Nifty Z-Score]],Table2[6M Return vs Nifty Z-Score])</f>
        <v>354</v>
      </c>
      <c r="AU501">
        <f>_xlfn.RANK.AVG(Table2[[#This Row],[Sharpe Ratio Z-Score]],Table2[Sharpe Ratio Z-Score])</f>
        <v>304</v>
      </c>
      <c r="AV501">
        <f>(Table2[[#This Row],[Rank 1Y]]+Table2[[#This Row],[Rank 6M]]+Table2[[#This Row],[Rank Sharpe]])/3</f>
        <v>351.33333333333331</v>
      </c>
    </row>
    <row r="502" spans="1:48" x14ac:dyDescent="0.3">
      <c r="A502" t="s">
        <v>1248</v>
      </c>
      <c r="B502" t="s">
        <v>1249</v>
      </c>
      <c r="C502" t="s">
        <v>10160</v>
      </c>
      <c r="D502" t="s">
        <v>125</v>
      </c>
      <c r="E502">
        <v>8792.2373603100004</v>
      </c>
      <c r="F502">
        <v>491.2</v>
      </c>
      <c r="G502">
        <v>-14.9739248886971</v>
      </c>
      <c r="H502">
        <f>(Table2[[#This Row],[1Y Return vs Nifty]]-AVERAGE(Table2[1Y Return vs Nifty]))/_xlfn.STDEV.P(Table2[1Y Return vs Nifty])</f>
        <v>-0.72339172456509337</v>
      </c>
      <c r="I502">
        <v>-0.23661993522050401</v>
      </c>
      <c r="J502">
        <f>(Table2[[#This Row],[1M Return vs Nifty]]-AVERAGE(Table2[1M Return vs Nifty]))/_xlfn.STDEV.P(Table2[1M Return vs Nifty])</f>
        <v>-0.38447487197464769</v>
      </c>
      <c r="K502">
        <v>-31.988224407512401</v>
      </c>
      <c r="L502">
        <f>(Table2[[#This Row],[6M Return vs Nifty]]-AVERAGE(Table2[6M Return vs Nifty]))/_xlfn.STDEV.P(Table2[6M Return vs Nifty])</f>
        <v>-1.2824033448524552</v>
      </c>
      <c r="M502">
        <v>-5.8357094012391197E-2</v>
      </c>
      <c r="N502">
        <f>(Table2[[#This Row],[1W Return vs Nifty]]-AVERAGE(Table2[1W Return vs Nifty]))/_xlfn.STDEV.P(Table2[1W Return vs Nifty])</f>
        <v>-0.27919427288057996</v>
      </c>
      <c r="O502">
        <v>488.47</v>
      </c>
      <c r="P502">
        <v>481.07609918643402</v>
      </c>
      <c r="Q502">
        <v>494.029344589711</v>
      </c>
      <c r="R502">
        <v>52.8939576820284</v>
      </c>
      <c r="S502" s="2">
        <f>(Table2[[#This Row],[Close Price]]-Table2[[#This Row],[20D EMA]])/Table2[[#This Row],[20D EMA]]</f>
        <v>5.5888795627161572E-3</v>
      </c>
      <c r="T502" s="2">
        <f>(Table2[[#This Row],[Close Price]]-Table2[[#This Row],[50D EMA]])/Table2[[#This Row],[50D EMA]]</f>
        <v>2.1044281415532551E-2</v>
      </c>
      <c r="U502" s="2">
        <f>(Table2[[#This Row],[Close Price]]-Table2[[#This Row],[200D EMA]])/Table2[[#This Row],[200D EMA]]</f>
        <v>-5.7270779978885068E-3</v>
      </c>
      <c r="V502">
        <v>0.53683466631730004</v>
      </c>
      <c r="W502">
        <v>480</v>
      </c>
      <c r="X502">
        <v>493.95</v>
      </c>
      <c r="Y502">
        <v>480</v>
      </c>
      <c r="Z502">
        <v>506</v>
      </c>
      <c r="AA502">
        <v>480</v>
      </c>
      <c r="AB502">
        <v>512.9</v>
      </c>
      <c r="AC502" s="2">
        <f>(Table2[[#This Row],[Close Price]]/Table2[[#This Row],[Day Low]])-1</f>
        <v>2.3333333333333206E-2</v>
      </c>
      <c r="AD502" s="2">
        <f>(Table2[[#This Row],[Day High]]/Table2[[#This Row],[Close Price]])-1</f>
        <v>5.5985342019544415E-3</v>
      </c>
      <c r="AE502" s="2">
        <f>(Table2[[#This Row],[Close Price]]/Table2[[#This Row],[Current Week Low]])-1</f>
        <v>2.3333333333333206E-2</v>
      </c>
      <c r="AF502" s="2">
        <f>(Table2[[#This Row],[Current Week High]]/Table2[[#This Row],[Close Price]])-1</f>
        <v>3.0130293159609245E-2</v>
      </c>
      <c r="AG502" s="2">
        <f>(Table2[[#This Row],[Close Price]]/Table2[[#This Row],[Current Month Low]])-1</f>
        <v>2.3333333333333206E-2</v>
      </c>
      <c r="AH502" s="2">
        <f>(Table2[[#This Row],[Current Month High]]/Table2[[#This Row],[Close Price]])-1</f>
        <v>4.4177524429967363E-2</v>
      </c>
      <c r="AI502">
        <v>43.566775244299599</v>
      </c>
      <c r="AJ502">
        <v>27.220927220927202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-7.0000000000000007E-2</v>
      </c>
      <c r="AM502" t="s">
        <v>10199</v>
      </c>
      <c r="AN502">
        <v>-1.72</v>
      </c>
      <c r="AO502" t="s">
        <v>10199</v>
      </c>
      <c r="AQ502">
        <f>(Table2[[#This Row],[Sharpe Ratio]]-AVERAGE(Table2[Sharpe Ratio]))/_xlfn.STDEV.P(Table2[Sharpe Ratio])</f>
        <v>-0.61420022642052874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599</v>
      </c>
      <c r="AT502">
        <f>_xlfn.RANK.AVG(Table2[[#This Row],[6M Return vs Nifty Z-Score]],Table2[6M Return vs Nifty Z-Score])</f>
        <v>693</v>
      </c>
      <c r="AU502">
        <f>_xlfn.RANK.AVG(Table2[[#This Row],[Sharpe Ratio Z-Score]],Table2[Sharpe Ratio Z-Score])</f>
        <v>520.5</v>
      </c>
      <c r="AV502">
        <f>(Table2[[#This Row],[Rank 1Y]]+Table2[[#This Row],[Rank 6M]]+Table2[[#This Row],[Rank Sharpe]])/3</f>
        <v>604.16666666666663</v>
      </c>
    </row>
    <row r="503" spans="1:48" x14ac:dyDescent="0.3">
      <c r="A503" t="s">
        <v>1250</v>
      </c>
      <c r="B503" t="s">
        <v>1251</v>
      </c>
      <c r="C503" t="s">
        <v>10162</v>
      </c>
      <c r="D503" t="s">
        <v>72</v>
      </c>
      <c r="E503">
        <v>8790.8632928200004</v>
      </c>
      <c r="F503">
        <v>16.78</v>
      </c>
      <c r="G503">
        <v>207.462127724352</v>
      </c>
      <c r="H503">
        <f>(Table2[[#This Row],[1Y Return vs Nifty]]-AVERAGE(Table2[1Y Return vs Nifty]))/_xlfn.STDEV.P(Table2[1Y Return vs Nifty])</f>
        <v>1.8753220931614845</v>
      </c>
      <c r="I503">
        <v>-4.5864097464376998</v>
      </c>
      <c r="J503">
        <f>(Table2[[#This Row],[1M Return vs Nifty]]-AVERAGE(Table2[1M Return vs Nifty]))/_xlfn.STDEV.P(Table2[1M Return vs Nifty])</f>
        <v>-0.74534879161591661</v>
      </c>
      <c r="K503">
        <v>34.7329362924024</v>
      </c>
      <c r="L503">
        <f>(Table2[[#This Row],[6M Return vs Nifty]]-AVERAGE(Table2[6M Return vs Nifty]))/_xlfn.STDEV.P(Table2[6M Return vs Nifty])</f>
        <v>0.74783016215833764</v>
      </c>
      <c r="M503">
        <v>-1.58317542860463</v>
      </c>
      <c r="N503">
        <f>(Table2[[#This Row],[1W Return vs Nifty]]-AVERAGE(Table2[1W Return vs Nifty]))/_xlfn.STDEV.P(Table2[1W Return vs Nifty])</f>
        <v>-0.57498618135113944</v>
      </c>
      <c r="O503">
        <v>17.190000000000001</v>
      </c>
      <c r="P503">
        <v>15.7107278852069</v>
      </c>
      <c r="Q503">
        <v>11.256739912962001</v>
      </c>
      <c r="R503">
        <v>30.796540709808301</v>
      </c>
      <c r="S503" s="2">
        <f>(Table2[[#This Row],[Close Price]]-Table2[[#This Row],[20D EMA]])/Table2[[#This Row],[20D EMA]]</f>
        <v>-2.3851076207097158E-2</v>
      </c>
      <c r="T503" s="2">
        <f>(Table2[[#This Row],[Close Price]]-Table2[[#This Row],[50D EMA]])/Table2[[#This Row],[50D EMA]]</f>
        <v>6.8059998404015346E-2</v>
      </c>
      <c r="U503" s="2">
        <f>(Table2[[#This Row],[Close Price]]-Table2[[#This Row],[200D EMA]])/Table2[[#This Row],[200D EMA]]</f>
        <v>0.49066249462493422</v>
      </c>
      <c r="V503">
        <v>0.71383951112539201</v>
      </c>
      <c r="W503">
        <v>16.399999999999999</v>
      </c>
      <c r="X503">
        <v>17.37</v>
      </c>
      <c r="Y503">
        <v>16.25</v>
      </c>
      <c r="Z503">
        <v>17.37</v>
      </c>
      <c r="AA503">
        <v>16.25</v>
      </c>
      <c r="AB503">
        <v>18.25</v>
      </c>
      <c r="AC503" s="2">
        <f>(Table2[[#This Row],[Close Price]]/Table2[[#This Row],[Day Low]])-1</f>
        <v>2.3170731707317316E-2</v>
      </c>
      <c r="AD503" s="2">
        <f>(Table2[[#This Row],[Day High]]/Table2[[#This Row],[Close Price]])-1</f>
        <v>3.5160905840285972E-2</v>
      </c>
      <c r="AE503" s="2">
        <f>(Table2[[#This Row],[Close Price]]/Table2[[#This Row],[Current Week Low]])-1</f>
        <v>3.2615384615384713E-2</v>
      </c>
      <c r="AF503" s="2">
        <f>(Table2[[#This Row],[Current Week High]]/Table2[[#This Row],[Close Price]])-1</f>
        <v>3.5160905840285972E-2</v>
      </c>
      <c r="AG503" s="2">
        <f>(Table2[[#This Row],[Close Price]]/Table2[[#This Row],[Current Month Low]])-1</f>
        <v>3.2615384615384713E-2</v>
      </c>
      <c r="AH503" s="2">
        <f>(Table2[[#This Row],[Current Month High]]/Table2[[#This Row],[Close Price]])-1</f>
        <v>8.7604290822407505E-2</v>
      </c>
      <c r="AI503">
        <v>25.744934445768699</v>
      </c>
      <c r="AJ503">
        <v>290.23255813953398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0.75</v>
      </c>
      <c r="AM503" t="s">
        <v>10200</v>
      </c>
      <c r="AN503">
        <v>-6.83</v>
      </c>
      <c r="AO503" t="s">
        <v>10199</v>
      </c>
      <c r="AP503">
        <v>6.8809460543457004E-2</v>
      </c>
      <c r="AQ503">
        <f>(Table2[[#This Row],[Sharpe Ratio]]-AVERAGE(Table2[Sharpe Ratio]))/_xlfn.STDEV.P(Table2[Sharpe Ratio])</f>
        <v>0.16157786188943832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1.4643951442422045</v>
      </c>
      <c r="AS503">
        <f>_xlfn.RANK.AVG(Table2[[#This Row],[1Y Return vs Nifty Z-Score]],Table2[1Y Return vs Nifty Z-Score])</f>
        <v>31</v>
      </c>
      <c r="AT503">
        <f>_xlfn.RANK.AVG(Table2[[#This Row],[6M Return vs Nifty Z-Score]],Table2[6M Return vs Nifty Z-Score])</f>
        <v>126</v>
      </c>
      <c r="AU503">
        <f>_xlfn.RANK.AVG(Table2[[#This Row],[Sharpe Ratio Z-Score]],Table2[Sharpe Ratio Z-Score])</f>
        <v>284</v>
      </c>
      <c r="AV503">
        <f>(Table2[[#This Row],[Rank 1Y]]+Table2[[#This Row],[Rank 6M]]+Table2[[#This Row],[Rank Sharpe]])/3</f>
        <v>147</v>
      </c>
    </row>
    <row r="504" spans="1:48" x14ac:dyDescent="0.3">
      <c r="A504" t="s">
        <v>1254</v>
      </c>
      <c r="B504" t="s">
        <v>1255</v>
      </c>
      <c r="C504" t="s">
        <v>10167</v>
      </c>
      <c r="D504" t="s">
        <v>484</v>
      </c>
      <c r="E504">
        <v>8716.4568649499997</v>
      </c>
      <c r="F504">
        <v>292.2</v>
      </c>
      <c r="G504">
        <v>-34.780205214749998</v>
      </c>
      <c r="H504">
        <f>(Table2[[#This Row],[1Y Return vs Nifty]]-AVERAGE(Table2[1Y Return vs Nifty]))/_xlfn.STDEV.P(Table2[1Y Return vs Nifty])</f>
        <v>-0.95478791127327367</v>
      </c>
      <c r="I504">
        <v>-4.8370605437582697</v>
      </c>
      <c r="J504">
        <f>(Table2[[#This Row],[1M Return vs Nifty]]-AVERAGE(Table2[1M Return vs Nifty]))/_xlfn.STDEV.P(Table2[1M Return vs Nifty])</f>
        <v>-0.76614366668252853</v>
      </c>
      <c r="K504">
        <v>-12.4086850954276</v>
      </c>
      <c r="L504">
        <f>(Table2[[#This Row],[6M Return vs Nifty]]-AVERAGE(Table2[6M Return vs Nifty]))/_xlfn.STDEV.P(Table2[6M Return vs Nifty])</f>
        <v>-0.68662478905043689</v>
      </c>
      <c r="M504">
        <v>-1.4643683013480999</v>
      </c>
      <c r="N504">
        <f>(Table2[[#This Row],[1W Return vs Nifty]]-AVERAGE(Table2[1W Return vs Nifty]))/_xlfn.STDEV.P(Table2[1W Return vs Nifty])</f>
        <v>-0.55193937891318789</v>
      </c>
      <c r="O504">
        <v>288.64999999999998</v>
      </c>
      <c r="P504">
        <v>276.52299072407402</v>
      </c>
      <c r="Q504">
        <v>276.50881223934601</v>
      </c>
      <c r="R504">
        <v>40.336178121443503</v>
      </c>
      <c r="S504" s="2">
        <f>(Table2[[#This Row],[Close Price]]-Table2[[#This Row],[20D EMA]])/Table2[[#This Row],[20D EMA]]</f>
        <v>1.2298631560713707E-2</v>
      </c>
      <c r="T504" s="2">
        <f>(Table2[[#This Row],[Close Price]]-Table2[[#This Row],[50D EMA]])/Table2[[#This Row],[50D EMA]]</f>
        <v>5.6693330398589287E-2</v>
      </c>
      <c r="U504" s="2">
        <f>(Table2[[#This Row],[Close Price]]-Table2[[#This Row],[200D EMA]])/Table2[[#This Row],[200D EMA]]</f>
        <v>5.67475142422285E-2</v>
      </c>
      <c r="V504">
        <v>0.79768881209645204</v>
      </c>
      <c r="W504">
        <v>285.8</v>
      </c>
      <c r="X504">
        <v>294.5</v>
      </c>
      <c r="Y504">
        <v>282.8</v>
      </c>
      <c r="Z504">
        <v>295.25</v>
      </c>
      <c r="AA504">
        <v>282.8</v>
      </c>
      <c r="AB504">
        <v>305.60000000000002</v>
      </c>
      <c r="AC504" s="2">
        <f>(Table2[[#This Row],[Close Price]]/Table2[[#This Row],[Day Low]])-1</f>
        <v>2.2393282015395366E-2</v>
      </c>
      <c r="AD504" s="2">
        <f>(Table2[[#This Row],[Day High]]/Table2[[#This Row],[Close Price]])-1</f>
        <v>7.8713210130048061E-3</v>
      </c>
      <c r="AE504" s="2">
        <f>(Table2[[#This Row],[Close Price]]/Table2[[#This Row],[Current Week Low]])-1</f>
        <v>3.323903818953311E-2</v>
      </c>
      <c r="AF504" s="2">
        <f>(Table2[[#This Row],[Current Week High]]/Table2[[#This Row],[Close Price]])-1</f>
        <v>1.0438056125941175E-2</v>
      </c>
      <c r="AG504" s="2">
        <f>(Table2[[#This Row],[Close Price]]/Table2[[#This Row],[Current Month Low]])-1</f>
        <v>3.323903818953311E-2</v>
      </c>
      <c r="AH504" s="2">
        <f>(Table2[[#This Row],[Current Month High]]/Table2[[#This Row],[Close Price]])-1</f>
        <v>4.5859000684462803E-2</v>
      </c>
      <c r="AI504">
        <v>15.982203969883599</v>
      </c>
      <c r="AJ504">
        <v>37.183098591549196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0.13</v>
      </c>
      <c r="AM504" t="s">
        <v>10200</v>
      </c>
      <c r="AN504">
        <v>3.09</v>
      </c>
      <c r="AO504" t="s">
        <v>10200</v>
      </c>
      <c r="AP504">
        <v>-7.2586954629684994E-2</v>
      </c>
      <c r="AQ504">
        <f>(Table2[[#This Row],[Sharpe Ratio]]-AVERAGE(Table2[Sharpe Ratio]))/_xlfn.STDEV.P(Table2[Sharpe Ratio])</f>
        <v>-1.4325668936507647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-4.3920626395701916</v>
      </c>
      <c r="AS504">
        <f>_xlfn.RANK.AVG(Table2[[#This Row],[1Y Return vs Nifty Z-Score]],Table2[1Y Return vs Nifty Z-Score])</f>
        <v>682</v>
      </c>
      <c r="AT504">
        <f>_xlfn.RANK.AVG(Table2[[#This Row],[6M Return vs Nifty Z-Score]],Table2[6M Return vs Nifty Z-Score])</f>
        <v>551</v>
      </c>
      <c r="AU504">
        <f>_xlfn.RANK.AVG(Table2[[#This Row],[Sharpe Ratio Z-Score]],Table2[Sharpe Ratio Z-Score])</f>
        <v>675</v>
      </c>
      <c r="AV504">
        <f>(Table2[[#This Row],[Rank 1Y]]+Table2[[#This Row],[Rank 6M]]+Table2[[#This Row],[Rank Sharpe]])/3</f>
        <v>636</v>
      </c>
    </row>
    <row r="505" spans="1:48" x14ac:dyDescent="0.3">
      <c r="A505" t="s">
        <v>1256</v>
      </c>
      <c r="B505" t="s">
        <v>1257</v>
      </c>
      <c r="C505" t="s">
        <v>10163</v>
      </c>
      <c r="D505" t="s">
        <v>130</v>
      </c>
      <c r="E505">
        <v>8695.3602185199998</v>
      </c>
      <c r="F505">
        <v>272.91000000000003</v>
      </c>
      <c r="G505">
        <v>49.149480629725304</v>
      </c>
      <c r="H505">
        <f>(Table2[[#This Row],[1Y Return vs Nifty]]-AVERAGE(Table2[1Y Return vs Nifty]))/_xlfn.STDEV.P(Table2[1Y Return vs Nifty])</f>
        <v>2.5760123810376501E-2</v>
      </c>
      <c r="I505">
        <v>15.894339759645501</v>
      </c>
      <c r="J505">
        <f>(Table2[[#This Row],[1M Return vs Nifty]]-AVERAGE(Table2[1M Return vs Nifty]))/_xlfn.STDEV.P(Table2[1M Return vs Nifty])</f>
        <v>0.95380649455250222</v>
      </c>
      <c r="K505">
        <v>-1.43075405633347</v>
      </c>
      <c r="L505">
        <f>(Table2[[#This Row],[6M Return vs Nifty]]-AVERAGE(Table2[6M Return vs Nifty]))/_xlfn.STDEV.P(Table2[6M Return vs Nifty])</f>
        <v>-0.35258138813503331</v>
      </c>
      <c r="M505">
        <v>14.790221829985301</v>
      </c>
      <c r="N505">
        <f>(Table2[[#This Row],[1W Return vs Nifty]]-AVERAGE(Table2[1W Return vs Nifty]))/_xlfn.STDEV.P(Table2[1W Return vs Nifty])</f>
        <v>2.6012075417916702</v>
      </c>
      <c r="O505">
        <v>242.47</v>
      </c>
      <c r="P505">
        <v>238.70431615275601</v>
      </c>
      <c r="Q505">
        <v>222.198212326186</v>
      </c>
      <c r="R505">
        <v>73.982997975324395</v>
      </c>
      <c r="S505" s="2">
        <f>(Table2[[#This Row],[Close Price]]-Table2[[#This Row],[20D EMA]])/Table2[[#This Row],[20D EMA]]</f>
        <v>0.12554130407885522</v>
      </c>
      <c r="T505" s="2">
        <f>(Table2[[#This Row],[Close Price]]-Table2[[#This Row],[50D EMA]])/Table2[[#This Row],[50D EMA]]</f>
        <v>0.14329729934734189</v>
      </c>
      <c r="U505" s="2">
        <f>(Table2[[#This Row],[Close Price]]-Table2[[#This Row],[200D EMA]])/Table2[[#This Row],[200D EMA]]</f>
        <v>0.22822770328759148</v>
      </c>
      <c r="V505">
        <v>1.20118398886997</v>
      </c>
      <c r="W505">
        <v>254.5</v>
      </c>
      <c r="X505">
        <v>277</v>
      </c>
      <c r="Y505">
        <v>244.4</v>
      </c>
      <c r="Z505">
        <v>277.74</v>
      </c>
      <c r="AA505">
        <v>229.92</v>
      </c>
      <c r="AB505">
        <v>277.74</v>
      </c>
      <c r="AC505" s="2">
        <f>(Table2[[#This Row],[Close Price]]/Table2[[#This Row],[Day Low]])-1</f>
        <v>7.2337917485265413E-2</v>
      </c>
      <c r="AD505" s="2">
        <f>(Table2[[#This Row],[Day High]]/Table2[[#This Row],[Close Price]])-1</f>
        <v>1.4986625627496197E-2</v>
      </c>
      <c r="AE505" s="2">
        <f>(Table2[[#This Row],[Close Price]]/Table2[[#This Row],[Current Week Low]])-1</f>
        <v>0.11665302782324072</v>
      </c>
      <c r="AF505" s="2">
        <f>(Table2[[#This Row],[Current Week High]]/Table2[[#This Row],[Close Price]])-1</f>
        <v>1.7698142244696013E-2</v>
      </c>
      <c r="AG505" s="2">
        <f>(Table2[[#This Row],[Close Price]]/Table2[[#This Row],[Current Month Low]])-1</f>
        <v>0.18697807933194177</v>
      </c>
      <c r="AH505" s="2">
        <f>(Table2[[#This Row],[Current Month High]]/Table2[[#This Row],[Close Price]])-1</f>
        <v>1.7698142244696013E-2</v>
      </c>
      <c r="AI505">
        <v>4.0452896559305103</v>
      </c>
      <c r="AJ505">
        <v>79.640600315955695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0.11</v>
      </c>
      <c r="AM505" t="s">
        <v>10200</v>
      </c>
      <c r="AN505">
        <v>16.63</v>
      </c>
      <c r="AO505" t="s">
        <v>10200</v>
      </c>
      <c r="AP505">
        <v>0.130494688927488</v>
      </c>
      <c r="AQ505">
        <f>(Table2[[#This Row],[Sharpe Ratio]]-AVERAGE(Table2[Sharpe Ratio]))/_xlfn.STDEV.P(Table2[Sharpe Ratio])</f>
        <v>0.85703526229304683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4.0852280343125624</v>
      </c>
      <c r="AS505">
        <f>_xlfn.RANK.AVG(Table2[[#This Row],[1Y Return vs Nifty Z-Score]],Table2[1Y Return vs Nifty Z-Score])</f>
        <v>271</v>
      </c>
      <c r="AT505">
        <f>_xlfn.RANK.AVG(Table2[[#This Row],[6M Return vs Nifty Z-Score]],Table2[6M Return vs Nifty Z-Score])</f>
        <v>445</v>
      </c>
      <c r="AU505">
        <f>_xlfn.RANK.AVG(Table2[[#This Row],[Sharpe Ratio Z-Score]],Table2[Sharpe Ratio Z-Score])</f>
        <v>146</v>
      </c>
      <c r="AV505">
        <f>(Table2[[#This Row],[Rank 1Y]]+Table2[[#This Row],[Rank 6M]]+Table2[[#This Row],[Rank Sharpe]])/3</f>
        <v>287.33333333333331</v>
      </c>
    </row>
    <row r="506" spans="1:48" x14ac:dyDescent="0.3">
      <c r="A506" t="s">
        <v>1258</v>
      </c>
      <c r="B506" t="s">
        <v>1259</v>
      </c>
      <c r="C506" t="s">
        <v>10155</v>
      </c>
      <c r="D506" t="s">
        <v>24</v>
      </c>
      <c r="E506">
        <v>8679.1659598440001</v>
      </c>
      <c r="F506">
        <v>44.92</v>
      </c>
      <c r="G506">
        <v>-17.303930108867199</v>
      </c>
      <c r="H506">
        <f>(Table2[[#This Row],[1Y Return vs Nifty]]-AVERAGE(Table2[1Y Return vs Nifty]))/_xlfn.STDEV.P(Table2[1Y Return vs Nifty])</f>
        <v>-0.75061310657533997</v>
      </c>
      <c r="I506">
        <v>-14.4564731717282</v>
      </c>
      <c r="J506">
        <f>(Table2[[#This Row],[1M Return vs Nifty]]-AVERAGE(Table2[1M Return vs Nifty]))/_xlfn.STDEV.P(Table2[1M Return vs Nifty])</f>
        <v>-1.5642040995683266</v>
      </c>
      <c r="K506">
        <v>-34.609092957498703</v>
      </c>
      <c r="L506">
        <f>(Table2[[#This Row],[6M Return vs Nifty]]-AVERAGE(Table2[6M Return vs Nifty]))/_xlfn.STDEV.P(Table2[6M Return vs Nifty])</f>
        <v>-1.362152784038392</v>
      </c>
      <c r="M506">
        <v>1.87053690441804</v>
      </c>
      <c r="N506">
        <f>(Table2[[#This Row],[1W Return vs Nifty]]-AVERAGE(Table2[1W Return vs Nifty]))/_xlfn.STDEV.P(Table2[1W Return vs Nifty])</f>
        <v>9.4982259555803777E-2</v>
      </c>
      <c r="O506">
        <v>46.17</v>
      </c>
      <c r="P506">
        <v>48.569654581635596</v>
      </c>
      <c r="Q506">
        <v>49.7810999187653</v>
      </c>
      <c r="R506">
        <v>39.626999220529498</v>
      </c>
      <c r="S506" s="2">
        <f>(Table2[[#This Row],[Close Price]]-Table2[[#This Row],[20D EMA]])/Table2[[#This Row],[20D EMA]]</f>
        <v>-2.7073857483214208E-2</v>
      </c>
      <c r="T506" s="2">
        <f>(Table2[[#This Row],[Close Price]]-Table2[[#This Row],[50D EMA]])/Table2[[#This Row],[50D EMA]]</f>
        <v>-7.5142691729488759E-2</v>
      </c>
      <c r="U506" s="2">
        <f>(Table2[[#This Row],[Close Price]]-Table2[[#This Row],[200D EMA]])/Table2[[#This Row],[200D EMA]]</f>
        <v>-9.7649508080332223E-2</v>
      </c>
      <c r="V506">
        <v>1.83618395312463</v>
      </c>
      <c r="W506">
        <v>44.2</v>
      </c>
      <c r="X506">
        <v>45.84</v>
      </c>
      <c r="Y506">
        <v>44.2</v>
      </c>
      <c r="Z506">
        <v>45.9</v>
      </c>
      <c r="AA506">
        <v>43.78</v>
      </c>
      <c r="AB506">
        <v>45.9</v>
      </c>
      <c r="AC506" s="2">
        <f>(Table2[[#This Row],[Close Price]]/Table2[[#This Row],[Day Low]])-1</f>
        <v>1.6289592760180938E-2</v>
      </c>
      <c r="AD506" s="2">
        <f>(Table2[[#This Row],[Day High]]/Table2[[#This Row],[Close Price]])-1</f>
        <v>2.0480854853072161E-2</v>
      </c>
      <c r="AE506" s="2">
        <f>(Table2[[#This Row],[Close Price]]/Table2[[#This Row],[Current Week Low]])-1</f>
        <v>1.6289592760180938E-2</v>
      </c>
      <c r="AF506" s="2">
        <f>(Table2[[#This Row],[Current Week High]]/Table2[[#This Row],[Close Price]])-1</f>
        <v>2.1816562778272486E-2</v>
      </c>
      <c r="AG506" s="2">
        <f>(Table2[[#This Row],[Close Price]]/Table2[[#This Row],[Current Month Low]])-1</f>
        <v>2.603928734581995E-2</v>
      </c>
      <c r="AH506" s="2">
        <f>(Table2[[#This Row],[Current Month High]]/Table2[[#This Row],[Close Price]])-1</f>
        <v>2.1816562778272486E-2</v>
      </c>
      <c r="AI506">
        <v>40.249332146037297</v>
      </c>
      <c r="AJ506">
        <v>12.3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-0.22</v>
      </c>
      <c r="AM506" t="s">
        <v>10199</v>
      </c>
      <c r="AN506">
        <v>-1.99</v>
      </c>
      <c r="AO506" t="s">
        <v>10199</v>
      </c>
      <c r="AP506">
        <v>2.4938107707023999E-2</v>
      </c>
      <c r="AQ506">
        <f>(Table2[[#This Row],[Sharpe Ratio]]-AVERAGE(Table2[Sharpe Ratio]))/_xlfn.STDEV.P(Table2[Sharpe Ratio])</f>
        <v>-0.33304066826929485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609</v>
      </c>
      <c r="AT506">
        <f>_xlfn.RANK.AVG(Table2[[#This Row],[6M Return vs Nifty Z-Score]],Table2[6M Return vs Nifty Z-Score])</f>
        <v>700</v>
      </c>
      <c r="AU506">
        <f>_xlfn.RANK.AVG(Table2[[#This Row],[Sharpe Ratio Z-Score]],Table2[Sharpe Ratio Z-Score])</f>
        <v>427</v>
      </c>
      <c r="AV506">
        <f>(Table2[[#This Row],[Rank 1Y]]+Table2[[#This Row],[Rank 6M]]+Table2[[#This Row],[Rank Sharpe]])/3</f>
        <v>578.66666666666663</v>
      </c>
    </row>
    <row r="507" spans="1:48" x14ac:dyDescent="0.3">
      <c r="A507" t="s">
        <v>1266</v>
      </c>
      <c r="B507" t="s">
        <v>1267</v>
      </c>
      <c r="C507" t="s">
        <v>10169</v>
      </c>
      <c r="D507" t="s">
        <v>393</v>
      </c>
      <c r="E507">
        <v>8599.5797298599991</v>
      </c>
      <c r="F507">
        <v>543.75</v>
      </c>
      <c r="G507">
        <v>-1.73371539204796</v>
      </c>
      <c r="H507">
        <f>(Table2[[#This Row],[1Y Return vs Nifty]]-AVERAGE(Table2[1Y Return vs Nifty]))/_xlfn.STDEV.P(Table2[1Y Return vs Nifty])</f>
        <v>-0.56870674897621132</v>
      </c>
      <c r="I507">
        <v>4.7964960656566999</v>
      </c>
      <c r="J507">
        <f>(Table2[[#This Row],[1M Return vs Nifty]]-AVERAGE(Table2[1M Return vs Nifty]))/_xlfn.STDEV.P(Table2[1M Return vs Nifty])</f>
        <v>3.3090200839177825E-2</v>
      </c>
      <c r="K507">
        <v>-2.2776753430691801</v>
      </c>
      <c r="L507">
        <f>(Table2[[#This Row],[6M Return vs Nifty]]-AVERAGE(Table2[6M Return vs Nifty]))/_xlfn.STDEV.P(Table2[6M Return vs Nifty])</f>
        <v>-0.37835204254353394</v>
      </c>
      <c r="M507">
        <v>-1.5607132337004599</v>
      </c>
      <c r="N507">
        <f>(Table2[[#This Row],[1W Return vs Nifty]]-AVERAGE(Table2[1W Return vs Nifty]))/_xlfn.STDEV.P(Table2[1W Return vs Nifty])</f>
        <v>-0.57062885212154379</v>
      </c>
      <c r="O507">
        <v>543.91999999999996</v>
      </c>
      <c r="P507">
        <v>521.92379588729796</v>
      </c>
      <c r="Q507">
        <v>486.39143197078897</v>
      </c>
      <c r="R507">
        <v>46.228559084793503</v>
      </c>
      <c r="S507" s="2">
        <f>(Table2[[#This Row],[Close Price]]-Table2[[#This Row],[20D EMA]])/Table2[[#This Row],[20D EMA]]</f>
        <v>-3.125459626414897E-4</v>
      </c>
      <c r="T507" s="2">
        <f>(Table2[[#This Row],[Close Price]]-Table2[[#This Row],[50D EMA]])/Table2[[#This Row],[50D EMA]]</f>
        <v>4.1818756463472502E-2</v>
      </c>
      <c r="U507" s="2">
        <f>(Table2[[#This Row],[Close Price]]-Table2[[#This Row],[200D EMA]])/Table2[[#This Row],[200D EMA]]</f>
        <v>0.11792676486261747</v>
      </c>
      <c r="V507">
        <v>0.72825728060962802</v>
      </c>
      <c r="W507">
        <v>528.79999999999995</v>
      </c>
      <c r="X507">
        <v>549.9</v>
      </c>
      <c r="Y507">
        <v>528.79999999999995</v>
      </c>
      <c r="Z507">
        <v>553.95000000000005</v>
      </c>
      <c r="AA507">
        <v>528.79999999999995</v>
      </c>
      <c r="AB507">
        <v>570</v>
      </c>
      <c r="AC507" s="2">
        <f>(Table2[[#This Row],[Close Price]]/Table2[[#This Row],[Day Low]])-1</f>
        <v>2.8271558245083206E-2</v>
      </c>
      <c r="AD507" s="2">
        <f>(Table2[[#This Row],[Day High]]/Table2[[#This Row],[Close Price]])-1</f>
        <v>1.1310344827586194E-2</v>
      </c>
      <c r="AE507" s="2">
        <f>(Table2[[#This Row],[Close Price]]/Table2[[#This Row],[Current Week Low]])-1</f>
        <v>2.8271558245083206E-2</v>
      </c>
      <c r="AF507" s="2">
        <f>(Table2[[#This Row],[Current Week High]]/Table2[[#This Row],[Close Price]])-1</f>
        <v>1.8758620689655281E-2</v>
      </c>
      <c r="AG507" s="2">
        <f>(Table2[[#This Row],[Close Price]]/Table2[[#This Row],[Current Month Low]])-1</f>
        <v>2.8271558245083206E-2</v>
      </c>
      <c r="AH507" s="2">
        <f>(Table2[[#This Row],[Current Month High]]/Table2[[#This Row],[Close Price]])-1</f>
        <v>4.8275862068965614E-2</v>
      </c>
      <c r="AI507">
        <v>16.579310344827501</v>
      </c>
      <c r="AJ507">
        <v>34.992552135054602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0.01</v>
      </c>
      <c r="AM507" t="s">
        <v>10200</v>
      </c>
      <c r="AN507">
        <v>-3.52</v>
      </c>
      <c r="AO507" t="s">
        <v>10199</v>
      </c>
      <c r="AP507">
        <v>-7.9011124676070001E-3</v>
      </c>
      <c r="AQ507">
        <f>(Table2[[#This Row],[Sharpe Ratio]]-AVERAGE(Table2[Sharpe Ratio]))/_xlfn.STDEV.P(Table2[Sharpe Ratio])</f>
        <v>-0.70327969132595525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-2.1878771341280663</v>
      </c>
      <c r="AS507">
        <f>_xlfn.RANK.AVG(Table2[[#This Row],[1Y Return vs Nifty Z-Score]],Table2[1Y Return vs Nifty Z-Score])</f>
        <v>525</v>
      </c>
      <c r="AT507">
        <f>_xlfn.RANK.AVG(Table2[[#This Row],[6M Return vs Nifty Z-Score]],Table2[6M Return vs Nifty Z-Score])</f>
        <v>456</v>
      </c>
      <c r="AU507">
        <f>_xlfn.RANK.AVG(Table2[[#This Row],[Sharpe Ratio Z-Score]],Table2[Sharpe Ratio Z-Score])</f>
        <v>559</v>
      </c>
      <c r="AV507">
        <f>(Table2[[#This Row],[Rank 1Y]]+Table2[[#This Row],[Rank 6M]]+Table2[[#This Row],[Rank Sharpe]])/3</f>
        <v>513.33333333333337</v>
      </c>
    </row>
    <row r="508" spans="1:48" x14ac:dyDescent="0.3">
      <c r="A508" t="s">
        <v>1270</v>
      </c>
      <c r="B508" t="s">
        <v>1271</v>
      </c>
      <c r="C508" t="s">
        <v>10164</v>
      </c>
      <c r="D508" t="s">
        <v>80</v>
      </c>
      <c r="E508">
        <v>8584.1524676999998</v>
      </c>
      <c r="F508">
        <v>295.85000000000002</v>
      </c>
      <c r="G508">
        <v>18.047273596377501</v>
      </c>
      <c r="H508">
        <f>(Table2[[#This Row],[1Y Return vs Nifty]]-AVERAGE(Table2[1Y Return vs Nifty]))/_xlfn.STDEV.P(Table2[1Y Return vs Nifty])</f>
        <v>-0.33760604021681273</v>
      </c>
      <c r="I508">
        <v>26.587040660510699</v>
      </c>
      <c r="J508">
        <f>(Table2[[#This Row],[1M Return vs Nifty]]-AVERAGE(Table2[1M Return vs Nifty]))/_xlfn.STDEV.P(Table2[1M Return vs Nifty])</f>
        <v>1.8409107117944778</v>
      </c>
      <c r="K508">
        <v>1.7898090206606601</v>
      </c>
      <c r="L508">
        <f>(Table2[[#This Row],[6M Return vs Nifty]]-AVERAGE(Table2[6M Return vs Nifty]))/_xlfn.STDEV.P(Table2[6M Return vs Nifty])</f>
        <v>-0.25458406611956647</v>
      </c>
      <c r="M508">
        <v>-1.4360184262800599</v>
      </c>
      <c r="N508">
        <f>(Table2[[#This Row],[1W Return vs Nifty]]-AVERAGE(Table2[1W Return vs Nifty]))/_xlfn.STDEV.P(Table2[1W Return vs Nifty])</f>
        <v>-0.54643992795497265</v>
      </c>
      <c r="O508">
        <v>263.44</v>
      </c>
      <c r="P508">
        <v>241.75004651021601</v>
      </c>
      <c r="Q508">
        <v>230.45273635020001</v>
      </c>
      <c r="R508">
        <v>61.901622604438003</v>
      </c>
      <c r="S508" s="2">
        <f>(Table2[[#This Row],[Close Price]]-Table2[[#This Row],[20D EMA]])/Table2[[#This Row],[20D EMA]]</f>
        <v>0.12302611600364419</v>
      </c>
      <c r="T508" s="2">
        <f>(Table2[[#This Row],[Close Price]]-Table2[[#This Row],[50D EMA]])/Table2[[#This Row],[50D EMA]]</f>
        <v>0.22378466631441921</v>
      </c>
      <c r="U508" s="2">
        <f>(Table2[[#This Row],[Close Price]]-Table2[[#This Row],[200D EMA]])/Table2[[#This Row],[200D EMA]]</f>
        <v>0.28377733623618678</v>
      </c>
      <c r="V508">
        <v>3.83282632596441</v>
      </c>
      <c r="W508">
        <v>275.10000000000002</v>
      </c>
      <c r="X508">
        <v>297.89999999999998</v>
      </c>
      <c r="Y508">
        <v>272.5</v>
      </c>
      <c r="Z508">
        <v>297.89999999999998</v>
      </c>
      <c r="AA508">
        <v>272.5</v>
      </c>
      <c r="AB508">
        <v>297.89999999999998</v>
      </c>
      <c r="AC508" s="2">
        <f>(Table2[[#This Row],[Close Price]]/Table2[[#This Row],[Day Low]])-1</f>
        <v>7.5427117411850153E-2</v>
      </c>
      <c r="AD508" s="2">
        <f>(Table2[[#This Row],[Day High]]/Table2[[#This Row],[Close Price]])-1</f>
        <v>6.9291870880512363E-3</v>
      </c>
      <c r="AE508" s="2">
        <f>(Table2[[#This Row],[Close Price]]/Table2[[#This Row],[Current Week Low]])-1</f>
        <v>8.5688073394495579E-2</v>
      </c>
      <c r="AF508" s="2">
        <f>(Table2[[#This Row],[Current Week High]]/Table2[[#This Row],[Close Price]])-1</f>
        <v>6.9291870880512363E-3</v>
      </c>
      <c r="AG508" s="2">
        <f>(Table2[[#This Row],[Close Price]]/Table2[[#This Row],[Current Month Low]])-1</f>
        <v>8.5688073394495579E-2</v>
      </c>
      <c r="AH508" s="2">
        <f>(Table2[[#This Row],[Current Month High]]/Table2[[#This Row],[Close Price]])-1</f>
        <v>6.9291870880512363E-3</v>
      </c>
      <c r="AI508">
        <v>4.0730099712692001</v>
      </c>
      <c r="AJ508">
        <v>71.457548536656006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0.22</v>
      </c>
      <c r="AM508" t="s">
        <v>10200</v>
      </c>
      <c r="AN508">
        <v>26.15</v>
      </c>
      <c r="AO508" t="s">
        <v>10200</v>
      </c>
      <c r="AP508">
        <v>2.835945968205E-2</v>
      </c>
      <c r="AQ508">
        <f>(Table2[[#This Row],[Sharpe Ratio]]-AVERAGE(Table2[Sharpe Ratio]))/_xlfn.STDEV.P(Table2[Sharpe Ratio])</f>
        <v>-0.29446734021733434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0.40781333728579161</v>
      </c>
      <c r="AS508">
        <f>_xlfn.RANK.AVG(Table2[[#This Row],[1Y Return vs Nifty Z-Score]],Table2[1Y Return vs Nifty Z-Score])</f>
        <v>399</v>
      </c>
      <c r="AT508">
        <f>_xlfn.RANK.AVG(Table2[[#This Row],[6M Return vs Nifty Z-Score]],Table2[6M Return vs Nifty Z-Score])</f>
        <v>403</v>
      </c>
      <c r="AU508">
        <f>_xlfn.RANK.AVG(Table2[[#This Row],[Sharpe Ratio Z-Score]],Table2[Sharpe Ratio Z-Score])</f>
        <v>418</v>
      </c>
      <c r="AV508">
        <f>(Table2[[#This Row],[Rank 1Y]]+Table2[[#This Row],[Rank 6M]]+Table2[[#This Row],[Rank Sharpe]])/3</f>
        <v>406.66666666666669</v>
      </c>
    </row>
    <row r="509" spans="1:48" x14ac:dyDescent="0.3">
      <c r="A509" t="s">
        <v>1272</v>
      </c>
      <c r="B509" t="s">
        <v>1273</v>
      </c>
      <c r="C509" t="s">
        <v>10161</v>
      </c>
      <c r="D509" t="s">
        <v>65</v>
      </c>
      <c r="E509">
        <v>8566.1781612300001</v>
      </c>
      <c r="F509">
        <v>937.75</v>
      </c>
      <c r="G509">
        <v>90.017462298764698</v>
      </c>
      <c r="H509">
        <f>(Table2[[#This Row],[1Y Return vs Nifty]]-AVERAGE(Table2[1Y Return vs Nifty]))/_xlfn.STDEV.P(Table2[1Y Return vs Nifty])</f>
        <v>0.5032195438023439</v>
      </c>
      <c r="I509">
        <v>-0.97388384106695502</v>
      </c>
      <c r="J509">
        <f>(Table2[[#This Row],[1M Return vs Nifty]]-AVERAGE(Table2[1M Return vs Nifty]))/_xlfn.STDEV.P(Table2[1M Return vs Nifty])</f>
        <v>-0.44564088850876366</v>
      </c>
      <c r="K509">
        <v>22.955116291135699</v>
      </c>
      <c r="L509">
        <f>(Table2[[#This Row],[6M Return vs Nifty]]-AVERAGE(Table2[6M Return vs Nifty]))/_xlfn.STDEV.P(Table2[6M Return vs Nifty])</f>
        <v>0.38944723603301185</v>
      </c>
      <c r="M509">
        <v>-0.43149660373964199</v>
      </c>
      <c r="N509">
        <f>(Table2[[#This Row],[1W Return vs Nifty]]-AVERAGE(Table2[1W Return vs Nifty]))/_xlfn.STDEV.P(Table2[1W Return vs Nifty])</f>
        <v>-0.35157774650762524</v>
      </c>
      <c r="O509">
        <v>935.15</v>
      </c>
      <c r="P509">
        <v>902.34195936980598</v>
      </c>
      <c r="Q509">
        <v>742.03527130170005</v>
      </c>
      <c r="R509">
        <v>43.193093648107698</v>
      </c>
      <c r="S509" s="2">
        <f>(Table2[[#This Row],[Close Price]]-Table2[[#This Row],[20D EMA]])/Table2[[#This Row],[20D EMA]]</f>
        <v>2.7803026252473111E-3</v>
      </c>
      <c r="T509" s="2">
        <f>(Table2[[#This Row],[Close Price]]-Table2[[#This Row],[50D EMA]])/Table2[[#This Row],[50D EMA]]</f>
        <v>3.9240157528441809E-2</v>
      </c>
      <c r="U509" s="2">
        <f>(Table2[[#This Row],[Close Price]]-Table2[[#This Row],[200D EMA]])/Table2[[#This Row],[200D EMA]]</f>
        <v>0.26375394306388084</v>
      </c>
      <c r="V509">
        <v>0.44363209786653501</v>
      </c>
      <c r="W509">
        <v>918.2</v>
      </c>
      <c r="X509">
        <v>949</v>
      </c>
      <c r="Y509">
        <v>918.2</v>
      </c>
      <c r="Z509">
        <v>954.6</v>
      </c>
      <c r="AA509">
        <v>918.2</v>
      </c>
      <c r="AB509">
        <v>965</v>
      </c>
      <c r="AC509" s="2">
        <f>(Table2[[#This Row],[Close Price]]/Table2[[#This Row],[Day Low]])-1</f>
        <v>2.1291657590938762E-2</v>
      </c>
      <c r="AD509" s="2">
        <f>(Table2[[#This Row],[Day High]]/Table2[[#This Row],[Close Price]])-1</f>
        <v>1.1996800853105949E-2</v>
      </c>
      <c r="AE509" s="2">
        <f>(Table2[[#This Row],[Close Price]]/Table2[[#This Row],[Current Week Low]])-1</f>
        <v>2.1291657590938762E-2</v>
      </c>
      <c r="AF509" s="2">
        <f>(Table2[[#This Row],[Current Week High]]/Table2[[#This Row],[Close Price]])-1</f>
        <v>1.7968541722207521E-2</v>
      </c>
      <c r="AG509" s="2">
        <f>(Table2[[#This Row],[Close Price]]/Table2[[#This Row],[Current Month Low]])-1</f>
        <v>2.1291657590938762E-2</v>
      </c>
      <c r="AH509" s="2">
        <f>(Table2[[#This Row],[Current Month High]]/Table2[[#This Row],[Close Price]])-1</f>
        <v>2.905891762196755E-2</v>
      </c>
      <c r="AI509">
        <v>5.9824046920821097</v>
      </c>
      <c r="AJ509">
        <v>127.553991749575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</v>
      </c>
      <c r="AM509" t="s">
        <v>10201</v>
      </c>
      <c r="AN509">
        <v>-0.95</v>
      </c>
      <c r="AO509" t="s">
        <v>10199</v>
      </c>
      <c r="AP509">
        <v>-1.2835538337136E-2</v>
      </c>
      <c r="AQ509">
        <f>(Table2[[#This Row],[Sharpe Ratio]]-AVERAGE(Table2[Sharpe Ratio]))/_xlfn.STDEV.P(Table2[Sharpe Ratio])</f>
        <v>-0.7589118593118217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-0.66346371449285479</v>
      </c>
      <c r="AS509">
        <f>_xlfn.RANK.AVG(Table2[[#This Row],[1Y Return vs Nifty Z-Score]],Table2[1Y Return vs Nifty Z-Score])</f>
        <v>147</v>
      </c>
      <c r="AT509">
        <f>_xlfn.RANK.AVG(Table2[[#This Row],[6M Return vs Nifty Z-Score]],Table2[6M Return vs Nifty Z-Score])</f>
        <v>193</v>
      </c>
      <c r="AU509">
        <f>_xlfn.RANK.AVG(Table2[[#This Row],[Sharpe Ratio Z-Score]],Table2[Sharpe Ratio Z-Score])</f>
        <v>570</v>
      </c>
      <c r="AV509">
        <f>(Table2[[#This Row],[Rank 1Y]]+Table2[[#This Row],[Rank 6M]]+Table2[[#This Row],[Rank Sharpe]])/3</f>
        <v>303.33333333333331</v>
      </c>
    </row>
    <row r="510" spans="1:48" x14ac:dyDescent="0.3">
      <c r="A510" t="s">
        <v>1274</v>
      </c>
      <c r="B510" t="s">
        <v>1275</v>
      </c>
      <c r="C510" t="s">
        <v>10161</v>
      </c>
      <c r="D510" t="s">
        <v>65</v>
      </c>
      <c r="E510">
        <v>8561.6226531779994</v>
      </c>
      <c r="F510">
        <v>188.1</v>
      </c>
      <c r="G510">
        <v>80.183734860435905</v>
      </c>
      <c r="H510">
        <f>(Table2[[#This Row],[1Y Return vs Nifty]]-AVERAGE(Table2[1Y Return vs Nifty]))/_xlfn.STDEV.P(Table2[1Y Return vs Nifty])</f>
        <v>0.38833239725601626</v>
      </c>
      <c r="I510">
        <v>14.2711369026448</v>
      </c>
      <c r="J510">
        <f>(Table2[[#This Row],[1M Return vs Nifty]]-AVERAGE(Table2[1M Return vs Nifty]))/_xlfn.STDEV.P(Table2[1M Return vs Nifty])</f>
        <v>0.81913985482932128</v>
      </c>
      <c r="K510">
        <v>2.7267266470398202</v>
      </c>
      <c r="L510">
        <f>(Table2[[#This Row],[6M Return vs Nifty]]-AVERAGE(Table2[6M Return vs Nifty]))/_xlfn.STDEV.P(Table2[6M Return vs Nifty])</f>
        <v>-0.22607494639757672</v>
      </c>
      <c r="M510">
        <v>12.1634486779997</v>
      </c>
      <c r="N510">
        <f>(Table2[[#This Row],[1W Return vs Nifty]]-AVERAGE(Table2[1W Return vs Nifty]))/_xlfn.STDEV.P(Table2[1W Return vs Nifty])</f>
        <v>2.0916529108442239</v>
      </c>
      <c r="O510">
        <v>170.33</v>
      </c>
      <c r="P510">
        <v>164.42546335557799</v>
      </c>
      <c r="Q510">
        <v>147.305877275852</v>
      </c>
      <c r="R510">
        <v>87.327252239709395</v>
      </c>
      <c r="S510" s="2">
        <f>(Table2[[#This Row],[Close Price]]-Table2[[#This Row],[20D EMA]])/Table2[[#This Row],[20D EMA]]</f>
        <v>0.10432689485117114</v>
      </c>
      <c r="T510" s="2">
        <f>(Table2[[#This Row],[Close Price]]-Table2[[#This Row],[50D EMA]])/Table2[[#This Row],[50D EMA]]</f>
        <v>0.14398339625307718</v>
      </c>
      <c r="U510" s="2">
        <f>(Table2[[#This Row],[Close Price]]-Table2[[#This Row],[200D EMA]])/Table2[[#This Row],[200D EMA]]</f>
        <v>0.27693479363185886</v>
      </c>
      <c r="V510">
        <v>1.35021434845024</v>
      </c>
      <c r="W510">
        <v>185</v>
      </c>
      <c r="X510">
        <v>196.3</v>
      </c>
      <c r="Y510">
        <v>183.22</v>
      </c>
      <c r="Z510">
        <v>196.3</v>
      </c>
      <c r="AA510">
        <v>160</v>
      </c>
      <c r="AB510">
        <v>196.3</v>
      </c>
      <c r="AC510" s="2">
        <f>(Table2[[#This Row],[Close Price]]/Table2[[#This Row],[Day Low]])-1</f>
        <v>1.6756756756756808E-2</v>
      </c>
      <c r="AD510" s="2">
        <f>(Table2[[#This Row],[Day High]]/Table2[[#This Row],[Close Price]])-1</f>
        <v>4.3593833067517407E-2</v>
      </c>
      <c r="AE510" s="2">
        <f>(Table2[[#This Row],[Close Price]]/Table2[[#This Row],[Current Week Low]])-1</f>
        <v>2.6634646872612189E-2</v>
      </c>
      <c r="AF510" s="2">
        <f>(Table2[[#This Row],[Current Week High]]/Table2[[#This Row],[Close Price]])-1</f>
        <v>4.3593833067517407E-2</v>
      </c>
      <c r="AG510" s="2">
        <f>(Table2[[#This Row],[Close Price]]/Table2[[#This Row],[Current Month Low]])-1</f>
        <v>0.17562499999999992</v>
      </c>
      <c r="AH510" s="2">
        <f>(Table2[[#This Row],[Current Month High]]/Table2[[#This Row],[Close Price]])-1</f>
        <v>4.3593833067517407E-2</v>
      </c>
      <c r="AI510">
        <v>4.3593833067517398</v>
      </c>
      <c r="AJ510">
        <v>107.615894039735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0.01</v>
      </c>
      <c r="AM510" t="s">
        <v>10200</v>
      </c>
      <c r="AN510">
        <v>14.01</v>
      </c>
      <c r="AO510" t="s">
        <v>10200</v>
      </c>
      <c r="AP510">
        <v>6.9607065897065001E-2</v>
      </c>
      <c r="AQ510">
        <f>(Table2[[#This Row],[Sharpe Ratio]]-AVERAGE(Table2[Sharpe Ratio]))/_xlfn.STDEV.P(Table2[Sharpe Ratio])</f>
        <v>0.1705702991438624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3.2436205156758469</v>
      </c>
      <c r="AS510">
        <f>_xlfn.RANK.AVG(Table2[[#This Row],[1Y Return vs Nifty Z-Score]],Table2[1Y Return vs Nifty Z-Score])</f>
        <v>170</v>
      </c>
      <c r="AT510">
        <f>_xlfn.RANK.AVG(Table2[[#This Row],[6M Return vs Nifty Z-Score]],Table2[6M Return vs Nifty Z-Score])</f>
        <v>393</v>
      </c>
      <c r="AU510">
        <f>_xlfn.RANK.AVG(Table2[[#This Row],[Sharpe Ratio Z-Score]],Table2[Sharpe Ratio Z-Score])</f>
        <v>280</v>
      </c>
      <c r="AV510">
        <f>(Table2[[#This Row],[Rank 1Y]]+Table2[[#This Row],[Rank 6M]]+Table2[[#This Row],[Rank Sharpe]])/3</f>
        <v>281</v>
      </c>
    </row>
    <row r="511" spans="1:48" x14ac:dyDescent="0.3">
      <c r="A511" t="s">
        <v>1276</v>
      </c>
      <c r="B511" t="s">
        <v>1277</v>
      </c>
      <c r="C511" t="s">
        <v>10164</v>
      </c>
      <c r="D511" t="s">
        <v>80</v>
      </c>
      <c r="E511">
        <v>8556.9036083070005</v>
      </c>
      <c r="F511">
        <v>209.59</v>
      </c>
      <c r="G511">
        <v>15.5863474288587</v>
      </c>
      <c r="H511">
        <f>(Table2[[#This Row],[1Y Return vs Nifty]]-AVERAGE(Table2[1Y Return vs Nifty]))/_xlfn.STDEV.P(Table2[1Y Return vs Nifty])</f>
        <v>-0.36635696777917698</v>
      </c>
      <c r="I511">
        <v>-8.3017717101339201</v>
      </c>
      <c r="J511">
        <f>(Table2[[#This Row],[1M Return vs Nifty]]-AVERAGE(Table2[1M Return vs Nifty]))/_xlfn.STDEV.P(Table2[1M Return vs Nifty])</f>
        <v>-1.05358833718374</v>
      </c>
      <c r="K511">
        <v>5.1880032328380397</v>
      </c>
      <c r="L511">
        <f>(Table2[[#This Row],[6M Return vs Nifty]]-AVERAGE(Table2[6M Return vs Nifty]))/_xlfn.STDEV.P(Table2[6M Return vs Nifty])</f>
        <v>-0.15118167202869948</v>
      </c>
      <c r="M511">
        <v>-0.59375860127874003</v>
      </c>
      <c r="N511">
        <f>(Table2[[#This Row],[1W Return vs Nifty]]-AVERAGE(Table2[1W Return vs Nifty]))/_xlfn.STDEV.P(Table2[1W Return vs Nifty])</f>
        <v>-0.38305414263659088</v>
      </c>
      <c r="O511">
        <v>212.74</v>
      </c>
      <c r="P511">
        <v>215.47138600296</v>
      </c>
      <c r="Q511">
        <v>195.976594537458</v>
      </c>
      <c r="R511">
        <v>46.818288017201297</v>
      </c>
      <c r="S511" s="2">
        <f>(Table2[[#This Row],[Close Price]]-Table2[[#This Row],[20D EMA]])/Table2[[#This Row],[20D EMA]]</f>
        <v>-1.4806806430384532E-2</v>
      </c>
      <c r="T511" s="2">
        <f>(Table2[[#This Row],[Close Price]]-Table2[[#This Row],[50D EMA]])/Table2[[#This Row],[50D EMA]]</f>
        <v>-2.7295438675459232E-2</v>
      </c>
      <c r="U511" s="2">
        <f>(Table2[[#This Row],[Close Price]]-Table2[[#This Row],[200D EMA]])/Table2[[#This Row],[200D EMA]]</f>
        <v>6.9464445459276547E-2</v>
      </c>
      <c r="V511">
        <v>0.74242530124086403</v>
      </c>
      <c r="W511">
        <v>206.5</v>
      </c>
      <c r="X511">
        <v>212</v>
      </c>
      <c r="Y511">
        <v>206.5</v>
      </c>
      <c r="Z511">
        <v>214</v>
      </c>
      <c r="AA511">
        <v>206.5</v>
      </c>
      <c r="AB511">
        <v>214</v>
      </c>
      <c r="AC511" s="2">
        <f>(Table2[[#This Row],[Close Price]]/Table2[[#This Row],[Day Low]])-1</f>
        <v>1.496368038740914E-2</v>
      </c>
      <c r="AD511" s="2">
        <f>(Table2[[#This Row],[Day High]]/Table2[[#This Row],[Close Price]])-1</f>
        <v>1.1498640202299626E-2</v>
      </c>
      <c r="AE511" s="2">
        <f>(Table2[[#This Row],[Close Price]]/Table2[[#This Row],[Current Week Low]])-1</f>
        <v>1.496368038740914E-2</v>
      </c>
      <c r="AF511" s="2">
        <f>(Table2[[#This Row],[Current Week High]]/Table2[[#This Row],[Close Price]])-1</f>
        <v>2.1041080204208251E-2</v>
      </c>
      <c r="AG511" s="2">
        <f>(Table2[[#This Row],[Close Price]]/Table2[[#This Row],[Current Month Low]])-1</f>
        <v>1.496368038740914E-2</v>
      </c>
      <c r="AH511" s="2">
        <f>(Table2[[#This Row],[Current Month High]]/Table2[[#This Row],[Close Price]])-1</f>
        <v>2.1041080204208251E-2</v>
      </c>
      <c r="AI511">
        <v>22.143232024428599</v>
      </c>
      <c r="AJ511">
        <v>49.6002855103497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-0.18</v>
      </c>
      <c r="AM511" t="s">
        <v>10199</v>
      </c>
      <c r="AN511">
        <v>-1.5</v>
      </c>
      <c r="AO511" t="s">
        <v>10199</v>
      </c>
      <c r="AP511">
        <v>5.8254426989517001E-2</v>
      </c>
      <c r="AQ511">
        <f>(Table2[[#This Row],[Sharpe Ratio]]-AVERAGE(Table2[Sharpe Ratio]))/_xlfn.STDEV.P(Table2[Sharpe Ratio])</f>
        <v>4.2577310397660148E-2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416</v>
      </c>
      <c r="AT511">
        <f>_xlfn.RANK.AVG(Table2[[#This Row],[6M Return vs Nifty Z-Score]],Table2[6M Return vs Nifty Z-Score])</f>
        <v>365</v>
      </c>
      <c r="AU511">
        <f>_xlfn.RANK.AVG(Table2[[#This Row],[Sharpe Ratio Z-Score]],Table2[Sharpe Ratio Z-Score])</f>
        <v>326</v>
      </c>
      <c r="AV511">
        <f>(Table2[[#This Row],[Rank 1Y]]+Table2[[#This Row],[Rank 6M]]+Table2[[#This Row],[Rank Sharpe]])/3</f>
        <v>369</v>
      </c>
    </row>
    <row r="512" spans="1:48" x14ac:dyDescent="0.3">
      <c r="A512" t="s">
        <v>1278</v>
      </c>
      <c r="B512" t="s">
        <v>1279</v>
      </c>
      <c r="C512" t="s">
        <v>10161</v>
      </c>
      <c r="D512" t="s">
        <v>287</v>
      </c>
      <c r="E512">
        <v>8556.365871</v>
      </c>
      <c r="F512">
        <v>1363.05</v>
      </c>
      <c r="G512">
        <v>5.1203931977097303</v>
      </c>
      <c r="H512">
        <f>(Table2[[#This Row],[1Y Return vs Nifty]]-AVERAGE(Table2[1Y Return vs Nifty]))/_xlfn.STDEV.P(Table2[1Y Return vs Nifty])</f>
        <v>-0.4886304012297093</v>
      </c>
      <c r="I512">
        <v>1.14882678254813</v>
      </c>
      <c r="J512">
        <f>(Table2[[#This Row],[1M Return vs Nifty]]-AVERAGE(Table2[1M Return vs Nifty]))/_xlfn.STDEV.P(Table2[1M Return vs Nifty])</f>
        <v>-0.26953332095855587</v>
      </c>
      <c r="K512">
        <v>9.64969627747152</v>
      </c>
      <c r="L512">
        <f>(Table2[[#This Row],[6M Return vs Nifty]]-AVERAGE(Table2[6M Return vs Nifty]))/_xlfn.STDEV.P(Table2[6M Return vs Nifty])</f>
        <v>-1.541846554084444E-2</v>
      </c>
      <c r="M512">
        <v>2.1192043032340799</v>
      </c>
      <c r="N512">
        <f>(Table2[[#This Row],[1W Return vs Nifty]]-AVERAGE(Table2[1W Return vs Nifty]))/_xlfn.STDEV.P(Table2[1W Return vs Nifty])</f>
        <v>0.14322000880209396</v>
      </c>
      <c r="O512">
        <v>1276.8900000000001</v>
      </c>
      <c r="P512">
        <v>1246.6838235546199</v>
      </c>
      <c r="Q512">
        <v>1165.6355646766101</v>
      </c>
      <c r="R512">
        <v>60.993498067881497</v>
      </c>
      <c r="S512" s="2">
        <f>(Table2[[#This Row],[Close Price]]-Table2[[#This Row],[20D EMA]])/Table2[[#This Row],[20D EMA]]</f>
        <v>6.7476446679040361E-2</v>
      </c>
      <c r="T512" s="2">
        <f>(Table2[[#This Row],[Close Price]]-Table2[[#This Row],[50D EMA]])/Table2[[#This Row],[50D EMA]]</f>
        <v>9.3340568191211268E-2</v>
      </c>
      <c r="U512" s="2">
        <f>(Table2[[#This Row],[Close Price]]-Table2[[#This Row],[200D EMA]])/Table2[[#This Row],[200D EMA]]</f>
        <v>0.16936205560797196</v>
      </c>
      <c r="V512">
        <v>0.87659634950360399</v>
      </c>
      <c r="W512">
        <v>1275.1500000000001</v>
      </c>
      <c r="X512">
        <v>1392.9</v>
      </c>
      <c r="Y512">
        <v>1271.95</v>
      </c>
      <c r="Z512">
        <v>1392.9</v>
      </c>
      <c r="AA512">
        <v>1260</v>
      </c>
      <c r="AB512">
        <v>1392.9</v>
      </c>
      <c r="AC512" s="2">
        <f>(Table2[[#This Row],[Close Price]]/Table2[[#This Row],[Day Low]])-1</f>
        <v>6.893306669803545E-2</v>
      </c>
      <c r="AD512" s="2">
        <f>(Table2[[#This Row],[Day High]]/Table2[[#This Row],[Close Price]])-1</f>
        <v>2.189941674920215E-2</v>
      </c>
      <c r="AE512" s="2">
        <f>(Table2[[#This Row],[Close Price]]/Table2[[#This Row],[Current Week Low]])-1</f>
        <v>7.1622312197806348E-2</v>
      </c>
      <c r="AF512" s="2">
        <f>(Table2[[#This Row],[Current Week High]]/Table2[[#This Row],[Close Price]])-1</f>
        <v>2.189941674920215E-2</v>
      </c>
      <c r="AG512" s="2">
        <f>(Table2[[#This Row],[Close Price]]/Table2[[#This Row],[Current Month Low]])-1</f>
        <v>8.178571428571435E-2</v>
      </c>
      <c r="AH512" s="2">
        <f>(Table2[[#This Row],[Current Month High]]/Table2[[#This Row],[Close Price]])-1</f>
        <v>2.189941674920215E-2</v>
      </c>
      <c r="AI512">
        <v>21.341843659440201</v>
      </c>
      <c r="AJ512">
        <v>39.528099088954797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</v>
      </c>
      <c r="AM512" t="s">
        <v>10201</v>
      </c>
      <c r="AN512">
        <v>8.08</v>
      </c>
      <c r="AO512" t="s">
        <v>10200</v>
      </c>
      <c r="AQ512">
        <f>(Table2[[#This Row],[Sharpe Ratio]]-AVERAGE(Table2[Sharpe Ratio]))/_xlfn.STDEV.P(Table2[Sharpe Ratio])</f>
        <v>-0.61420022642052874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-1.2445624053475441</v>
      </c>
      <c r="AS512">
        <f>_xlfn.RANK.AVG(Table2[[#This Row],[1Y Return vs Nifty Z-Score]],Table2[1Y Return vs Nifty Z-Score])</f>
        <v>484</v>
      </c>
      <c r="AT512">
        <f>_xlfn.RANK.AVG(Table2[[#This Row],[6M Return vs Nifty Z-Score]],Table2[6M Return vs Nifty Z-Score])</f>
        <v>317</v>
      </c>
      <c r="AU512">
        <f>_xlfn.RANK.AVG(Table2[[#This Row],[Sharpe Ratio Z-Score]],Table2[Sharpe Ratio Z-Score])</f>
        <v>520.5</v>
      </c>
      <c r="AV512">
        <f>(Table2[[#This Row],[Rank 1Y]]+Table2[[#This Row],[Rank 6M]]+Table2[[#This Row],[Rank Sharpe]])/3</f>
        <v>440.5</v>
      </c>
    </row>
    <row r="513" spans="1:48" x14ac:dyDescent="0.3">
      <c r="A513" t="s">
        <v>1280</v>
      </c>
      <c r="B513" t="s">
        <v>1281</v>
      </c>
      <c r="C513" t="s">
        <v>10160</v>
      </c>
      <c r="D513" t="s">
        <v>393</v>
      </c>
      <c r="E513">
        <v>8554.5122476800007</v>
      </c>
      <c r="F513">
        <v>644.9</v>
      </c>
      <c r="G513">
        <v>8.2935889065931701</v>
      </c>
      <c r="H513">
        <f>(Table2[[#This Row],[1Y Return vs Nifty]]-AVERAGE(Table2[1Y Return vs Nifty]))/_xlfn.STDEV.P(Table2[1Y Return vs Nifty])</f>
        <v>-0.45155804970146463</v>
      </c>
      <c r="I513">
        <v>-8.9945834465876793</v>
      </c>
      <c r="J513">
        <f>(Table2[[#This Row],[1M Return vs Nifty]]-AVERAGE(Table2[1M Return vs Nifty]))/_xlfn.STDEV.P(Table2[1M Return vs Nifty])</f>
        <v>-1.1110664448069631</v>
      </c>
      <c r="K513">
        <v>-44.385944722876502</v>
      </c>
      <c r="L513">
        <f>(Table2[[#This Row],[6M Return vs Nifty]]-AVERAGE(Table2[6M Return vs Nifty]))/_xlfn.STDEV.P(Table2[6M Return vs Nifty])</f>
        <v>-1.6596489882249743</v>
      </c>
      <c r="M513">
        <v>-1.5047428074267599</v>
      </c>
      <c r="N513">
        <f>(Table2[[#This Row],[1W Return vs Nifty]]-AVERAGE(Table2[1W Return vs Nifty]))/_xlfn.STDEV.P(Table2[1W Return vs Nifty])</f>
        <v>-0.55977142810595715</v>
      </c>
      <c r="O513">
        <v>663.54</v>
      </c>
      <c r="P513">
        <v>716.83747137402202</v>
      </c>
      <c r="Q513">
        <v>762.40734326445204</v>
      </c>
      <c r="R513">
        <v>30.046447122068798</v>
      </c>
      <c r="S513" s="2">
        <f>(Table2[[#This Row],[Close Price]]-Table2[[#This Row],[20D EMA]])/Table2[[#This Row],[20D EMA]]</f>
        <v>-2.8091750308948952E-2</v>
      </c>
      <c r="T513" s="2">
        <f>(Table2[[#This Row],[Close Price]]-Table2[[#This Row],[50D EMA]])/Table2[[#This Row],[50D EMA]]</f>
        <v>-0.10035394946100334</v>
      </c>
      <c r="U513" s="2">
        <f>(Table2[[#This Row],[Close Price]]-Table2[[#This Row],[200D EMA]])/Table2[[#This Row],[200D EMA]]</f>
        <v>-0.15412672018781032</v>
      </c>
      <c r="V513">
        <v>1.3509066007131101</v>
      </c>
      <c r="W513">
        <v>629</v>
      </c>
      <c r="X513">
        <v>649.79999999999995</v>
      </c>
      <c r="Y513">
        <v>629</v>
      </c>
      <c r="Z513">
        <v>658</v>
      </c>
      <c r="AA513">
        <v>629</v>
      </c>
      <c r="AB513">
        <v>675.4</v>
      </c>
      <c r="AC513" s="2">
        <f>(Table2[[#This Row],[Close Price]]/Table2[[#This Row],[Day Low]])-1</f>
        <v>2.5278219395866497E-2</v>
      </c>
      <c r="AD513" s="2">
        <f>(Table2[[#This Row],[Day High]]/Table2[[#This Row],[Close Price]])-1</f>
        <v>7.5980772212744796E-3</v>
      </c>
      <c r="AE513" s="2">
        <f>(Table2[[#This Row],[Close Price]]/Table2[[#This Row],[Current Week Low]])-1</f>
        <v>2.5278219395866497E-2</v>
      </c>
      <c r="AF513" s="2">
        <f>(Table2[[#This Row],[Current Week High]]/Table2[[#This Row],[Close Price]])-1</f>
        <v>2.0313226856877087E-2</v>
      </c>
      <c r="AG513" s="2">
        <f>(Table2[[#This Row],[Close Price]]/Table2[[#This Row],[Current Month Low]])-1</f>
        <v>2.5278219395866497E-2</v>
      </c>
      <c r="AH513" s="2">
        <f>(Table2[[#This Row],[Current Month High]]/Table2[[#This Row],[Close Price]])-1</f>
        <v>4.729415413242366E-2</v>
      </c>
      <c r="AI513">
        <v>70.103892076290904</v>
      </c>
      <c r="AJ513">
        <v>38.732924599333103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-0.33</v>
      </c>
      <c r="AM513" t="s">
        <v>10199</v>
      </c>
      <c r="AN513">
        <v>-4.9800000000000004</v>
      </c>
      <c r="AO513" t="s">
        <v>10199</v>
      </c>
      <c r="AP513">
        <v>0.1468409783088</v>
      </c>
      <c r="AQ513">
        <f>(Table2[[#This Row],[Sharpe Ratio]]-AVERAGE(Table2[Sharpe Ratio]))/_xlfn.STDEV.P(Table2[Sharpe Ratio])</f>
        <v>1.0413281346254337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464</v>
      </c>
      <c r="AT513">
        <f>_xlfn.RANK.AVG(Table2[[#This Row],[6M Return vs Nifty Z-Score]],Table2[6M Return vs Nifty Z-Score])</f>
        <v>718</v>
      </c>
      <c r="AU513">
        <f>_xlfn.RANK.AVG(Table2[[#This Row],[Sharpe Ratio Z-Score]],Table2[Sharpe Ratio Z-Score])</f>
        <v>113</v>
      </c>
      <c r="AV513">
        <f>(Table2[[#This Row],[Rank 1Y]]+Table2[[#This Row],[Rank 6M]]+Table2[[#This Row],[Rank Sharpe]])/3</f>
        <v>431.66666666666669</v>
      </c>
    </row>
    <row r="514" spans="1:48" x14ac:dyDescent="0.3">
      <c r="A514" t="s">
        <v>1282</v>
      </c>
      <c r="B514" t="s">
        <v>1283</v>
      </c>
      <c r="C514" t="s">
        <v>10157</v>
      </c>
      <c r="D514" t="s">
        <v>986</v>
      </c>
      <c r="E514">
        <v>8549.1242568750004</v>
      </c>
      <c r="F514">
        <v>436.55</v>
      </c>
      <c r="G514">
        <v>-11.5904428046665</v>
      </c>
      <c r="H514">
        <f>(Table2[[#This Row],[1Y Return vs Nifty]]-AVERAGE(Table2[1Y Return vs Nifty]))/_xlfn.STDEV.P(Table2[1Y Return vs Nifty])</f>
        <v>-0.68386260354127959</v>
      </c>
      <c r="I514">
        <v>3.4193335843292401</v>
      </c>
      <c r="J514">
        <f>(Table2[[#This Row],[1M Return vs Nifty]]-AVERAGE(Table2[1M Return vs Nifty]))/_xlfn.STDEV.P(Table2[1M Return vs Nifty])</f>
        <v>-8.1164060674315044E-2</v>
      </c>
      <c r="K514">
        <v>-0.46671625096209501</v>
      </c>
      <c r="L514">
        <f>(Table2[[#This Row],[6M Return vs Nifty]]-AVERAGE(Table2[6M Return vs Nifty]))/_xlfn.STDEV.P(Table2[6M Return vs Nifty])</f>
        <v>-0.32324703852302766</v>
      </c>
      <c r="M514">
        <v>-1.8319164032984201</v>
      </c>
      <c r="N514">
        <f>(Table2[[#This Row],[1W Return vs Nifty]]-AVERAGE(Table2[1W Return vs Nifty]))/_xlfn.STDEV.P(Table2[1W Return vs Nifty])</f>
        <v>-0.62323820321522505</v>
      </c>
      <c r="O514">
        <v>425.87</v>
      </c>
      <c r="P514">
        <v>410.36206559442502</v>
      </c>
      <c r="Q514">
        <v>397.795779626078</v>
      </c>
      <c r="R514">
        <v>42.420722837231203</v>
      </c>
      <c r="S514" s="2">
        <f>(Table2[[#This Row],[Close Price]]-Table2[[#This Row],[20D EMA]])/Table2[[#This Row],[20D EMA]]</f>
        <v>2.5078075469039864E-2</v>
      </c>
      <c r="T514" s="2">
        <f>(Table2[[#This Row],[Close Price]]-Table2[[#This Row],[50D EMA]])/Table2[[#This Row],[50D EMA]]</f>
        <v>6.3816655098567113E-2</v>
      </c>
      <c r="U514" s="2">
        <f>(Table2[[#This Row],[Close Price]]-Table2[[#This Row],[200D EMA]])/Table2[[#This Row],[200D EMA]]</f>
        <v>9.7422402043456549E-2</v>
      </c>
      <c r="V514">
        <v>0.867769294625795</v>
      </c>
      <c r="W514">
        <v>424.4</v>
      </c>
      <c r="X514">
        <v>437.4</v>
      </c>
      <c r="Y514">
        <v>422</v>
      </c>
      <c r="Z514">
        <v>441.6</v>
      </c>
      <c r="AA514">
        <v>422</v>
      </c>
      <c r="AB514">
        <v>443.9</v>
      </c>
      <c r="AC514" s="2">
        <f>(Table2[[#This Row],[Close Price]]/Table2[[#This Row],[Day Low]])-1</f>
        <v>2.8628652214891748E-2</v>
      </c>
      <c r="AD514" s="2">
        <f>(Table2[[#This Row],[Day High]]/Table2[[#This Row],[Close Price]])-1</f>
        <v>1.9470850990721544E-3</v>
      </c>
      <c r="AE514" s="2">
        <f>(Table2[[#This Row],[Close Price]]/Table2[[#This Row],[Current Week Low]])-1</f>
        <v>3.4478672985782E-2</v>
      </c>
      <c r="AF514" s="2">
        <f>(Table2[[#This Row],[Current Week High]]/Table2[[#This Row],[Close Price]])-1</f>
        <v>1.1567976176841244E-2</v>
      </c>
      <c r="AG514" s="2">
        <f>(Table2[[#This Row],[Close Price]]/Table2[[#This Row],[Current Month Low]])-1</f>
        <v>3.4478672985782E-2</v>
      </c>
      <c r="AH514" s="2">
        <f>(Table2[[#This Row],[Current Month High]]/Table2[[#This Row],[Close Price]])-1</f>
        <v>1.6836559386095518E-2</v>
      </c>
      <c r="AI514">
        <v>11.3045470163784</v>
      </c>
      <c r="AJ514">
        <v>27.088791848617099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0.05</v>
      </c>
      <c r="AM514" t="s">
        <v>10200</v>
      </c>
      <c r="AN514">
        <v>-1.39</v>
      </c>
      <c r="AO514" t="s">
        <v>10199</v>
      </c>
      <c r="AP514">
        <v>-4.5000604351419999E-3</v>
      </c>
      <c r="AQ514">
        <f>(Table2[[#This Row],[Sharpe Ratio]]-AVERAGE(Table2[Sharpe Ratio]))/_xlfn.STDEV.P(Table2[Sharpe Ratio])</f>
        <v>-0.66493523079465822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-2.3764471367485056</v>
      </c>
      <c r="AS514">
        <f>_xlfn.RANK.AVG(Table2[[#This Row],[1Y Return vs Nifty Z-Score]],Table2[1Y Return vs Nifty Z-Score])</f>
        <v>575</v>
      </c>
      <c r="AT514">
        <f>_xlfn.RANK.AVG(Table2[[#This Row],[6M Return vs Nifty Z-Score]],Table2[6M Return vs Nifty Z-Score])</f>
        <v>435</v>
      </c>
      <c r="AU514">
        <f>_xlfn.RANK.AVG(Table2[[#This Row],[Sharpe Ratio Z-Score]],Table2[Sharpe Ratio Z-Score])</f>
        <v>548</v>
      </c>
      <c r="AV514">
        <f>(Table2[[#This Row],[Rank 1Y]]+Table2[[#This Row],[Rank 6M]]+Table2[[#This Row],[Rank Sharpe]])/3</f>
        <v>519.33333333333337</v>
      </c>
    </row>
    <row r="515" spans="1:48" x14ac:dyDescent="0.3">
      <c r="A515" t="s">
        <v>1286</v>
      </c>
      <c r="B515" t="s">
        <v>1287</v>
      </c>
      <c r="C515" t="s">
        <v>10166</v>
      </c>
      <c r="D515" t="s">
        <v>153</v>
      </c>
      <c r="E515">
        <v>8531.2410902399897</v>
      </c>
      <c r="F515">
        <v>979.9</v>
      </c>
      <c r="G515">
        <v>8.3012208758122004</v>
      </c>
      <c r="H515">
        <f>(Table2[[#This Row],[1Y Return vs Nifty]]-AVERAGE(Table2[1Y Return vs Nifty]))/_xlfn.STDEV.P(Table2[1Y Return vs Nifty])</f>
        <v>-0.45146888563101401</v>
      </c>
      <c r="I515">
        <v>-1.6372422111648799</v>
      </c>
      <c r="J515">
        <f>(Table2[[#This Row],[1M Return vs Nifty]]-AVERAGE(Table2[1M Return vs Nifty]))/_xlfn.STDEV.P(Table2[1M Return vs Nifty])</f>
        <v>-0.50067544087420179</v>
      </c>
      <c r="K515">
        <v>4.2086048661466302</v>
      </c>
      <c r="L515">
        <f>(Table2[[#This Row],[6M Return vs Nifty]]-AVERAGE(Table2[6M Return vs Nifty]))/_xlfn.STDEV.P(Table2[6M Return vs Nifty])</f>
        <v>-0.18098342247653126</v>
      </c>
      <c r="M515">
        <v>-3.1570326574735801</v>
      </c>
      <c r="N515">
        <f>(Table2[[#This Row],[1W Return vs Nifty]]-AVERAGE(Table2[1W Return vs Nifty]))/_xlfn.STDEV.P(Table2[1W Return vs Nifty])</f>
        <v>-0.88029090049450165</v>
      </c>
      <c r="O515">
        <v>1011.54</v>
      </c>
      <c r="P515">
        <v>993.28844985270905</v>
      </c>
      <c r="Q515">
        <v>888.62080763397205</v>
      </c>
      <c r="R515">
        <v>42.215230845901999</v>
      </c>
      <c r="S515" s="2">
        <f>(Table2[[#This Row],[Close Price]]-Table2[[#This Row],[20D EMA]])/Table2[[#This Row],[20D EMA]]</f>
        <v>-3.1279039879787245E-2</v>
      </c>
      <c r="T515" s="2">
        <f>(Table2[[#This Row],[Close Price]]-Table2[[#This Row],[50D EMA]])/Table2[[#This Row],[50D EMA]]</f>
        <v>-1.3478914261707558E-2</v>
      </c>
      <c r="U515" s="2">
        <f>(Table2[[#This Row],[Close Price]]-Table2[[#This Row],[200D EMA]])/Table2[[#This Row],[200D EMA]]</f>
        <v>0.10272007090298334</v>
      </c>
      <c r="V515">
        <v>0.35834871133610502</v>
      </c>
      <c r="W515">
        <v>959</v>
      </c>
      <c r="X515">
        <v>1017.5</v>
      </c>
      <c r="Y515">
        <v>959</v>
      </c>
      <c r="Z515">
        <v>1032.75</v>
      </c>
      <c r="AA515">
        <v>959</v>
      </c>
      <c r="AB515">
        <v>1058</v>
      </c>
      <c r="AC515" s="2">
        <f>(Table2[[#This Row],[Close Price]]/Table2[[#This Row],[Day Low]])-1</f>
        <v>2.1793534932221137E-2</v>
      </c>
      <c r="AD515" s="2">
        <f>(Table2[[#This Row],[Day High]]/Table2[[#This Row],[Close Price]])-1</f>
        <v>3.8371262373711579E-2</v>
      </c>
      <c r="AE515" s="2">
        <f>(Table2[[#This Row],[Close Price]]/Table2[[#This Row],[Current Week Low]])-1</f>
        <v>2.1793534932221137E-2</v>
      </c>
      <c r="AF515" s="2">
        <f>(Table2[[#This Row],[Current Week High]]/Table2[[#This Row],[Close Price]])-1</f>
        <v>5.3934074905602536E-2</v>
      </c>
      <c r="AG515" s="2">
        <f>(Table2[[#This Row],[Close Price]]/Table2[[#This Row],[Current Month Low]])-1</f>
        <v>2.1793534932221137E-2</v>
      </c>
      <c r="AH515" s="2">
        <f>(Table2[[#This Row],[Current Month High]]/Table2[[#This Row],[Close Price]])-1</f>
        <v>7.9702010409225421E-2</v>
      </c>
      <c r="AI515">
        <v>18.583528931523599</v>
      </c>
      <c r="AJ515">
        <v>41.389510136353799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-0.19</v>
      </c>
      <c r="AM515" t="s">
        <v>10199</v>
      </c>
      <c r="AN515">
        <v>-3.89</v>
      </c>
      <c r="AO515" t="s">
        <v>10199</v>
      </c>
      <c r="AP515">
        <v>-4.2588522701207998E-2</v>
      </c>
      <c r="AQ515">
        <f>(Table2[[#This Row],[Sharpe Ratio]]-AVERAGE(Table2[Sharpe Ratio]))/_xlfn.STDEV.P(Table2[Sharpe Ratio])</f>
        <v>-1.0943557524796621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-3.1077744019559113</v>
      </c>
      <c r="AS515">
        <f>_xlfn.RANK.AVG(Table2[[#This Row],[1Y Return vs Nifty Z-Score]],Table2[1Y Return vs Nifty Z-Score])</f>
        <v>463</v>
      </c>
      <c r="AT515">
        <f>_xlfn.RANK.AVG(Table2[[#This Row],[6M Return vs Nifty Z-Score]],Table2[6M Return vs Nifty Z-Score])</f>
        <v>376</v>
      </c>
      <c r="AU515">
        <f>_xlfn.RANK.AVG(Table2[[#This Row],[Sharpe Ratio Z-Score]],Table2[Sharpe Ratio Z-Score])</f>
        <v>624</v>
      </c>
      <c r="AV515">
        <f>(Table2[[#This Row],[Rank 1Y]]+Table2[[#This Row],[Rank 6M]]+Table2[[#This Row],[Rank Sharpe]])/3</f>
        <v>487.66666666666669</v>
      </c>
    </row>
    <row r="516" spans="1:48" x14ac:dyDescent="0.3">
      <c r="A516" t="s">
        <v>1288</v>
      </c>
      <c r="B516" t="s">
        <v>1289</v>
      </c>
      <c r="C516" t="s">
        <v>10160</v>
      </c>
      <c r="D516" t="s">
        <v>214</v>
      </c>
      <c r="E516">
        <v>8525.36132034</v>
      </c>
      <c r="F516">
        <v>2160.4</v>
      </c>
      <c r="G516">
        <v>13.4016498198891</v>
      </c>
      <c r="H516">
        <f>(Table2[[#This Row],[1Y Return vs Nifty]]-AVERAGE(Table2[1Y Return vs Nifty]))/_xlfn.STDEV.P(Table2[1Y Return vs Nifty])</f>
        <v>-0.39188072526942497</v>
      </c>
      <c r="I516">
        <v>-5.4359802902798702</v>
      </c>
      <c r="J516">
        <f>(Table2[[#This Row],[1M Return vs Nifty]]-AVERAGE(Table2[1M Return vs Nifty]))/_xlfn.STDEV.P(Table2[1M Return vs Nifty])</f>
        <v>-0.81583216333596231</v>
      </c>
      <c r="K516">
        <v>4.6062520291148097</v>
      </c>
      <c r="L516">
        <f>(Table2[[#This Row],[6M Return vs Nifty]]-AVERAGE(Table2[6M Return vs Nifty]))/_xlfn.STDEV.P(Table2[6M Return vs Nifty])</f>
        <v>-0.16888356411440283</v>
      </c>
      <c r="M516">
        <v>-1.2735271988718</v>
      </c>
      <c r="N516">
        <f>(Table2[[#This Row],[1W Return vs Nifty]]-AVERAGE(Table2[1W Return vs Nifty]))/_xlfn.STDEV.P(Table2[1W Return vs Nifty])</f>
        <v>-0.51491906466625448</v>
      </c>
      <c r="O516">
        <v>2219.6</v>
      </c>
      <c r="P516">
        <v>2221.3983734019098</v>
      </c>
      <c r="Q516">
        <v>1966.6960405908301</v>
      </c>
      <c r="R516">
        <v>46.297575395168998</v>
      </c>
      <c r="S516" s="2">
        <f>(Table2[[#This Row],[Close Price]]-Table2[[#This Row],[20D EMA]])/Table2[[#This Row],[20D EMA]]</f>
        <v>-2.6671472337358001E-2</v>
      </c>
      <c r="T516" s="2">
        <f>(Table2[[#This Row],[Close Price]]-Table2[[#This Row],[50D EMA]])/Table2[[#This Row],[50D EMA]]</f>
        <v>-2.7459448126134683E-2</v>
      </c>
      <c r="U516" s="2">
        <f>(Table2[[#This Row],[Close Price]]-Table2[[#This Row],[200D EMA]])/Table2[[#This Row],[200D EMA]]</f>
        <v>9.8492067615582296E-2</v>
      </c>
      <c r="V516">
        <v>0.52003056405210102</v>
      </c>
      <c r="W516">
        <v>2155.1</v>
      </c>
      <c r="X516">
        <v>2222</v>
      </c>
      <c r="Y516">
        <v>2155.1</v>
      </c>
      <c r="Z516">
        <v>2292.8000000000002</v>
      </c>
      <c r="AA516">
        <v>2155.1</v>
      </c>
      <c r="AB516">
        <v>2313.75</v>
      </c>
      <c r="AC516" s="2">
        <f>(Table2[[#This Row],[Close Price]]/Table2[[#This Row],[Day Low]])-1</f>
        <v>2.4592826318965422E-3</v>
      </c>
      <c r="AD516" s="2">
        <f>(Table2[[#This Row],[Day High]]/Table2[[#This Row],[Close Price]])-1</f>
        <v>2.8513238289205711E-2</v>
      </c>
      <c r="AE516" s="2">
        <f>(Table2[[#This Row],[Close Price]]/Table2[[#This Row],[Current Week Low]])-1</f>
        <v>2.4592826318965422E-3</v>
      </c>
      <c r="AF516" s="2">
        <f>(Table2[[#This Row],[Current Week High]]/Table2[[#This Row],[Close Price]])-1</f>
        <v>6.1284947231994069E-2</v>
      </c>
      <c r="AG516" s="2">
        <f>(Table2[[#This Row],[Close Price]]/Table2[[#This Row],[Current Month Low]])-1</f>
        <v>2.4592826318965422E-3</v>
      </c>
      <c r="AH516" s="2">
        <f>(Table2[[#This Row],[Current Month High]]/Table2[[#This Row],[Close Price]])-1</f>
        <v>7.098222551379374E-2</v>
      </c>
      <c r="AI516">
        <v>26.9672282910572</v>
      </c>
      <c r="AJ516">
        <v>47.7802859292701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-0.21</v>
      </c>
      <c r="AM516" t="s">
        <v>10199</v>
      </c>
      <c r="AN516">
        <v>-4.13</v>
      </c>
      <c r="AO516" t="s">
        <v>10199</v>
      </c>
      <c r="AP516">
        <v>-2.0051371419563001E-2</v>
      </c>
      <c r="AQ516">
        <f>(Table2[[#This Row],[Sharpe Ratio]]-AVERAGE(Table2[Sharpe Ratio]))/_xlfn.STDEV.P(Table2[Sharpe Ratio])</f>
        <v>-0.84026528295497993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431</v>
      </c>
      <c r="AT516">
        <f>_xlfn.RANK.AVG(Table2[[#This Row],[6M Return vs Nifty Z-Score]],Table2[6M Return vs Nifty Z-Score])</f>
        <v>368</v>
      </c>
      <c r="AU516">
        <f>_xlfn.RANK.AVG(Table2[[#This Row],[Sharpe Ratio Z-Score]],Table2[Sharpe Ratio Z-Score])</f>
        <v>582</v>
      </c>
      <c r="AV516">
        <f>(Table2[[#This Row],[Rank 1Y]]+Table2[[#This Row],[Rank 6M]]+Table2[[#This Row],[Rank Sharpe]])/3</f>
        <v>460.33333333333331</v>
      </c>
    </row>
    <row r="517" spans="1:48" x14ac:dyDescent="0.3">
      <c r="A517" t="s">
        <v>1296</v>
      </c>
      <c r="B517" t="s">
        <v>1297</v>
      </c>
      <c r="C517" t="s">
        <v>10166</v>
      </c>
      <c r="D517" t="s">
        <v>86</v>
      </c>
      <c r="E517">
        <v>8423.0364991999995</v>
      </c>
      <c r="F517">
        <v>895.95</v>
      </c>
      <c r="G517">
        <v>-16.522433443628302</v>
      </c>
      <c r="H517">
        <f>(Table2[[#This Row],[1Y Return vs Nifty]]-AVERAGE(Table2[1Y Return vs Nifty]))/_xlfn.STDEV.P(Table2[1Y Return vs Nifty])</f>
        <v>-0.74148290417062224</v>
      </c>
      <c r="I517">
        <v>-3.14031323827514</v>
      </c>
      <c r="J517">
        <f>(Table2[[#This Row],[1M Return vs Nifty]]-AVERAGE(Table2[1M Return vs Nifty]))/_xlfn.STDEV.P(Table2[1M Return vs Nifty])</f>
        <v>-0.62537551986508133</v>
      </c>
      <c r="K517">
        <v>19.055550166537301</v>
      </c>
      <c r="L517">
        <f>(Table2[[#This Row],[6M Return vs Nifty]]-AVERAGE(Table2[6M Return vs Nifty]))/_xlfn.STDEV.P(Table2[6M Return vs Nifty])</f>
        <v>0.2707887815649978</v>
      </c>
      <c r="M517">
        <v>1.1784041776318399</v>
      </c>
      <c r="N517">
        <f>(Table2[[#This Row],[1W Return vs Nifty]]-AVERAGE(Table2[1W Return vs Nifty]))/_xlfn.STDEV.P(Table2[1W Return vs Nifty])</f>
        <v>-3.9281118268656733E-2</v>
      </c>
      <c r="O517">
        <v>771.72</v>
      </c>
      <c r="P517">
        <v>754.22586552529106</v>
      </c>
      <c r="Q517">
        <v>729.48899716117501</v>
      </c>
      <c r="R517">
        <v>53.045945365200801</v>
      </c>
      <c r="S517" s="2">
        <f>(Table2[[#This Row],[Close Price]]-Table2[[#This Row],[20D EMA]])/Table2[[#This Row],[20D EMA]]</f>
        <v>0.16097807494946356</v>
      </c>
      <c r="T517" s="2">
        <f>(Table2[[#This Row],[Close Price]]-Table2[[#This Row],[50D EMA]])/Table2[[#This Row],[50D EMA]]</f>
        <v>0.18790675439909935</v>
      </c>
      <c r="U517" s="2">
        <f>(Table2[[#This Row],[Close Price]]-Table2[[#This Row],[200D EMA]])/Table2[[#This Row],[200D EMA]]</f>
        <v>0.22818850385216538</v>
      </c>
      <c r="V517">
        <v>2.1063186576694499</v>
      </c>
      <c r="W517">
        <v>767</v>
      </c>
      <c r="X517">
        <v>920</v>
      </c>
      <c r="Y517">
        <v>762.2</v>
      </c>
      <c r="Z517">
        <v>920</v>
      </c>
      <c r="AA517">
        <v>746.2</v>
      </c>
      <c r="AB517">
        <v>920</v>
      </c>
      <c r="AC517" s="2">
        <f>(Table2[[#This Row],[Close Price]]/Table2[[#This Row],[Day Low]])-1</f>
        <v>0.1681225554106911</v>
      </c>
      <c r="AD517" s="2">
        <f>(Table2[[#This Row],[Day High]]/Table2[[#This Row],[Close Price]])-1</f>
        <v>2.6843015793291958E-2</v>
      </c>
      <c r="AE517" s="2">
        <f>(Table2[[#This Row],[Close Price]]/Table2[[#This Row],[Current Week Low]])-1</f>
        <v>0.1754788769351876</v>
      </c>
      <c r="AF517" s="2">
        <f>(Table2[[#This Row],[Current Week High]]/Table2[[#This Row],[Close Price]])-1</f>
        <v>2.6843015793291958E-2</v>
      </c>
      <c r="AG517" s="2">
        <f>(Table2[[#This Row],[Close Price]]/Table2[[#This Row],[Current Month Low]])-1</f>
        <v>0.20068346287858474</v>
      </c>
      <c r="AH517" s="2">
        <f>(Table2[[#This Row],[Current Month High]]/Table2[[#This Row],[Close Price]])-1</f>
        <v>2.6843015793291958E-2</v>
      </c>
      <c r="AI517">
        <v>2.68430157932919</v>
      </c>
      <c r="AJ517">
        <v>45.446428571428498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0.14000000000000001</v>
      </c>
      <c r="AM517" t="s">
        <v>10200</v>
      </c>
      <c r="AN517">
        <v>18.54</v>
      </c>
      <c r="AO517" t="s">
        <v>10200</v>
      </c>
      <c r="AP517">
        <v>0.12934556753187801</v>
      </c>
      <c r="AQ517">
        <f>(Table2[[#This Row],[Sharpe Ratio]]-AVERAGE(Table2[Sharpe Ratio]))/_xlfn.STDEV.P(Table2[Sharpe Ratio])</f>
        <v>0.84407972983455015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-0.29127103090481232</v>
      </c>
      <c r="AS517">
        <f>_xlfn.RANK.AVG(Table2[[#This Row],[1Y Return vs Nifty Z-Score]],Table2[1Y Return vs Nifty Z-Score])</f>
        <v>605</v>
      </c>
      <c r="AT517">
        <f>_xlfn.RANK.AVG(Table2[[#This Row],[6M Return vs Nifty Z-Score]],Table2[6M Return vs Nifty Z-Score])</f>
        <v>226</v>
      </c>
      <c r="AU517">
        <f>_xlfn.RANK.AVG(Table2[[#This Row],[Sharpe Ratio Z-Score]],Table2[Sharpe Ratio Z-Score])</f>
        <v>148</v>
      </c>
      <c r="AV517">
        <f>(Table2[[#This Row],[Rank 1Y]]+Table2[[#This Row],[Rank 6M]]+Table2[[#This Row],[Rank Sharpe]])/3</f>
        <v>326.33333333333331</v>
      </c>
    </row>
    <row r="518" spans="1:48" x14ac:dyDescent="0.3">
      <c r="A518" t="s">
        <v>1298</v>
      </c>
      <c r="B518" t="s">
        <v>1299</v>
      </c>
      <c r="C518" t="s">
        <v>10167</v>
      </c>
      <c r="D518" t="s">
        <v>100</v>
      </c>
      <c r="E518">
        <v>8406.0510327299999</v>
      </c>
      <c r="F518">
        <v>315.35000000000002</v>
      </c>
      <c r="G518">
        <v>-65.183929182400703</v>
      </c>
      <c r="H518">
        <f>(Table2[[#This Row],[1Y Return vs Nifty]]-AVERAGE(Table2[1Y Return vs Nifty]))/_xlfn.STDEV.P(Table2[1Y Return vs Nifty])</f>
        <v>-1.3099937183216743</v>
      </c>
      <c r="I518">
        <v>-3.3266872809750101</v>
      </c>
      <c r="J518">
        <f>(Table2[[#This Row],[1M Return vs Nifty]]-AVERAGE(Table2[1M Return vs Nifty]))/_xlfn.STDEV.P(Table2[1M Return vs Nifty])</f>
        <v>-0.64083776843972473</v>
      </c>
      <c r="K518">
        <v>-27.138076466768101</v>
      </c>
      <c r="L518">
        <f>(Table2[[#This Row],[6M Return vs Nifty]]-AVERAGE(Table2[6M Return vs Nifty]))/_xlfn.STDEV.P(Table2[6M Return vs Nifty])</f>
        <v>-1.1348199880888332</v>
      </c>
      <c r="M518">
        <v>8.5963768848048003E-2</v>
      </c>
      <c r="N518">
        <f>(Table2[[#This Row],[1W Return vs Nifty]]-AVERAGE(Table2[1W Return vs Nifty]))/_xlfn.STDEV.P(Table2[1W Return vs Nifty])</f>
        <v>-0.25119818804269478</v>
      </c>
      <c r="O518">
        <v>289.45999999999998</v>
      </c>
      <c r="P518">
        <v>293.07371833172999</v>
      </c>
      <c r="Q518">
        <v>357.232218714157</v>
      </c>
      <c r="R518">
        <v>45.145600179195696</v>
      </c>
      <c r="S518" s="2">
        <f>(Table2[[#This Row],[Close Price]]-Table2[[#This Row],[20D EMA]])/Table2[[#This Row],[20D EMA]]</f>
        <v>8.9442410004836742E-2</v>
      </c>
      <c r="T518" s="2">
        <f>(Table2[[#This Row],[Close Price]]-Table2[[#This Row],[50D EMA]])/Table2[[#This Row],[50D EMA]]</f>
        <v>7.6009141300945715E-2</v>
      </c>
      <c r="U518" s="2">
        <f>(Table2[[#This Row],[Close Price]]-Table2[[#This Row],[200D EMA]])/Table2[[#This Row],[200D EMA]]</f>
        <v>-0.11724087727839985</v>
      </c>
      <c r="V518">
        <v>2.7096108968546</v>
      </c>
      <c r="W518">
        <v>286</v>
      </c>
      <c r="X518">
        <v>329.45</v>
      </c>
      <c r="Y518">
        <v>284</v>
      </c>
      <c r="Z518">
        <v>329.45</v>
      </c>
      <c r="AA518">
        <v>281.75</v>
      </c>
      <c r="AB518">
        <v>329.45</v>
      </c>
      <c r="AC518" s="2">
        <f>(Table2[[#This Row],[Close Price]]/Table2[[#This Row],[Day Low]])-1</f>
        <v>0.1026223776223778</v>
      </c>
      <c r="AD518" s="2">
        <f>(Table2[[#This Row],[Day High]]/Table2[[#This Row],[Close Price]])-1</f>
        <v>4.4712224512446275E-2</v>
      </c>
      <c r="AE518" s="2">
        <f>(Table2[[#This Row],[Close Price]]/Table2[[#This Row],[Current Week Low]])-1</f>
        <v>0.11038732394366213</v>
      </c>
      <c r="AF518" s="2">
        <f>(Table2[[#This Row],[Current Week High]]/Table2[[#This Row],[Close Price]])-1</f>
        <v>4.4712224512446275E-2</v>
      </c>
      <c r="AG518" s="2">
        <f>(Table2[[#This Row],[Close Price]]/Table2[[#This Row],[Current Month Low]])-1</f>
        <v>0.1192546583850933</v>
      </c>
      <c r="AH518" s="2">
        <f>(Table2[[#This Row],[Current Month High]]/Table2[[#This Row],[Close Price]])-1</f>
        <v>4.4712224512446275E-2</v>
      </c>
      <c r="AI518">
        <v>77.580466148723602</v>
      </c>
      <c r="AJ518">
        <v>20.823754789272002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-0.03</v>
      </c>
      <c r="AM518" t="s">
        <v>10199</v>
      </c>
      <c r="AN518">
        <v>10.11</v>
      </c>
      <c r="AO518" t="s">
        <v>10200</v>
      </c>
      <c r="AP518">
        <v>-9.9833327130452995E-2</v>
      </c>
      <c r="AQ518">
        <f>(Table2[[#This Row],[Sharpe Ratio]]-AVERAGE(Table2[Sharpe Ratio]))/_xlfn.STDEV.P(Table2[Sharpe Ratio])</f>
        <v>-1.73975050772194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724</v>
      </c>
      <c r="AT518">
        <f>_xlfn.RANK.AVG(Table2[[#This Row],[6M Return vs Nifty Z-Score]],Table2[6M Return vs Nifty Z-Score])</f>
        <v>669</v>
      </c>
      <c r="AU518">
        <f>_xlfn.RANK.AVG(Table2[[#This Row],[Sharpe Ratio Z-Score]],Table2[Sharpe Ratio Z-Score])</f>
        <v>706</v>
      </c>
      <c r="AV518">
        <f>(Table2[[#This Row],[Rank 1Y]]+Table2[[#This Row],[Rank 6M]]+Table2[[#This Row],[Rank Sharpe]])/3</f>
        <v>699.66666666666663</v>
      </c>
    </row>
    <row r="519" spans="1:48" x14ac:dyDescent="0.3">
      <c r="A519" t="s">
        <v>1300</v>
      </c>
      <c r="B519" t="s">
        <v>1301</v>
      </c>
      <c r="C519" t="s">
        <v>10165</v>
      </c>
      <c r="D519" t="s">
        <v>388</v>
      </c>
      <c r="E519">
        <v>8396.4441855999994</v>
      </c>
      <c r="F519">
        <v>184.31</v>
      </c>
      <c r="G519">
        <v>-33.761408062061498</v>
      </c>
      <c r="H519">
        <f>(Table2[[#This Row],[1Y Return vs Nifty]]-AVERAGE(Table2[1Y Return vs Nifty]))/_xlfn.STDEV.P(Table2[1Y Return vs Nifty])</f>
        <v>-0.9428853342986776</v>
      </c>
      <c r="I519">
        <v>6.0660169385219698</v>
      </c>
      <c r="J519">
        <f>(Table2[[#This Row],[1M Return vs Nifty]]-AVERAGE(Table2[1M Return vs Nifty]))/_xlfn.STDEV.P(Table2[1M Return vs Nifty])</f>
        <v>0.13841413448669701</v>
      </c>
      <c r="K519">
        <v>-19.020248952077502</v>
      </c>
      <c r="L519">
        <f>(Table2[[#This Row],[6M Return vs Nifty]]-AVERAGE(Table2[6M Return vs Nifty]))/_xlfn.STDEV.P(Table2[6M Return vs Nifty])</f>
        <v>-0.88780561886069032</v>
      </c>
      <c r="M519">
        <v>2.8851162224807401</v>
      </c>
      <c r="N519">
        <f>(Table2[[#This Row],[1W Return vs Nifty]]-AVERAGE(Table2[1W Return vs Nifty]))/_xlfn.STDEV.P(Table2[1W Return vs Nifty])</f>
        <v>0.29179544442925137</v>
      </c>
      <c r="O519">
        <v>182.88</v>
      </c>
      <c r="P519">
        <v>178.33460504505999</v>
      </c>
      <c r="Q519">
        <v>191.18957792470201</v>
      </c>
      <c r="R519">
        <v>71.935728343484797</v>
      </c>
      <c r="S519" s="2">
        <f>(Table2[[#This Row],[Close Price]]-Table2[[#This Row],[20D EMA]])/Table2[[#This Row],[20D EMA]]</f>
        <v>7.819335083114649E-3</v>
      </c>
      <c r="T519" s="2">
        <f>(Table2[[#This Row],[Close Price]]-Table2[[#This Row],[50D EMA]])/Table2[[#This Row],[50D EMA]]</f>
        <v>3.3506648658740153E-2</v>
      </c>
      <c r="U519" s="2">
        <f>(Table2[[#This Row],[Close Price]]-Table2[[#This Row],[200D EMA]])/Table2[[#This Row],[200D EMA]]</f>
        <v>-3.598301748127429E-2</v>
      </c>
      <c r="V519">
        <v>1.1084226698950499</v>
      </c>
      <c r="W519">
        <v>181.6</v>
      </c>
      <c r="X519">
        <v>188.78</v>
      </c>
      <c r="Y519">
        <v>181.6</v>
      </c>
      <c r="Z519">
        <v>193.38</v>
      </c>
      <c r="AA519">
        <v>180.9</v>
      </c>
      <c r="AB519">
        <v>197.1</v>
      </c>
      <c r="AC519" s="2">
        <f>(Table2[[#This Row],[Close Price]]/Table2[[#This Row],[Day Low]])-1</f>
        <v>1.4922907488986725E-2</v>
      </c>
      <c r="AD519" s="2">
        <f>(Table2[[#This Row],[Day High]]/Table2[[#This Row],[Close Price]])-1</f>
        <v>2.4252617872063453E-2</v>
      </c>
      <c r="AE519" s="2">
        <f>(Table2[[#This Row],[Close Price]]/Table2[[#This Row],[Current Week Low]])-1</f>
        <v>1.4922907488986725E-2</v>
      </c>
      <c r="AF519" s="2">
        <f>(Table2[[#This Row],[Current Week High]]/Table2[[#This Row],[Close Price]])-1</f>
        <v>4.921056914980193E-2</v>
      </c>
      <c r="AG519" s="2">
        <f>(Table2[[#This Row],[Close Price]]/Table2[[#This Row],[Current Month Low]])-1</f>
        <v>1.8850193477059074E-2</v>
      </c>
      <c r="AH519" s="2">
        <f>(Table2[[#This Row],[Current Month High]]/Table2[[#This Row],[Close Price]])-1</f>
        <v>6.939395583527741E-2</v>
      </c>
      <c r="AI519">
        <v>39.981552818620699</v>
      </c>
      <c r="AJ519">
        <v>27.1103448275862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-0.06</v>
      </c>
      <c r="AM519" t="s">
        <v>10199</v>
      </c>
      <c r="AN519">
        <v>1.55</v>
      </c>
      <c r="AO519" t="s">
        <v>10200</v>
      </c>
      <c r="AQ519">
        <f>(Table2[[#This Row],[Sharpe Ratio]]-AVERAGE(Table2[Sharpe Ratio]))/_xlfn.STDEV.P(Table2[Sharpe Ratio])</f>
        <v>-0.61420022642052874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678</v>
      </c>
      <c r="AT519">
        <f>_xlfn.RANK.AVG(Table2[[#This Row],[6M Return vs Nifty Z-Score]],Table2[6M Return vs Nifty Z-Score])</f>
        <v>614</v>
      </c>
      <c r="AU519">
        <f>_xlfn.RANK.AVG(Table2[[#This Row],[Sharpe Ratio Z-Score]],Table2[Sharpe Ratio Z-Score])</f>
        <v>520.5</v>
      </c>
      <c r="AV519">
        <f>(Table2[[#This Row],[Rank 1Y]]+Table2[[#This Row],[Rank 6M]]+Table2[[#This Row],[Rank Sharpe]])/3</f>
        <v>604.16666666666663</v>
      </c>
    </row>
    <row r="520" spans="1:48" x14ac:dyDescent="0.3">
      <c r="A520" t="s">
        <v>1302</v>
      </c>
      <c r="B520" t="s">
        <v>1303</v>
      </c>
      <c r="C520" t="s">
        <v>10169</v>
      </c>
      <c r="D520" t="s">
        <v>542</v>
      </c>
      <c r="E520">
        <v>8391.7959641699999</v>
      </c>
      <c r="F520">
        <v>580.25</v>
      </c>
      <c r="G520">
        <v>17.891958936974198</v>
      </c>
      <c r="H520">
        <f>(Table2[[#This Row],[1Y Return vs Nifty]]-AVERAGE(Table2[1Y Return vs Nifty]))/_xlfn.STDEV.P(Table2[1Y Return vs Nifty])</f>
        <v>-0.33942057678471793</v>
      </c>
      <c r="I520">
        <v>12.454153678297599</v>
      </c>
      <c r="J520">
        <f>(Table2[[#This Row],[1M Return vs Nifty]]-AVERAGE(Table2[1M Return vs Nifty]))/_xlfn.STDEV.P(Table2[1M Return vs Nifty])</f>
        <v>0.66839651169083492</v>
      </c>
      <c r="K520">
        <v>6.8838452389770604</v>
      </c>
      <c r="L520">
        <f>(Table2[[#This Row],[6M Return vs Nifty]]-AVERAGE(Table2[6M Return vs Nifty]))/_xlfn.STDEV.P(Table2[6M Return vs Nifty])</f>
        <v>-9.9579523214998786E-2</v>
      </c>
      <c r="M520">
        <v>12.1637410674852</v>
      </c>
      <c r="N520">
        <f>(Table2[[#This Row],[1W Return vs Nifty]]-AVERAGE(Table2[1W Return vs Nifty]))/_xlfn.STDEV.P(Table2[1W Return vs Nifty])</f>
        <v>2.0917096300231393</v>
      </c>
      <c r="O520">
        <v>537.09</v>
      </c>
      <c r="P520">
        <v>523.69371742231704</v>
      </c>
      <c r="Q520">
        <v>491.583041454794</v>
      </c>
      <c r="R520">
        <v>52.055472387820302</v>
      </c>
      <c r="S520" s="2">
        <f>(Table2[[#This Row],[Close Price]]-Table2[[#This Row],[20D EMA]])/Table2[[#This Row],[20D EMA]]</f>
        <v>8.0358971494535303E-2</v>
      </c>
      <c r="T520" s="2">
        <f>(Table2[[#This Row],[Close Price]]-Table2[[#This Row],[50D EMA]])/Table2[[#This Row],[50D EMA]]</f>
        <v>0.10799496097845079</v>
      </c>
      <c r="U520" s="2">
        <f>(Table2[[#This Row],[Close Price]]-Table2[[#This Row],[200D EMA]])/Table2[[#This Row],[200D EMA]]</f>
        <v>0.18037025500880671</v>
      </c>
      <c r="V520">
        <v>1.5864226509394601</v>
      </c>
      <c r="W520">
        <v>556</v>
      </c>
      <c r="X520">
        <v>595.9</v>
      </c>
      <c r="Y520">
        <v>527.4</v>
      </c>
      <c r="Z520">
        <v>604.70000000000005</v>
      </c>
      <c r="AA520">
        <v>516.85</v>
      </c>
      <c r="AB520">
        <v>604.70000000000005</v>
      </c>
      <c r="AC520" s="2">
        <f>(Table2[[#This Row],[Close Price]]/Table2[[#This Row],[Day Low]])-1</f>
        <v>4.3615107913669071E-2</v>
      </c>
      <c r="AD520" s="2">
        <f>(Table2[[#This Row],[Day High]]/Table2[[#This Row],[Close Price]])-1</f>
        <v>2.6971133132270619E-2</v>
      </c>
      <c r="AE520" s="2">
        <f>(Table2[[#This Row],[Close Price]]/Table2[[#This Row],[Current Week Low]])-1</f>
        <v>0.10020857034508923</v>
      </c>
      <c r="AF520" s="2">
        <f>(Table2[[#This Row],[Current Week High]]/Table2[[#This Row],[Close Price]])-1</f>
        <v>4.2137009909521739E-2</v>
      </c>
      <c r="AG520" s="2">
        <f>(Table2[[#This Row],[Close Price]]/Table2[[#This Row],[Current Month Low]])-1</f>
        <v>0.12266615072071185</v>
      </c>
      <c r="AH520" s="2">
        <f>(Table2[[#This Row],[Current Month High]]/Table2[[#This Row],[Close Price]])-1</f>
        <v>4.2137009909521739E-2</v>
      </c>
      <c r="AI520">
        <v>4.2137009909521703</v>
      </c>
      <c r="AJ520">
        <v>45.4260651629072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-0.01</v>
      </c>
      <c r="AM520" t="s">
        <v>10199</v>
      </c>
      <c r="AN520">
        <v>10.37</v>
      </c>
      <c r="AO520" t="s">
        <v>10200</v>
      </c>
      <c r="AP520">
        <v>-3.8228311566699001E-2</v>
      </c>
      <c r="AQ520">
        <f>(Table2[[#This Row],[Sharpe Ratio]]-AVERAGE(Table2[Sharpe Ratio]))/_xlfn.STDEV.P(Table2[Sharpe Ratio])</f>
        <v>-1.0451974502368919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1.2759085914773656</v>
      </c>
      <c r="AS520">
        <f>_xlfn.RANK.AVG(Table2[[#This Row],[1Y Return vs Nifty Z-Score]],Table2[1Y Return vs Nifty Z-Score])</f>
        <v>404</v>
      </c>
      <c r="AT520">
        <f>_xlfn.RANK.AVG(Table2[[#This Row],[6M Return vs Nifty Z-Score]],Table2[6M Return vs Nifty Z-Score])</f>
        <v>345</v>
      </c>
      <c r="AU520">
        <f>_xlfn.RANK.AVG(Table2[[#This Row],[Sharpe Ratio Z-Score]],Table2[Sharpe Ratio Z-Score])</f>
        <v>615</v>
      </c>
      <c r="AV520">
        <f>(Table2[[#This Row],[Rank 1Y]]+Table2[[#This Row],[Rank 6M]]+Table2[[#This Row],[Rank Sharpe]])/3</f>
        <v>454.66666666666669</v>
      </c>
    </row>
    <row r="521" spans="1:48" x14ac:dyDescent="0.3">
      <c r="A521" t="s">
        <v>1309</v>
      </c>
      <c r="B521" t="s">
        <v>1310</v>
      </c>
      <c r="C521" t="s">
        <v>10165</v>
      </c>
      <c r="D521" t="s">
        <v>297</v>
      </c>
      <c r="E521">
        <v>8334.2431106549993</v>
      </c>
      <c r="F521">
        <v>518.65</v>
      </c>
      <c r="G521">
        <v>12.259487460326399</v>
      </c>
      <c r="H521">
        <f>(Table2[[#This Row],[1Y Return vs Nifty]]-AVERAGE(Table2[1Y Return vs Nifty]))/_xlfn.STDEV.P(Table2[1Y Return vs Nifty])</f>
        <v>-0.40522457430385378</v>
      </c>
      <c r="I521">
        <v>4.2631080826719403</v>
      </c>
      <c r="J521">
        <f>(Table2[[#This Row],[1M Return vs Nifty]]-AVERAGE(Table2[1M Return vs Nifty]))/_xlfn.STDEV.P(Table2[1M Return vs Nifty])</f>
        <v>-1.1161549351803843E-2</v>
      </c>
      <c r="K521">
        <v>27.715629511937699</v>
      </c>
      <c r="L521">
        <f>(Table2[[#This Row],[6M Return vs Nifty]]-AVERAGE(Table2[6M Return vs Nifty]))/_xlfn.STDEV.P(Table2[6M Return vs Nifty])</f>
        <v>0.534303131075204</v>
      </c>
      <c r="M521">
        <v>-0.292470097931812</v>
      </c>
      <c r="N521">
        <f>(Table2[[#This Row],[1W Return vs Nifty]]-AVERAGE(Table2[1W Return vs Nifty]))/_xlfn.STDEV.P(Table2[1W Return vs Nifty])</f>
        <v>-0.32460868760534733</v>
      </c>
      <c r="O521">
        <v>492.96</v>
      </c>
      <c r="P521">
        <v>462.330946364966</v>
      </c>
      <c r="Q521">
        <v>406.27816531379602</v>
      </c>
      <c r="R521">
        <v>67.314507706706294</v>
      </c>
      <c r="S521" s="2">
        <f>(Table2[[#This Row],[Close Price]]-Table2[[#This Row],[20D EMA]])/Table2[[#This Row],[20D EMA]]</f>
        <v>5.2113761765660495E-2</v>
      </c>
      <c r="T521" s="2">
        <f>(Table2[[#This Row],[Close Price]]-Table2[[#This Row],[50D EMA]])/Table2[[#This Row],[50D EMA]]</f>
        <v>0.12181545293006513</v>
      </c>
      <c r="U521" s="2">
        <f>(Table2[[#This Row],[Close Price]]-Table2[[#This Row],[200D EMA]])/Table2[[#This Row],[200D EMA]]</f>
        <v>0.27658841719788613</v>
      </c>
      <c r="V521">
        <v>0.97321042700901705</v>
      </c>
      <c r="W521">
        <v>496</v>
      </c>
      <c r="X521">
        <v>524</v>
      </c>
      <c r="Y521">
        <v>496</v>
      </c>
      <c r="Z521">
        <v>524</v>
      </c>
      <c r="AA521">
        <v>496</v>
      </c>
      <c r="AB521">
        <v>524</v>
      </c>
      <c r="AC521" s="2">
        <f>(Table2[[#This Row],[Close Price]]/Table2[[#This Row],[Day Low]])-1</f>
        <v>4.5665322580645151E-2</v>
      </c>
      <c r="AD521" s="2">
        <f>(Table2[[#This Row],[Day High]]/Table2[[#This Row],[Close Price]])-1</f>
        <v>1.031524149233598E-2</v>
      </c>
      <c r="AE521" s="2">
        <f>(Table2[[#This Row],[Close Price]]/Table2[[#This Row],[Current Week Low]])-1</f>
        <v>4.5665322580645151E-2</v>
      </c>
      <c r="AF521" s="2">
        <f>(Table2[[#This Row],[Current Week High]]/Table2[[#This Row],[Close Price]])-1</f>
        <v>1.031524149233598E-2</v>
      </c>
      <c r="AG521" s="2">
        <f>(Table2[[#This Row],[Close Price]]/Table2[[#This Row],[Current Month Low]])-1</f>
        <v>4.5665322580645151E-2</v>
      </c>
      <c r="AH521" s="2">
        <f>(Table2[[#This Row],[Current Month High]]/Table2[[#This Row],[Close Price]])-1</f>
        <v>1.031524149233598E-2</v>
      </c>
      <c r="AI521">
        <v>1.03152414923359</v>
      </c>
      <c r="AJ521">
        <v>51.963082332258899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0.21</v>
      </c>
      <c r="AM521" t="s">
        <v>10200</v>
      </c>
      <c r="AN521">
        <v>10.52</v>
      </c>
      <c r="AO521" t="s">
        <v>10200</v>
      </c>
      <c r="AP521">
        <v>0.118096934809162</v>
      </c>
      <c r="AQ521">
        <f>(Table2[[#This Row],[Sharpe Ratio]]-AVERAGE(Table2[Sharpe Ratio]))/_xlfn.STDEV.P(Table2[Sharpe Ratio])</f>
        <v>0.71725933739420644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0.51056765720840547</v>
      </c>
      <c r="AS521">
        <f>_xlfn.RANK.AVG(Table2[[#This Row],[1Y Return vs Nifty Z-Score]],Table2[1Y Return vs Nifty Z-Score])</f>
        <v>438</v>
      </c>
      <c r="AT521">
        <f>_xlfn.RANK.AVG(Table2[[#This Row],[6M Return vs Nifty Z-Score]],Table2[6M Return vs Nifty Z-Score])</f>
        <v>164</v>
      </c>
      <c r="AU521">
        <f>_xlfn.RANK.AVG(Table2[[#This Row],[Sharpe Ratio Z-Score]],Table2[Sharpe Ratio Z-Score])</f>
        <v>172</v>
      </c>
      <c r="AV521">
        <f>(Table2[[#This Row],[Rank 1Y]]+Table2[[#This Row],[Rank 6M]]+Table2[[#This Row],[Rank Sharpe]])/3</f>
        <v>258</v>
      </c>
    </row>
    <row r="522" spans="1:48" x14ac:dyDescent="0.3">
      <c r="A522" t="s">
        <v>1311</v>
      </c>
      <c r="B522" t="s">
        <v>1312</v>
      </c>
      <c r="C522" t="s">
        <v>10155</v>
      </c>
      <c r="D522" t="s">
        <v>24</v>
      </c>
      <c r="E522">
        <v>8333.0680484899895</v>
      </c>
      <c r="F522">
        <v>218.18</v>
      </c>
      <c r="G522">
        <v>-10.6084925764478</v>
      </c>
      <c r="H522">
        <f>(Table2[[#This Row],[1Y Return vs Nifty]]-AVERAGE(Table2[1Y Return vs Nifty]))/_xlfn.STDEV.P(Table2[1Y Return vs Nifty])</f>
        <v>-0.67239050809445533</v>
      </c>
      <c r="I522">
        <v>-4.4735304493281003</v>
      </c>
      <c r="J522">
        <f>(Table2[[#This Row],[1M Return vs Nifty]]-AVERAGE(Table2[1M Return vs Nifty]))/_xlfn.STDEV.P(Table2[1M Return vs Nifty])</f>
        <v>-0.73598392660813061</v>
      </c>
      <c r="K522">
        <v>-20.6334468371385</v>
      </c>
      <c r="L522">
        <f>(Table2[[#This Row],[6M Return vs Nifty]]-AVERAGE(Table2[6M Return vs Nifty]))/_xlfn.STDEV.P(Table2[6M Return vs Nifty])</f>
        <v>-0.93689302029874666</v>
      </c>
      <c r="M522">
        <v>-1.3366783898708601</v>
      </c>
      <c r="N522">
        <f>(Table2[[#This Row],[1W Return vs Nifty]]-AVERAGE(Table2[1W Return vs Nifty]))/_xlfn.STDEV.P(Table2[1W Return vs Nifty])</f>
        <v>-0.52716944943933364</v>
      </c>
      <c r="O522">
        <v>222.09</v>
      </c>
      <c r="P522">
        <v>222.99840823215399</v>
      </c>
      <c r="Q522">
        <v>221.14394888851399</v>
      </c>
      <c r="R522">
        <v>39.6062646373761</v>
      </c>
      <c r="S522" s="2">
        <f>(Table2[[#This Row],[Close Price]]-Table2[[#This Row],[20D EMA]])/Table2[[#This Row],[20D EMA]]</f>
        <v>-1.7605475257778364E-2</v>
      </c>
      <c r="T522" s="2">
        <f>(Table2[[#This Row],[Close Price]]-Table2[[#This Row],[50D EMA]])/Table2[[#This Row],[50D EMA]]</f>
        <v>-2.1607366036163578E-2</v>
      </c>
      <c r="U522" s="2">
        <f>(Table2[[#This Row],[Close Price]]-Table2[[#This Row],[200D EMA]])/Table2[[#This Row],[200D EMA]]</f>
        <v>-1.340280348348219E-2</v>
      </c>
      <c r="V522">
        <v>0.67172544759105501</v>
      </c>
      <c r="W522">
        <v>216.33</v>
      </c>
      <c r="X522">
        <v>221.96</v>
      </c>
      <c r="Y522">
        <v>216.33</v>
      </c>
      <c r="Z522">
        <v>224.5</v>
      </c>
      <c r="AA522">
        <v>216.33</v>
      </c>
      <c r="AB522">
        <v>225.49</v>
      </c>
      <c r="AC522" s="2">
        <f>(Table2[[#This Row],[Close Price]]/Table2[[#This Row],[Day Low]])-1</f>
        <v>8.5517496417510941E-3</v>
      </c>
      <c r="AD522" s="2">
        <f>(Table2[[#This Row],[Day High]]/Table2[[#This Row],[Close Price]])-1</f>
        <v>1.732514437620325E-2</v>
      </c>
      <c r="AE522" s="2">
        <f>(Table2[[#This Row],[Close Price]]/Table2[[#This Row],[Current Week Low]])-1</f>
        <v>8.5517496417510941E-3</v>
      </c>
      <c r="AF522" s="2">
        <f>(Table2[[#This Row],[Current Week High]]/Table2[[#This Row],[Close Price]])-1</f>
        <v>2.8966908057567187E-2</v>
      </c>
      <c r="AG522" s="2">
        <f>(Table2[[#This Row],[Close Price]]/Table2[[#This Row],[Current Month Low]])-1</f>
        <v>8.5517496417510941E-3</v>
      </c>
      <c r="AH522" s="2">
        <f>(Table2[[#This Row],[Current Month High]]/Table2[[#This Row],[Close Price]])-1</f>
        <v>3.3504445870382371E-2</v>
      </c>
      <c r="AI522">
        <v>31.336511137592801</v>
      </c>
      <c r="AJ522">
        <v>15.776067922525799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-0.11</v>
      </c>
      <c r="AM522" t="s">
        <v>10199</v>
      </c>
      <c r="AN522">
        <v>-3.92</v>
      </c>
      <c r="AO522" t="s">
        <v>10199</v>
      </c>
      <c r="AP522">
        <v>0.121909465066878</v>
      </c>
      <c r="AQ522">
        <f>(Table2[[#This Row],[Sharpe Ratio]]-AVERAGE(Table2[Sharpe Ratio]))/_xlfn.STDEV.P(Table2[Sharpe Ratio])</f>
        <v>0.76024292441254793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569</v>
      </c>
      <c r="AT522">
        <f>_xlfn.RANK.AVG(Table2[[#This Row],[6M Return vs Nifty Z-Score]],Table2[6M Return vs Nifty Z-Score])</f>
        <v>628</v>
      </c>
      <c r="AU522">
        <f>_xlfn.RANK.AVG(Table2[[#This Row],[Sharpe Ratio Z-Score]],Table2[Sharpe Ratio Z-Score])</f>
        <v>162</v>
      </c>
      <c r="AV522">
        <f>(Table2[[#This Row],[Rank 1Y]]+Table2[[#This Row],[Rank 6M]]+Table2[[#This Row],[Rank Sharpe]])/3</f>
        <v>453</v>
      </c>
    </row>
    <row r="523" spans="1:48" x14ac:dyDescent="0.3">
      <c r="A523" t="s">
        <v>1313</v>
      </c>
      <c r="B523" t="s">
        <v>1314</v>
      </c>
      <c r="C523" t="s">
        <v>10157</v>
      </c>
      <c r="D523" t="s">
        <v>120</v>
      </c>
      <c r="E523">
        <v>8324.7311825899997</v>
      </c>
      <c r="F523">
        <v>1392.25</v>
      </c>
      <c r="G523">
        <v>49.882955068387098</v>
      </c>
      <c r="H523">
        <f>(Table2[[#This Row],[1Y Return vs Nifty]]-AVERAGE(Table2[1Y Return vs Nifty]))/_xlfn.STDEV.P(Table2[1Y Return vs Nifty])</f>
        <v>3.4329283963634091E-2</v>
      </c>
      <c r="I523">
        <v>-8.9211447740441798</v>
      </c>
      <c r="J523">
        <f>(Table2[[#This Row],[1M Return vs Nifty]]-AVERAGE(Table2[1M Return vs Nifty]))/_xlfn.STDEV.P(Table2[1M Return vs Nifty])</f>
        <v>-1.1049737132580315</v>
      </c>
      <c r="K523">
        <v>7.1182412192390201</v>
      </c>
      <c r="L523">
        <f>(Table2[[#This Row],[6M Return vs Nifty]]-AVERAGE(Table2[6M Return vs Nifty]))/_xlfn.STDEV.P(Table2[6M Return vs Nifty])</f>
        <v>-9.2447174676028018E-2</v>
      </c>
      <c r="M523">
        <v>1.46410638940103</v>
      </c>
      <c r="N523">
        <f>(Table2[[#This Row],[1W Return vs Nifty]]-AVERAGE(Table2[1W Return vs Nifty]))/_xlfn.STDEV.P(Table2[1W Return vs Nifty])</f>
        <v>1.6140829747247457E-2</v>
      </c>
      <c r="O523">
        <v>1396.04</v>
      </c>
      <c r="P523">
        <v>1335.4234479162999</v>
      </c>
      <c r="Q523">
        <v>1158.2756705245699</v>
      </c>
      <c r="R523">
        <v>55.0176270796889</v>
      </c>
      <c r="S523" s="2">
        <f>(Table2[[#This Row],[Close Price]]-Table2[[#This Row],[20D EMA]])/Table2[[#This Row],[20D EMA]]</f>
        <v>-2.7148219248731868E-3</v>
      </c>
      <c r="T523" s="2">
        <f>(Table2[[#This Row],[Close Price]]-Table2[[#This Row],[50D EMA]])/Table2[[#This Row],[50D EMA]]</f>
        <v>4.2553208251935544E-2</v>
      </c>
      <c r="U523" s="2">
        <f>(Table2[[#This Row],[Close Price]]-Table2[[#This Row],[200D EMA]])/Table2[[#This Row],[200D EMA]]</f>
        <v>0.20200228272900331</v>
      </c>
      <c r="V523">
        <v>0.63543213158879197</v>
      </c>
      <c r="W523">
        <v>1380</v>
      </c>
      <c r="X523">
        <v>1433.85</v>
      </c>
      <c r="Y523">
        <v>1380</v>
      </c>
      <c r="Z523">
        <v>1466.35</v>
      </c>
      <c r="AA523">
        <v>1371.9</v>
      </c>
      <c r="AB523">
        <v>1466.35</v>
      </c>
      <c r="AC523" s="2">
        <f>(Table2[[#This Row],[Close Price]]/Table2[[#This Row],[Day Low]])-1</f>
        <v>8.8768115942028381E-3</v>
      </c>
      <c r="AD523" s="2">
        <f>(Table2[[#This Row],[Day High]]/Table2[[#This Row],[Close Price]])-1</f>
        <v>2.987969114742306E-2</v>
      </c>
      <c r="AE523" s="2">
        <f>(Table2[[#This Row],[Close Price]]/Table2[[#This Row],[Current Week Low]])-1</f>
        <v>8.8768115942028381E-3</v>
      </c>
      <c r="AF523" s="2">
        <f>(Table2[[#This Row],[Current Week High]]/Table2[[#This Row],[Close Price]])-1</f>
        <v>5.3223199856347492E-2</v>
      </c>
      <c r="AG523" s="2">
        <f>(Table2[[#This Row],[Close Price]]/Table2[[#This Row],[Current Month Low]])-1</f>
        <v>1.4833442670748598E-2</v>
      </c>
      <c r="AH523" s="2">
        <f>(Table2[[#This Row],[Current Month High]]/Table2[[#This Row],[Close Price]])-1</f>
        <v>5.3223199856347492E-2</v>
      </c>
      <c r="AI523">
        <v>12.476207577662001</v>
      </c>
      <c r="AJ523">
        <v>76.670262039210698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0.15</v>
      </c>
      <c r="AM523" t="s">
        <v>10200</v>
      </c>
      <c r="AN523">
        <v>-1.74</v>
      </c>
      <c r="AO523" t="s">
        <v>10199</v>
      </c>
      <c r="AP523">
        <v>0.12219544049526899</v>
      </c>
      <c r="AQ523">
        <f>(Table2[[#This Row],[Sharpe Ratio]]-AVERAGE(Table2[Sharpe Ratio]))/_xlfn.STDEV.P(Table2[Sharpe Ratio])</f>
        <v>0.76346709546967595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-0.38348367875350203</v>
      </c>
      <c r="AS523">
        <f>_xlfn.RANK.AVG(Table2[[#This Row],[1Y Return vs Nifty Z-Score]],Table2[1Y Return vs Nifty Z-Score])</f>
        <v>269</v>
      </c>
      <c r="AT523">
        <f>_xlfn.RANK.AVG(Table2[[#This Row],[6M Return vs Nifty Z-Score]],Table2[6M Return vs Nifty Z-Score])</f>
        <v>342</v>
      </c>
      <c r="AU523">
        <f>_xlfn.RANK.AVG(Table2[[#This Row],[Sharpe Ratio Z-Score]],Table2[Sharpe Ratio Z-Score])</f>
        <v>160</v>
      </c>
      <c r="AV523">
        <f>(Table2[[#This Row],[Rank 1Y]]+Table2[[#This Row],[Rank 6M]]+Table2[[#This Row],[Rank Sharpe]])/3</f>
        <v>257</v>
      </c>
    </row>
    <row r="524" spans="1:48" x14ac:dyDescent="0.3">
      <c r="A524" t="s">
        <v>1315</v>
      </c>
      <c r="B524" t="s">
        <v>1316</v>
      </c>
      <c r="C524" t="s">
        <v>10169</v>
      </c>
      <c r="D524" t="s">
        <v>542</v>
      </c>
      <c r="E524">
        <v>8284.8305158399999</v>
      </c>
      <c r="F524">
        <v>746.25</v>
      </c>
      <c r="G524">
        <v>-50.142363359539402</v>
      </c>
      <c r="H524">
        <f>(Table2[[#This Row],[1Y Return vs Nifty]]-AVERAGE(Table2[1Y Return vs Nifty]))/_xlfn.STDEV.P(Table2[1Y Return vs Nifty])</f>
        <v>-1.1342635501006422</v>
      </c>
      <c r="I524">
        <v>-8.1357815774836197</v>
      </c>
      <c r="J524">
        <f>(Table2[[#This Row],[1M Return vs Nifty]]-AVERAGE(Table2[1M Return vs Nifty]))/_xlfn.STDEV.P(Table2[1M Return vs Nifty])</f>
        <v>-1.0398172097520617</v>
      </c>
      <c r="K524">
        <v>-34.636498348532903</v>
      </c>
      <c r="L524">
        <f>(Table2[[#This Row],[6M Return vs Nifty]]-AVERAGE(Table2[6M Return vs Nifty]))/_xlfn.STDEV.P(Table2[6M Return vs Nifty])</f>
        <v>-1.3629866925400831</v>
      </c>
      <c r="M524">
        <v>-2.87955957662321</v>
      </c>
      <c r="N524">
        <f>(Table2[[#This Row],[1W Return vs Nifty]]-AVERAGE(Table2[1W Return vs Nifty]))/_xlfn.STDEV.P(Table2[1W Return vs Nifty])</f>
        <v>-0.82646528056851576</v>
      </c>
      <c r="O524">
        <v>765.7</v>
      </c>
      <c r="P524">
        <v>787.94319551064996</v>
      </c>
      <c r="Q524">
        <v>866.20158440232399</v>
      </c>
      <c r="R524">
        <v>25.4496507164321</v>
      </c>
      <c r="S524" s="2">
        <f>(Table2[[#This Row],[Close Price]]-Table2[[#This Row],[20D EMA]])/Table2[[#This Row],[20D EMA]]</f>
        <v>-2.5401593313308143E-2</v>
      </c>
      <c r="T524" s="2">
        <f>(Table2[[#This Row],[Close Price]]-Table2[[#This Row],[50D EMA]])/Table2[[#This Row],[50D EMA]]</f>
        <v>-5.2913960991349693E-2</v>
      </c>
      <c r="U524" s="2">
        <f>(Table2[[#This Row],[Close Price]]-Table2[[#This Row],[200D EMA]])/Table2[[#This Row],[200D EMA]]</f>
        <v>-0.13847998729428573</v>
      </c>
      <c r="V524">
        <v>0.49694846693745198</v>
      </c>
      <c r="W524">
        <v>731.8</v>
      </c>
      <c r="X524">
        <v>752</v>
      </c>
      <c r="Y524">
        <v>731.8</v>
      </c>
      <c r="Z524">
        <v>765.8</v>
      </c>
      <c r="AA524">
        <v>731.8</v>
      </c>
      <c r="AB524">
        <v>772</v>
      </c>
      <c r="AC524" s="2">
        <f>(Table2[[#This Row],[Close Price]]/Table2[[#This Row],[Day Low]])-1</f>
        <v>1.9745832194588697E-2</v>
      </c>
      <c r="AD524" s="2">
        <f>(Table2[[#This Row],[Day High]]/Table2[[#This Row],[Close Price]])-1</f>
        <v>7.7051926298157269E-3</v>
      </c>
      <c r="AE524" s="2">
        <f>(Table2[[#This Row],[Close Price]]/Table2[[#This Row],[Current Week Low]])-1</f>
        <v>1.9745832194588697E-2</v>
      </c>
      <c r="AF524" s="2">
        <f>(Table2[[#This Row],[Current Week High]]/Table2[[#This Row],[Close Price]])-1</f>
        <v>2.6197654941373383E-2</v>
      </c>
      <c r="AG524" s="2">
        <f>(Table2[[#This Row],[Close Price]]/Table2[[#This Row],[Current Month Low]])-1</f>
        <v>1.9745832194588697E-2</v>
      </c>
      <c r="AH524" s="2">
        <f>(Table2[[#This Row],[Current Month High]]/Table2[[#This Row],[Close Price]])-1</f>
        <v>3.4505862646566188E-2</v>
      </c>
      <c r="AI524">
        <v>48.247906197654899</v>
      </c>
      <c r="AJ524">
        <v>3.5882842865075002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-0.2</v>
      </c>
      <c r="AM524" t="s">
        <v>10199</v>
      </c>
      <c r="AN524">
        <v>-3.58</v>
      </c>
      <c r="AO524" t="s">
        <v>10199</v>
      </c>
      <c r="AP524">
        <v>-5.3017131504142001E-2</v>
      </c>
      <c r="AQ524">
        <f>(Table2[[#This Row],[Sharpe Ratio]]-AVERAGE(Table2[Sharpe Ratio]))/_xlfn.STDEV.P(Table2[Sharpe Ratio])</f>
        <v>-1.2119309541594248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714</v>
      </c>
      <c r="AT524">
        <f>_xlfn.RANK.AVG(Table2[[#This Row],[6M Return vs Nifty Z-Score]],Table2[6M Return vs Nifty Z-Score])</f>
        <v>701</v>
      </c>
      <c r="AU524">
        <f>_xlfn.RANK.AVG(Table2[[#This Row],[Sharpe Ratio Z-Score]],Table2[Sharpe Ratio Z-Score])</f>
        <v>639</v>
      </c>
      <c r="AV524">
        <f>(Table2[[#This Row],[Rank 1Y]]+Table2[[#This Row],[Rank 6M]]+Table2[[#This Row],[Rank Sharpe]])/3</f>
        <v>684.66666666666663</v>
      </c>
    </row>
    <row r="525" spans="1:48" x14ac:dyDescent="0.3">
      <c r="A525" t="s">
        <v>1317</v>
      </c>
      <c r="B525" t="s">
        <v>1318</v>
      </c>
      <c r="C525" t="s">
        <v>10164</v>
      </c>
      <c r="D525" t="s">
        <v>80</v>
      </c>
      <c r="E525">
        <v>8275.1821751999996</v>
      </c>
      <c r="F525">
        <v>171.29</v>
      </c>
      <c r="G525">
        <v>12.207946844079901</v>
      </c>
      <c r="H525">
        <f>(Table2[[#This Row],[1Y Return vs Nifty]]-AVERAGE(Table2[1Y Return vs Nifty]))/_xlfn.STDEV.P(Table2[1Y Return vs Nifty])</f>
        <v>-0.40582672179766371</v>
      </c>
      <c r="I525">
        <v>-4.1434853239214497</v>
      </c>
      <c r="J525">
        <f>(Table2[[#This Row],[1M Return vs Nifty]]-AVERAGE(Table2[1M Return vs Nifty]))/_xlfn.STDEV.P(Table2[1M Return vs Nifty])</f>
        <v>-0.70860221778237376</v>
      </c>
      <c r="K525">
        <v>-18.0333647965934</v>
      </c>
      <c r="L525">
        <f>(Table2[[#This Row],[6M Return vs Nifty]]-AVERAGE(Table2[6M Return vs Nifty]))/_xlfn.STDEV.P(Table2[6M Return vs Nifty])</f>
        <v>-0.85777608611599965</v>
      </c>
      <c r="M525">
        <v>-3.98161061395778</v>
      </c>
      <c r="N525">
        <f>(Table2[[#This Row],[1W Return vs Nifty]]-AVERAGE(Table2[1W Return vs Nifty]))/_xlfn.STDEV.P(Table2[1W Return vs Nifty])</f>
        <v>-1.0402466682722016</v>
      </c>
      <c r="O525">
        <v>166.7</v>
      </c>
      <c r="P525">
        <v>164.17980052639601</v>
      </c>
      <c r="Q525">
        <v>159.44827027165601</v>
      </c>
      <c r="R525">
        <v>40.393698226466</v>
      </c>
      <c r="S525" s="2">
        <f>(Table2[[#This Row],[Close Price]]-Table2[[#This Row],[20D EMA]])/Table2[[#This Row],[20D EMA]]</f>
        <v>2.7534493101379745E-2</v>
      </c>
      <c r="T525" s="2">
        <f>(Table2[[#This Row],[Close Price]]-Table2[[#This Row],[50D EMA]])/Table2[[#This Row],[50D EMA]]</f>
        <v>4.3307395007224664E-2</v>
      </c>
      <c r="U525" s="2">
        <f>(Table2[[#This Row],[Close Price]]-Table2[[#This Row],[200D EMA]])/Table2[[#This Row],[200D EMA]]</f>
        <v>7.4266906176962133E-2</v>
      </c>
      <c r="V525">
        <v>2.21803447638628</v>
      </c>
      <c r="W525">
        <v>162.27000000000001</v>
      </c>
      <c r="X525">
        <v>176.8</v>
      </c>
      <c r="Y525">
        <v>162.27000000000001</v>
      </c>
      <c r="Z525">
        <v>176.8</v>
      </c>
      <c r="AA525">
        <v>162.27000000000001</v>
      </c>
      <c r="AB525">
        <v>180.83</v>
      </c>
      <c r="AC525" s="2">
        <f>(Table2[[#This Row],[Close Price]]/Table2[[#This Row],[Day Low]])-1</f>
        <v>5.5586368398348407E-2</v>
      </c>
      <c r="AD525" s="2">
        <f>(Table2[[#This Row],[Day High]]/Table2[[#This Row],[Close Price]])-1</f>
        <v>3.2167668865666466E-2</v>
      </c>
      <c r="AE525" s="2">
        <f>(Table2[[#This Row],[Close Price]]/Table2[[#This Row],[Current Week Low]])-1</f>
        <v>5.5586368398348407E-2</v>
      </c>
      <c r="AF525" s="2">
        <f>(Table2[[#This Row],[Current Week High]]/Table2[[#This Row],[Close Price]])-1</f>
        <v>3.2167668865666466E-2</v>
      </c>
      <c r="AG525" s="2">
        <f>(Table2[[#This Row],[Close Price]]/Table2[[#This Row],[Current Month Low]])-1</f>
        <v>5.5586368398348407E-2</v>
      </c>
      <c r="AH525" s="2">
        <f>(Table2[[#This Row],[Current Month High]]/Table2[[#This Row],[Close Price]])-1</f>
        <v>5.5695020141280915E-2</v>
      </c>
      <c r="AI525">
        <v>16.1772432716445</v>
      </c>
      <c r="AJ525">
        <v>42.801167152980298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-0.06</v>
      </c>
      <c r="AM525" t="s">
        <v>10199</v>
      </c>
      <c r="AN525">
        <v>3.78</v>
      </c>
      <c r="AO525" t="s">
        <v>10200</v>
      </c>
      <c r="AP525">
        <v>-1.9359961573511001E-2</v>
      </c>
      <c r="AQ525">
        <f>(Table2[[#This Row],[Sharpe Ratio]]-AVERAGE(Table2[Sharpe Ratio]))/_xlfn.STDEV.P(Table2[Sharpe Ratio])</f>
        <v>-0.83247012507447082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-3.8449218190427095</v>
      </c>
      <c r="AS525">
        <f>_xlfn.RANK.AVG(Table2[[#This Row],[1Y Return vs Nifty Z-Score]],Table2[1Y Return vs Nifty Z-Score])</f>
        <v>440</v>
      </c>
      <c r="AT525">
        <f>_xlfn.RANK.AVG(Table2[[#This Row],[6M Return vs Nifty Z-Score]],Table2[6M Return vs Nifty Z-Score])</f>
        <v>603</v>
      </c>
      <c r="AU525">
        <f>_xlfn.RANK.AVG(Table2[[#This Row],[Sharpe Ratio Z-Score]],Table2[Sharpe Ratio Z-Score])</f>
        <v>581</v>
      </c>
      <c r="AV525">
        <f>(Table2[[#This Row],[Rank 1Y]]+Table2[[#This Row],[Rank 6M]]+Table2[[#This Row],[Rank Sharpe]])/3</f>
        <v>541.33333333333337</v>
      </c>
    </row>
    <row r="526" spans="1:48" x14ac:dyDescent="0.3">
      <c r="A526" t="s">
        <v>1319</v>
      </c>
      <c r="B526" t="s">
        <v>1320</v>
      </c>
      <c r="C526" t="s">
        <v>10155</v>
      </c>
      <c r="D526" t="s">
        <v>21</v>
      </c>
      <c r="E526">
        <v>8261.9867257039896</v>
      </c>
      <c r="F526">
        <v>30.11</v>
      </c>
      <c r="G526">
        <v>70.107106507945502</v>
      </c>
      <c r="H526">
        <f>(Table2[[#This Row],[1Y Return vs Nifty]]-AVERAGE(Table2[1Y Return vs Nifty]))/_xlfn.STDEV.P(Table2[1Y Return vs Nifty])</f>
        <v>0.27060744652032781</v>
      </c>
      <c r="I526">
        <v>-6.5846559784597201</v>
      </c>
      <c r="J526">
        <f>(Table2[[#This Row],[1M Return vs Nifty]]-AVERAGE(Table2[1M Return vs Nifty]))/_xlfn.STDEV.P(Table2[1M Return vs Nifty])</f>
        <v>-0.91113035381889451</v>
      </c>
      <c r="K526">
        <v>10.1876116774026</v>
      </c>
      <c r="L526">
        <f>(Table2[[#This Row],[6M Return vs Nifty]]-AVERAGE(Table2[6M Return vs Nifty]))/_xlfn.STDEV.P(Table2[6M Return vs Nifty])</f>
        <v>9.4956309386401742E-4</v>
      </c>
      <c r="M526">
        <v>1.0056048081426601</v>
      </c>
      <c r="N526">
        <f>(Table2[[#This Row],[1W Return vs Nifty]]-AVERAGE(Table2[1W Return vs Nifty]))/_xlfn.STDEV.P(Table2[1W Return vs Nifty])</f>
        <v>-7.2801606660070406E-2</v>
      </c>
      <c r="O526">
        <v>30.62</v>
      </c>
      <c r="P526">
        <v>31.4444940579437</v>
      </c>
      <c r="Q526">
        <v>28.601449687604902</v>
      </c>
      <c r="R526">
        <v>32.158936183109603</v>
      </c>
      <c r="S526" s="2">
        <f>(Table2[[#This Row],[Close Price]]-Table2[[#This Row],[20D EMA]])/Table2[[#This Row],[20D EMA]]</f>
        <v>-1.66557805355977E-2</v>
      </c>
      <c r="T526" s="2">
        <f>(Table2[[#This Row],[Close Price]]-Table2[[#This Row],[50D EMA]])/Table2[[#This Row],[50D EMA]]</f>
        <v>-4.2439673396703063E-2</v>
      </c>
      <c r="U526" s="2">
        <f>(Table2[[#This Row],[Close Price]]-Table2[[#This Row],[200D EMA]])/Table2[[#This Row],[200D EMA]]</f>
        <v>5.2743840919674184E-2</v>
      </c>
      <c r="V526">
        <v>0.73410059842953901</v>
      </c>
      <c r="W526">
        <v>29.83</v>
      </c>
      <c r="X526">
        <v>30.9</v>
      </c>
      <c r="Y526">
        <v>29.01</v>
      </c>
      <c r="Z526">
        <v>31.8</v>
      </c>
      <c r="AA526">
        <v>29.01</v>
      </c>
      <c r="AB526">
        <v>31.8</v>
      </c>
      <c r="AC526" s="2">
        <f>(Table2[[#This Row],[Close Price]]/Table2[[#This Row],[Day Low]])-1</f>
        <v>9.3865236339256697E-3</v>
      </c>
      <c r="AD526" s="2">
        <f>(Table2[[#This Row],[Day High]]/Table2[[#This Row],[Close Price]])-1</f>
        <v>2.6237130521421514E-2</v>
      </c>
      <c r="AE526" s="2">
        <f>(Table2[[#This Row],[Close Price]]/Table2[[#This Row],[Current Week Low]])-1</f>
        <v>3.7917959324370809E-2</v>
      </c>
      <c r="AF526" s="2">
        <f>(Table2[[#This Row],[Current Week High]]/Table2[[#This Row],[Close Price]])-1</f>
        <v>5.6127532381268663E-2</v>
      </c>
      <c r="AG526" s="2">
        <f>(Table2[[#This Row],[Close Price]]/Table2[[#This Row],[Current Month Low]])-1</f>
        <v>3.7917959324370809E-2</v>
      </c>
      <c r="AH526" s="2">
        <f>(Table2[[#This Row],[Current Month High]]/Table2[[#This Row],[Close Price]])-1</f>
        <v>5.6127532381268663E-2</v>
      </c>
      <c r="AI526">
        <v>41.149119893722997</v>
      </c>
      <c r="AJ526">
        <v>119.78102189781001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-0.22</v>
      </c>
      <c r="AM526" t="s">
        <v>10199</v>
      </c>
      <c r="AN526">
        <v>-5.49</v>
      </c>
      <c r="AO526" t="s">
        <v>10199</v>
      </c>
      <c r="AP526">
        <v>8.8765152019789993E-3</v>
      </c>
      <c r="AQ526">
        <f>(Table2[[#This Row],[Sharpe Ratio]]-AVERAGE(Table2[Sharpe Ratio]))/_xlfn.STDEV.P(Table2[Sharpe Ratio])</f>
        <v>-0.51412378431709727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193</v>
      </c>
      <c r="AT526">
        <f>_xlfn.RANK.AVG(Table2[[#This Row],[6M Return vs Nifty Z-Score]],Table2[6M Return vs Nifty Z-Score])</f>
        <v>314</v>
      </c>
      <c r="AU526">
        <f>_xlfn.RANK.AVG(Table2[[#This Row],[Sharpe Ratio Z-Score]],Table2[Sharpe Ratio Z-Score])</f>
        <v>475</v>
      </c>
      <c r="AV526">
        <f>(Table2[[#This Row],[Rank 1Y]]+Table2[[#This Row],[Rank 6M]]+Table2[[#This Row],[Rank Sharpe]])/3</f>
        <v>327.33333333333331</v>
      </c>
    </row>
    <row r="527" spans="1:48" x14ac:dyDescent="0.3">
      <c r="A527" t="s">
        <v>1321</v>
      </c>
      <c r="B527" t="s">
        <v>1322</v>
      </c>
      <c r="C527" t="s">
        <v>10161</v>
      </c>
      <c r="D527" t="s">
        <v>65</v>
      </c>
      <c r="E527">
        <v>8253.6572083800002</v>
      </c>
      <c r="F527">
        <v>497.9</v>
      </c>
      <c r="G527">
        <v>23.53010511474</v>
      </c>
      <c r="H527">
        <f>(Table2[[#This Row],[1Y Return vs Nifty]]-AVERAGE(Table2[1Y Return vs Nifty]))/_xlfn.STDEV.P(Table2[1Y Return vs Nifty])</f>
        <v>-0.27355028190041314</v>
      </c>
      <c r="I527">
        <v>8.3132443602963697</v>
      </c>
      <c r="J527">
        <f>(Table2[[#This Row],[1M Return vs Nifty]]-AVERAGE(Table2[1M Return vs Nifty]))/_xlfn.STDEV.P(Table2[1M Return vs Nifty])</f>
        <v>0.3248520552178919</v>
      </c>
      <c r="K527">
        <v>10.7977827754872</v>
      </c>
      <c r="L527">
        <f>(Table2[[#This Row],[6M Return vs Nifty]]-AVERAGE(Table2[6M Return vs Nifty]))/_xlfn.STDEV.P(Table2[6M Return vs Nifty])</f>
        <v>1.9516233627557302E-2</v>
      </c>
      <c r="M527">
        <v>6.0681899714978504</v>
      </c>
      <c r="N527">
        <f>(Table2[[#This Row],[1W Return vs Nifty]]-AVERAGE(Table2[1W Return vs Nifty]))/_xlfn.STDEV.P(Table2[1W Return vs Nifty])</f>
        <v>0.90926405538748034</v>
      </c>
      <c r="O527">
        <v>479.64</v>
      </c>
      <c r="P527">
        <v>465.48759231364897</v>
      </c>
      <c r="Q527">
        <v>425.51281929893401</v>
      </c>
      <c r="R527">
        <v>75.713125193932598</v>
      </c>
      <c r="S527" s="2">
        <f>(Table2[[#This Row],[Close Price]]-Table2[[#This Row],[20D EMA]])/Table2[[#This Row],[20D EMA]]</f>
        <v>3.8070219331165021E-2</v>
      </c>
      <c r="T527" s="2">
        <f>(Table2[[#This Row],[Close Price]]-Table2[[#This Row],[50D EMA]])/Table2[[#This Row],[50D EMA]]</f>
        <v>6.963108839324611E-2</v>
      </c>
      <c r="U527" s="2">
        <f>(Table2[[#This Row],[Close Price]]-Table2[[#This Row],[200D EMA]])/Table2[[#This Row],[200D EMA]]</f>
        <v>0.17011750861073838</v>
      </c>
      <c r="V527">
        <v>2.6111414623029501</v>
      </c>
      <c r="W527">
        <v>484</v>
      </c>
      <c r="X527">
        <v>504.9</v>
      </c>
      <c r="Y527">
        <v>484</v>
      </c>
      <c r="Z527">
        <v>520.1</v>
      </c>
      <c r="AA527">
        <v>464.35</v>
      </c>
      <c r="AB527">
        <v>521.65</v>
      </c>
      <c r="AC527" s="2">
        <f>(Table2[[#This Row],[Close Price]]/Table2[[#This Row],[Day Low]])-1</f>
        <v>2.8719008264462831E-2</v>
      </c>
      <c r="AD527" s="2">
        <f>(Table2[[#This Row],[Day High]]/Table2[[#This Row],[Close Price]])-1</f>
        <v>1.4059048001606733E-2</v>
      </c>
      <c r="AE527" s="2">
        <f>(Table2[[#This Row],[Close Price]]/Table2[[#This Row],[Current Week Low]])-1</f>
        <v>2.8719008264462831E-2</v>
      </c>
      <c r="AF527" s="2">
        <f>(Table2[[#This Row],[Current Week High]]/Table2[[#This Row],[Close Price]])-1</f>
        <v>4.4587266519381386E-2</v>
      </c>
      <c r="AG527" s="2">
        <f>(Table2[[#This Row],[Close Price]]/Table2[[#This Row],[Current Month Low]])-1</f>
        <v>7.2251534402928641E-2</v>
      </c>
      <c r="AH527" s="2">
        <f>(Table2[[#This Row],[Current Month High]]/Table2[[#This Row],[Close Price]])-1</f>
        <v>4.7700341434022908E-2</v>
      </c>
      <c r="AI527">
        <v>4.7700341434022899</v>
      </c>
      <c r="AJ527">
        <v>55.084877744899501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-0.01</v>
      </c>
      <c r="AM527" t="s">
        <v>10199</v>
      </c>
      <c r="AN527">
        <v>8.19</v>
      </c>
      <c r="AO527" t="s">
        <v>10200</v>
      </c>
      <c r="AP527">
        <v>-2.2662300024720002E-3</v>
      </c>
      <c r="AQ527">
        <f>(Table2[[#This Row],[Sharpe Ratio]]-AVERAGE(Table2[Sharpe Ratio]))/_xlfn.STDEV.P(Table2[Sharpe Ratio])</f>
        <v>-0.63975036974534216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0.34033169258717422</v>
      </c>
      <c r="AS527">
        <f>_xlfn.RANK.AVG(Table2[[#This Row],[1Y Return vs Nifty Z-Score]],Table2[1Y Return vs Nifty Z-Score])</f>
        <v>372</v>
      </c>
      <c r="AT527">
        <f>_xlfn.RANK.AVG(Table2[[#This Row],[6M Return vs Nifty Z-Score]],Table2[6M Return vs Nifty Z-Score])</f>
        <v>310</v>
      </c>
      <c r="AU527">
        <f>_xlfn.RANK.AVG(Table2[[#This Row],[Sharpe Ratio Z-Score]],Table2[Sharpe Ratio Z-Score])</f>
        <v>543</v>
      </c>
      <c r="AV527">
        <f>(Table2[[#This Row],[Rank 1Y]]+Table2[[#This Row],[Rank 6M]]+Table2[[#This Row],[Rank Sharpe]])/3</f>
        <v>408.33333333333331</v>
      </c>
    </row>
    <row r="528" spans="1:48" x14ac:dyDescent="0.3">
      <c r="A528" t="s">
        <v>1323</v>
      </c>
      <c r="B528" t="s">
        <v>1324</v>
      </c>
      <c r="C528" t="s">
        <v>10167</v>
      </c>
      <c r="D528" t="s">
        <v>100</v>
      </c>
      <c r="E528">
        <v>8234.3112128100001</v>
      </c>
      <c r="F528">
        <v>987.55</v>
      </c>
      <c r="G528">
        <v>117.05257899745899</v>
      </c>
      <c r="H528">
        <f>(Table2[[#This Row],[1Y Return vs Nifty]]-AVERAGE(Table2[1Y Return vs Nifty]))/_xlfn.STDEV.P(Table2[1Y Return vs Nifty])</f>
        <v>0.81907001185109152</v>
      </c>
      <c r="I528">
        <v>3.3447310405636399</v>
      </c>
      <c r="J528">
        <f>(Table2[[#This Row],[1M Return vs Nifty]]-AVERAGE(Table2[1M Return vs Nifty]))/_xlfn.STDEV.P(Table2[1M Return vs Nifty])</f>
        <v>-8.7353351088871378E-2</v>
      </c>
      <c r="K528">
        <v>21.8274164416469</v>
      </c>
      <c r="L528">
        <f>(Table2[[#This Row],[6M Return vs Nifty]]-AVERAGE(Table2[6M Return vs Nifty]))/_xlfn.STDEV.P(Table2[6M Return vs Nifty])</f>
        <v>0.35513287464801707</v>
      </c>
      <c r="M528">
        <v>-9.8386642093524195</v>
      </c>
      <c r="N528">
        <f>(Table2[[#This Row],[1W Return vs Nifty]]-AVERAGE(Table2[1W Return vs Nifty]))/_xlfn.STDEV.P(Table2[1W Return vs Nifty])</f>
        <v>-2.1764273015273905</v>
      </c>
      <c r="O528">
        <v>1036.8699999999999</v>
      </c>
      <c r="P528">
        <v>974.64503277186304</v>
      </c>
      <c r="Q528">
        <v>781.01547127703805</v>
      </c>
      <c r="R528">
        <v>47.013735237080397</v>
      </c>
      <c r="S528" s="2">
        <f>(Table2[[#This Row],[Close Price]]-Table2[[#This Row],[20D EMA]])/Table2[[#This Row],[20D EMA]]</f>
        <v>-4.7566232989670783E-2</v>
      </c>
      <c r="T528" s="2">
        <f>(Table2[[#This Row],[Close Price]]-Table2[[#This Row],[50D EMA]])/Table2[[#This Row],[50D EMA]]</f>
        <v>1.3240684345802849E-2</v>
      </c>
      <c r="U528" s="2">
        <f>(Table2[[#This Row],[Close Price]]-Table2[[#This Row],[200D EMA]])/Table2[[#This Row],[200D EMA]]</f>
        <v>0.26444358187329808</v>
      </c>
      <c r="V528">
        <v>0.70364628466639401</v>
      </c>
      <c r="W528">
        <v>975</v>
      </c>
      <c r="X528">
        <v>1024.3499999999999</v>
      </c>
      <c r="Y528">
        <v>975</v>
      </c>
      <c r="Z528">
        <v>1098</v>
      </c>
      <c r="AA528">
        <v>975</v>
      </c>
      <c r="AB528">
        <v>1151</v>
      </c>
      <c r="AC528" s="2">
        <f>(Table2[[#This Row],[Close Price]]/Table2[[#This Row],[Day Low]])-1</f>
        <v>1.2871794871794906E-2</v>
      </c>
      <c r="AD528" s="2">
        <f>(Table2[[#This Row],[Day High]]/Table2[[#This Row],[Close Price]])-1</f>
        <v>3.7263936003240294E-2</v>
      </c>
      <c r="AE528" s="2">
        <f>(Table2[[#This Row],[Close Price]]/Table2[[#This Row],[Current Week Low]])-1</f>
        <v>1.2871794871794906E-2</v>
      </c>
      <c r="AF528" s="2">
        <f>(Table2[[#This Row],[Current Week High]]/Table2[[#This Row],[Close Price]])-1</f>
        <v>0.11184243835755159</v>
      </c>
      <c r="AG528" s="2">
        <f>(Table2[[#This Row],[Close Price]]/Table2[[#This Row],[Current Month Low]])-1</f>
        <v>1.2871794871794906E-2</v>
      </c>
      <c r="AH528" s="2">
        <f>(Table2[[#This Row],[Current Month High]]/Table2[[#This Row],[Close Price]])-1</f>
        <v>0.16551060705787046</v>
      </c>
      <c r="AI528">
        <v>19.183838792972502</v>
      </c>
      <c r="AJ528">
        <v>175.50564932347601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-0.09</v>
      </c>
      <c r="AM528" t="s">
        <v>10199</v>
      </c>
      <c r="AN528">
        <v>-5.75</v>
      </c>
      <c r="AO528" t="s">
        <v>10199</v>
      </c>
      <c r="AQ528">
        <f>(Table2[[#This Row],[Sharpe Ratio]]-AVERAGE(Table2[Sharpe Ratio]))/_xlfn.STDEV.P(Table2[Sharpe Ratio])</f>
        <v>-0.61420022642052874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-1.7037779925376819</v>
      </c>
      <c r="AS528">
        <f>_xlfn.RANK.AVG(Table2[[#This Row],[1Y Return vs Nifty Z-Score]],Table2[1Y Return vs Nifty Z-Score])</f>
        <v>103</v>
      </c>
      <c r="AT528">
        <f>_xlfn.RANK.AVG(Table2[[#This Row],[6M Return vs Nifty Z-Score]],Table2[6M Return vs Nifty Z-Score])</f>
        <v>202</v>
      </c>
      <c r="AU528">
        <f>_xlfn.RANK.AVG(Table2[[#This Row],[Sharpe Ratio Z-Score]],Table2[Sharpe Ratio Z-Score])</f>
        <v>520.5</v>
      </c>
      <c r="AV528">
        <f>(Table2[[#This Row],[Rank 1Y]]+Table2[[#This Row],[Rank 6M]]+Table2[[#This Row],[Rank Sharpe]])/3</f>
        <v>275.16666666666669</v>
      </c>
    </row>
    <row r="529" spans="1:48" x14ac:dyDescent="0.3">
      <c r="A529" t="s">
        <v>1325</v>
      </c>
      <c r="B529" t="s">
        <v>1326</v>
      </c>
      <c r="C529" t="s">
        <v>10157</v>
      </c>
      <c r="D529" t="s">
        <v>414</v>
      </c>
      <c r="E529">
        <v>8189.7248192999996</v>
      </c>
      <c r="F529">
        <v>613.54999999999995</v>
      </c>
      <c r="G529">
        <v>27.932698857614</v>
      </c>
      <c r="H529">
        <f>(Table2[[#This Row],[1Y Return vs Nifty]]-AVERAGE(Table2[1Y Return vs Nifty]))/_xlfn.STDEV.P(Table2[1Y Return vs Nifty])</f>
        <v>-0.22211490953590618</v>
      </c>
      <c r="I529">
        <v>-8.0102993343956701</v>
      </c>
      <c r="J529">
        <f>(Table2[[#This Row],[1M Return vs Nifty]]-AVERAGE(Table2[1M Return vs Nifty]))/_xlfn.STDEV.P(Table2[1M Return vs Nifty])</f>
        <v>-1.0294067598512986</v>
      </c>
      <c r="K529">
        <v>22.742686317531302</v>
      </c>
      <c r="L529">
        <f>(Table2[[#This Row],[6M Return vs Nifty]]-AVERAGE(Table2[6M Return vs Nifty]))/_xlfn.STDEV.P(Table2[6M Return vs Nifty])</f>
        <v>0.3829832829815234</v>
      </c>
      <c r="M529">
        <v>0.63624651527553899</v>
      </c>
      <c r="N529">
        <f>(Table2[[#This Row],[1W Return vs Nifty]]-AVERAGE(Table2[1W Return vs Nifty]))/_xlfn.STDEV.P(Table2[1W Return vs Nifty])</f>
        <v>-0.14445158087539858</v>
      </c>
      <c r="O529">
        <v>603.20000000000005</v>
      </c>
      <c r="P529">
        <v>575.89172359632903</v>
      </c>
      <c r="Q529">
        <v>506.83315975206602</v>
      </c>
      <c r="R529">
        <v>46.430426400284198</v>
      </c>
      <c r="S529" s="2">
        <f>(Table2[[#This Row],[Close Price]]-Table2[[#This Row],[20D EMA]])/Table2[[#This Row],[20D EMA]]</f>
        <v>1.7158488063660327E-2</v>
      </c>
      <c r="T529" s="2">
        <f>(Table2[[#This Row],[Close Price]]-Table2[[#This Row],[50D EMA]])/Table2[[#This Row],[50D EMA]]</f>
        <v>6.5391244327149725E-2</v>
      </c>
      <c r="U529" s="2">
        <f>(Table2[[#This Row],[Close Price]]-Table2[[#This Row],[200D EMA]])/Table2[[#This Row],[200D EMA]]</f>
        <v>0.21055615283762799</v>
      </c>
      <c r="V529">
        <v>0.57751357164559902</v>
      </c>
      <c r="W529">
        <v>601.54999999999995</v>
      </c>
      <c r="X529">
        <v>627</v>
      </c>
      <c r="Y529">
        <v>597.1</v>
      </c>
      <c r="Z529">
        <v>632</v>
      </c>
      <c r="AA529">
        <v>597.1</v>
      </c>
      <c r="AB529">
        <v>632</v>
      </c>
      <c r="AC529" s="2">
        <f>(Table2[[#This Row],[Close Price]]/Table2[[#This Row],[Day Low]])-1</f>
        <v>1.9948466461640724E-2</v>
      </c>
      <c r="AD529" s="2">
        <f>(Table2[[#This Row],[Day High]]/Table2[[#This Row],[Close Price]])-1</f>
        <v>2.1921603781273058E-2</v>
      </c>
      <c r="AE529" s="2">
        <f>(Table2[[#This Row],[Close Price]]/Table2[[#This Row],[Current Week Low]])-1</f>
        <v>2.7549824150058466E-2</v>
      </c>
      <c r="AF529" s="2">
        <f>(Table2[[#This Row],[Current Week High]]/Table2[[#This Row],[Close Price]])-1</f>
        <v>3.0070898867248008E-2</v>
      </c>
      <c r="AG529" s="2">
        <f>(Table2[[#This Row],[Close Price]]/Table2[[#This Row],[Current Month Low]])-1</f>
        <v>2.7549824150058466E-2</v>
      </c>
      <c r="AH529" s="2">
        <f>(Table2[[#This Row],[Current Month High]]/Table2[[#This Row],[Close Price]])-1</f>
        <v>3.0070898867248008E-2</v>
      </c>
      <c r="AI529">
        <v>9.5265259555048498</v>
      </c>
      <c r="AJ529">
        <v>58.991966830785103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0.08</v>
      </c>
      <c r="AM529" t="s">
        <v>10200</v>
      </c>
      <c r="AN529">
        <v>-0.56999999999999995</v>
      </c>
      <c r="AO529" t="s">
        <v>10199</v>
      </c>
      <c r="AP529">
        <v>-4.4812658406663999E-2</v>
      </c>
      <c r="AQ529">
        <f>(Table2[[#This Row],[Sharpe Ratio]]-AVERAGE(Table2[Sharpe Ratio]))/_xlfn.STDEV.P(Table2[Sharpe Ratio])</f>
        <v>-1.1194313123240949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-2.1324212796051749</v>
      </c>
      <c r="AS529">
        <f>_xlfn.RANK.AVG(Table2[[#This Row],[1Y Return vs Nifty Z-Score]],Table2[1Y Return vs Nifty Z-Score])</f>
        <v>349</v>
      </c>
      <c r="AT529">
        <f>_xlfn.RANK.AVG(Table2[[#This Row],[6M Return vs Nifty Z-Score]],Table2[6M Return vs Nifty Z-Score])</f>
        <v>197</v>
      </c>
      <c r="AU529">
        <f>_xlfn.RANK.AVG(Table2[[#This Row],[Sharpe Ratio Z-Score]],Table2[Sharpe Ratio Z-Score])</f>
        <v>628</v>
      </c>
      <c r="AV529">
        <f>(Table2[[#This Row],[Rank 1Y]]+Table2[[#This Row],[Rank 6M]]+Table2[[#This Row],[Rank Sharpe]])/3</f>
        <v>391.33333333333331</v>
      </c>
    </row>
    <row r="530" spans="1:48" x14ac:dyDescent="0.3">
      <c r="A530" t="s">
        <v>1327</v>
      </c>
      <c r="B530" t="s">
        <v>1328</v>
      </c>
      <c r="C530" t="s">
        <v>10173</v>
      </c>
      <c r="D530" t="s">
        <v>1329</v>
      </c>
      <c r="E530">
        <v>8187.0588940600001</v>
      </c>
      <c r="F530">
        <v>1293.9000000000001</v>
      </c>
      <c r="G530">
        <v>141.604437365552</v>
      </c>
      <c r="H530">
        <f>(Table2[[#This Row],[1Y Return vs Nifty]]-AVERAGE(Table2[1Y Return vs Nifty]))/_xlfn.STDEV.P(Table2[1Y Return vs Nifty])</f>
        <v>1.1059086463372991</v>
      </c>
      <c r="I530">
        <v>15.363466105441001</v>
      </c>
      <c r="J530">
        <f>(Table2[[#This Row],[1M Return vs Nifty]]-AVERAGE(Table2[1M Return vs Nifty]))/_xlfn.STDEV.P(Table2[1M Return vs Nifty])</f>
        <v>0.90976334195395103</v>
      </c>
      <c r="K530">
        <v>95.746567401311594</v>
      </c>
      <c r="L530">
        <f>(Table2[[#This Row],[6M Return vs Nifty]]-AVERAGE(Table2[6M Return vs Nifty]))/_xlfn.STDEV.P(Table2[6M Return vs Nifty])</f>
        <v>2.6043913634664211</v>
      </c>
      <c r="M530">
        <v>-1.7224452823141401</v>
      </c>
      <c r="N530">
        <f>(Table2[[#This Row],[1W Return vs Nifty]]-AVERAGE(Table2[1W Return vs Nifty]))/_xlfn.STDEV.P(Table2[1W Return vs Nifty])</f>
        <v>-0.60200244609992848</v>
      </c>
      <c r="O530">
        <v>1241.02</v>
      </c>
      <c r="P530">
        <v>1103.11362972402</v>
      </c>
      <c r="Q530">
        <v>810.15191983661896</v>
      </c>
      <c r="R530">
        <v>67.440594887076799</v>
      </c>
      <c r="S530" s="2">
        <f>(Table2[[#This Row],[Close Price]]-Table2[[#This Row],[20D EMA]])/Table2[[#This Row],[20D EMA]]</f>
        <v>4.2610111037694888E-2</v>
      </c>
      <c r="T530" s="2">
        <f>(Table2[[#This Row],[Close Price]]-Table2[[#This Row],[50D EMA]])/Table2[[#This Row],[50D EMA]]</f>
        <v>0.17295259992727269</v>
      </c>
      <c r="U530" s="2">
        <f>(Table2[[#This Row],[Close Price]]-Table2[[#This Row],[200D EMA]])/Table2[[#This Row],[200D EMA]]</f>
        <v>0.59710786127734816</v>
      </c>
      <c r="V530">
        <v>0.75686192627886395</v>
      </c>
      <c r="W530">
        <v>1255.0999999999999</v>
      </c>
      <c r="X530">
        <v>1378</v>
      </c>
      <c r="Y530">
        <v>1255.0999999999999</v>
      </c>
      <c r="Z530">
        <v>1378</v>
      </c>
      <c r="AA530">
        <v>1255.0999999999999</v>
      </c>
      <c r="AB530">
        <v>1379</v>
      </c>
      <c r="AC530" s="2">
        <f>(Table2[[#This Row],[Close Price]]/Table2[[#This Row],[Day Low]])-1</f>
        <v>3.0913871404669058E-2</v>
      </c>
      <c r="AD530" s="2">
        <f>(Table2[[#This Row],[Day High]]/Table2[[#This Row],[Close Price]])-1</f>
        <v>6.4997294999613597E-2</v>
      </c>
      <c r="AE530" s="2">
        <f>(Table2[[#This Row],[Close Price]]/Table2[[#This Row],[Current Week Low]])-1</f>
        <v>3.0913871404669058E-2</v>
      </c>
      <c r="AF530" s="2">
        <f>(Table2[[#This Row],[Current Week High]]/Table2[[#This Row],[Close Price]])-1</f>
        <v>6.4997294999613597E-2</v>
      </c>
      <c r="AG530" s="2">
        <f>(Table2[[#This Row],[Close Price]]/Table2[[#This Row],[Current Month Low]])-1</f>
        <v>3.0913871404669058E-2</v>
      </c>
      <c r="AH530" s="2">
        <f>(Table2[[#This Row],[Current Month High]]/Table2[[#This Row],[Close Price]])-1</f>
        <v>6.5770152252878855E-2</v>
      </c>
      <c r="AI530">
        <v>6.5770152252878802</v>
      </c>
      <c r="AJ530">
        <v>197.14088873579001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</v>
      </c>
      <c r="AM530">
        <v>0</v>
      </c>
      <c r="AN530">
        <v>8.93</v>
      </c>
      <c r="AO530" t="s">
        <v>10200</v>
      </c>
      <c r="AP530">
        <v>0.14133723519436001</v>
      </c>
      <c r="AQ530">
        <f>(Table2[[#This Row],[Sharpe Ratio]]-AVERAGE(Table2[Sharpe Ratio]))/_xlfn.STDEV.P(Table2[Sharpe Ratio])</f>
        <v>0.97927731663983331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4.997338222297576</v>
      </c>
      <c r="AS530">
        <f>_xlfn.RANK.AVG(Table2[[#This Row],[1Y Return vs Nifty Z-Score]],Table2[1Y Return vs Nifty Z-Score])</f>
        <v>79</v>
      </c>
      <c r="AT530">
        <f>_xlfn.RANK.AVG(Table2[[#This Row],[6M Return vs Nifty Z-Score]],Table2[6M Return vs Nifty Z-Score])</f>
        <v>12</v>
      </c>
      <c r="AU530">
        <f>_xlfn.RANK.AVG(Table2[[#This Row],[Sharpe Ratio Z-Score]],Table2[Sharpe Ratio Z-Score])</f>
        <v>123</v>
      </c>
      <c r="AV530">
        <f>(Table2[[#This Row],[Rank 1Y]]+Table2[[#This Row],[Rank 6M]]+Table2[[#This Row],[Rank Sharpe]])/3</f>
        <v>71.333333333333329</v>
      </c>
    </row>
    <row r="531" spans="1:48" x14ac:dyDescent="0.3">
      <c r="A531" t="s">
        <v>1330</v>
      </c>
      <c r="B531" t="s">
        <v>1331</v>
      </c>
      <c r="C531" t="s">
        <v>10158</v>
      </c>
      <c r="D531" t="s">
        <v>46</v>
      </c>
      <c r="E531">
        <v>8183.4736015199996</v>
      </c>
      <c r="F531">
        <v>51.84</v>
      </c>
      <c r="G531">
        <v>141.77172874680801</v>
      </c>
      <c r="H531">
        <f>(Table2[[#This Row],[1Y Return vs Nifty]]-AVERAGE(Table2[1Y Return vs Nifty]))/_xlfn.STDEV.P(Table2[1Y Return vs Nifty])</f>
        <v>1.107863106592053</v>
      </c>
      <c r="I531">
        <v>27.106390925954699</v>
      </c>
      <c r="J531">
        <f>(Table2[[#This Row],[1M Return vs Nifty]]-AVERAGE(Table2[1M Return vs Nifty]))/_xlfn.STDEV.P(Table2[1M Return vs Nifty])</f>
        <v>1.8839978433782139</v>
      </c>
      <c r="K531">
        <v>57.090516614261603</v>
      </c>
      <c r="L531">
        <f>(Table2[[#This Row],[6M Return vs Nifty]]-AVERAGE(Table2[6M Return vs Nifty]))/_xlfn.STDEV.P(Table2[6M Return vs Nifty])</f>
        <v>1.4281406997593669</v>
      </c>
      <c r="M531">
        <v>7.98377397919357</v>
      </c>
      <c r="N531">
        <f>(Table2[[#This Row],[1W Return vs Nifty]]-AVERAGE(Table2[1W Return vs Nifty]))/_xlfn.STDEV.P(Table2[1W Return vs Nifty])</f>
        <v>1.2808586490631404</v>
      </c>
      <c r="O531">
        <v>47.72</v>
      </c>
      <c r="P531">
        <v>43.829183677133997</v>
      </c>
      <c r="Q531">
        <v>35.486174113453103</v>
      </c>
      <c r="R531">
        <v>58.512768557699403</v>
      </c>
      <c r="S531" s="2">
        <f>(Table2[[#This Row],[Close Price]]-Table2[[#This Row],[20D EMA]])/Table2[[#This Row],[20D EMA]]</f>
        <v>8.6336965632858434E-2</v>
      </c>
      <c r="T531" s="2">
        <f>(Table2[[#This Row],[Close Price]]-Table2[[#This Row],[50D EMA]])/Table2[[#This Row],[50D EMA]]</f>
        <v>0.18277356890507881</v>
      </c>
      <c r="U531" s="2">
        <f>(Table2[[#This Row],[Close Price]]-Table2[[#This Row],[200D EMA]])/Table2[[#This Row],[200D EMA]]</f>
        <v>0.46085063535623666</v>
      </c>
      <c r="V531">
        <v>1.2885434782443099</v>
      </c>
      <c r="W531">
        <v>48.7</v>
      </c>
      <c r="X531">
        <v>53.1</v>
      </c>
      <c r="Y531">
        <v>48.25</v>
      </c>
      <c r="Z531">
        <v>53.1</v>
      </c>
      <c r="AA531">
        <v>46.4</v>
      </c>
      <c r="AB531">
        <v>53.1</v>
      </c>
      <c r="AC531" s="2">
        <f>(Table2[[#This Row],[Close Price]]/Table2[[#This Row],[Day Low]])-1</f>
        <v>6.4476386036961042E-2</v>
      </c>
      <c r="AD531" s="2">
        <f>(Table2[[#This Row],[Day High]]/Table2[[#This Row],[Close Price]])-1</f>
        <v>2.430555555555558E-2</v>
      </c>
      <c r="AE531" s="2">
        <f>(Table2[[#This Row],[Close Price]]/Table2[[#This Row],[Current Week Low]])-1</f>
        <v>7.4404145077720196E-2</v>
      </c>
      <c r="AF531" s="2">
        <f>(Table2[[#This Row],[Current Week High]]/Table2[[#This Row],[Close Price]])-1</f>
        <v>2.430555555555558E-2</v>
      </c>
      <c r="AG531" s="2">
        <f>(Table2[[#This Row],[Close Price]]/Table2[[#This Row],[Current Month Low]])-1</f>
        <v>0.11724137931034484</v>
      </c>
      <c r="AH531" s="2">
        <f>(Table2[[#This Row],[Current Month High]]/Table2[[#This Row],[Close Price]])-1</f>
        <v>2.430555555555558E-2</v>
      </c>
      <c r="AI531">
        <v>3.0092592592592502</v>
      </c>
      <c r="AJ531">
        <v>191.11511722260201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0.25</v>
      </c>
      <c r="AM531" t="s">
        <v>10200</v>
      </c>
      <c r="AN531">
        <v>2.84</v>
      </c>
      <c r="AO531" t="s">
        <v>10200</v>
      </c>
      <c r="AP531">
        <v>0.112306650590632</v>
      </c>
      <c r="AQ531">
        <f>(Table2[[#This Row],[Sharpe Ratio]]-AVERAGE(Table2[Sharpe Ratio]))/_xlfn.STDEV.P(Table2[Sharpe Ratio])</f>
        <v>0.65197797075733765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6.3528382695501113</v>
      </c>
      <c r="AS531">
        <f>_xlfn.RANK.AVG(Table2[[#This Row],[1Y Return vs Nifty Z-Score]],Table2[1Y Return vs Nifty Z-Score])</f>
        <v>78</v>
      </c>
      <c r="AT531">
        <f>_xlfn.RANK.AVG(Table2[[#This Row],[6M Return vs Nifty Z-Score]],Table2[6M Return vs Nifty Z-Score])</f>
        <v>61</v>
      </c>
      <c r="AU531">
        <f>_xlfn.RANK.AVG(Table2[[#This Row],[Sharpe Ratio Z-Score]],Table2[Sharpe Ratio Z-Score])</f>
        <v>183</v>
      </c>
      <c r="AV531">
        <f>(Table2[[#This Row],[Rank 1Y]]+Table2[[#This Row],[Rank 6M]]+Table2[[#This Row],[Rank Sharpe]])/3</f>
        <v>107.33333333333333</v>
      </c>
    </row>
    <row r="532" spans="1:48" x14ac:dyDescent="0.3">
      <c r="A532" t="s">
        <v>1334</v>
      </c>
      <c r="B532" t="s">
        <v>1335</v>
      </c>
      <c r="C532" t="s">
        <v>10168</v>
      </c>
      <c r="D532" t="s">
        <v>140</v>
      </c>
      <c r="E532">
        <v>8139.517871735</v>
      </c>
      <c r="F532">
        <v>570.9</v>
      </c>
      <c r="G532">
        <v>52.669273964923597</v>
      </c>
      <c r="H532">
        <f>(Table2[[#This Row],[1Y Return vs Nifty]]-AVERAGE(Table2[1Y Return vs Nifty]))/_xlfn.STDEV.P(Table2[1Y Return vs Nifty])</f>
        <v>6.6881765146251937E-2</v>
      </c>
      <c r="I532">
        <v>5.8508119768008697</v>
      </c>
      <c r="J532">
        <f>(Table2[[#This Row],[1M Return vs Nifty]]-AVERAGE(Table2[1M Return vs Nifty]))/_xlfn.STDEV.P(Table2[1M Return vs Nifty])</f>
        <v>0.12055997108269323</v>
      </c>
      <c r="K532">
        <v>10.3273503305088</v>
      </c>
      <c r="L532">
        <f>(Table2[[#This Row],[6M Return vs Nifty]]-AVERAGE(Table2[6M Return vs Nifty]))/_xlfn.STDEV.P(Table2[6M Return vs Nifty])</f>
        <v>5.2016188552549717E-3</v>
      </c>
      <c r="M532">
        <v>1.6529264847084599</v>
      </c>
      <c r="N532">
        <f>(Table2[[#This Row],[1W Return vs Nifty]]-AVERAGE(Table2[1W Return vs Nifty]))/_xlfn.STDEV.P(Table2[1W Return vs Nifty])</f>
        <v>5.2769098886936948E-2</v>
      </c>
      <c r="O532">
        <v>552.66999999999996</v>
      </c>
      <c r="P532">
        <v>517.17826894256098</v>
      </c>
      <c r="Q532">
        <v>458.86398822436598</v>
      </c>
      <c r="R532">
        <v>50.669238667549699</v>
      </c>
      <c r="S532" s="2">
        <f>(Table2[[#This Row],[Close Price]]-Table2[[#This Row],[20D EMA]])/Table2[[#This Row],[20D EMA]]</f>
        <v>3.2985325782112329E-2</v>
      </c>
      <c r="T532" s="2">
        <f>(Table2[[#This Row],[Close Price]]-Table2[[#This Row],[50D EMA]])/Table2[[#This Row],[50D EMA]]</f>
        <v>0.10387468747919387</v>
      </c>
      <c r="U532" s="2">
        <f>(Table2[[#This Row],[Close Price]]-Table2[[#This Row],[200D EMA]])/Table2[[#This Row],[200D EMA]]</f>
        <v>0.24415952145029282</v>
      </c>
      <c r="V532">
        <v>0.879465465067512</v>
      </c>
      <c r="W532">
        <v>542.70000000000005</v>
      </c>
      <c r="X532">
        <v>580</v>
      </c>
      <c r="Y532">
        <v>517.6</v>
      </c>
      <c r="Z532">
        <v>580</v>
      </c>
      <c r="AA532">
        <v>517.6</v>
      </c>
      <c r="AB532">
        <v>588.70000000000005</v>
      </c>
      <c r="AC532" s="2">
        <f>(Table2[[#This Row],[Close Price]]/Table2[[#This Row],[Day Low]])-1</f>
        <v>5.1962410171365159E-2</v>
      </c>
      <c r="AD532" s="2">
        <f>(Table2[[#This Row],[Day High]]/Table2[[#This Row],[Close Price]])-1</f>
        <v>1.5939744263443689E-2</v>
      </c>
      <c r="AE532" s="2">
        <f>(Table2[[#This Row],[Close Price]]/Table2[[#This Row],[Current Week Low]])-1</f>
        <v>0.10297527047913446</v>
      </c>
      <c r="AF532" s="2">
        <f>(Table2[[#This Row],[Current Week High]]/Table2[[#This Row],[Close Price]])-1</f>
        <v>1.5939744263443689E-2</v>
      </c>
      <c r="AG532" s="2">
        <f>(Table2[[#This Row],[Close Price]]/Table2[[#This Row],[Current Month Low]])-1</f>
        <v>0.10297527047913446</v>
      </c>
      <c r="AH532" s="2">
        <f>(Table2[[#This Row],[Current Month High]]/Table2[[#This Row],[Close Price]])-1</f>
        <v>3.1178840427395382E-2</v>
      </c>
      <c r="AI532">
        <v>8.4953582063408604</v>
      </c>
      <c r="AJ532">
        <v>80.037842951750207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0.09</v>
      </c>
      <c r="AM532" t="s">
        <v>10200</v>
      </c>
      <c r="AN532">
        <v>-5.85</v>
      </c>
      <c r="AO532" t="s">
        <v>10199</v>
      </c>
      <c r="AP532">
        <v>2.3298030026384E-2</v>
      </c>
      <c r="AQ532">
        <f>(Table2[[#This Row],[Sharpe Ratio]]-AVERAGE(Table2[Sharpe Ratio]))/_xlfn.STDEV.P(Table2[Sharpe Ratio])</f>
        <v>-0.35153138622752084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-0.10611893225638375</v>
      </c>
      <c r="AS532">
        <f>_xlfn.RANK.AVG(Table2[[#This Row],[1Y Return vs Nifty Z-Score]],Table2[1Y Return vs Nifty Z-Score])</f>
        <v>259</v>
      </c>
      <c r="AT532">
        <f>_xlfn.RANK.AVG(Table2[[#This Row],[6M Return vs Nifty Z-Score]],Table2[6M Return vs Nifty Z-Score])</f>
        <v>313</v>
      </c>
      <c r="AU532">
        <f>_xlfn.RANK.AVG(Table2[[#This Row],[Sharpe Ratio Z-Score]],Table2[Sharpe Ratio Z-Score])</f>
        <v>435</v>
      </c>
      <c r="AV532">
        <f>(Table2[[#This Row],[Rank 1Y]]+Table2[[#This Row],[Rank 6M]]+Table2[[#This Row],[Rank Sharpe]])/3</f>
        <v>335.66666666666669</v>
      </c>
    </row>
    <row r="533" spans="1:48" x14ac:dyDescent="0.3">
      <c r="A533" t="s">
        <v>1336</v>
      </c>
      <c r="B533" t="s">
        <v>1337</v>
      </c>
      <c r="C533" t="s">
        <v>629</v>
      </c>
      <c r="D533" t="s">
        <v>629</v>
      </c>
      <c r="E533">
        <v>8124.1890267999997</v>
      </c>
      <c r="F533">
        <v>402.2</v>
      </c>
      <c r="G533">
        <v>67.708521683296695</v>
      </c>
      <c r="H533">
        <f>(Table2[[#This Row],[1Y Return vs Nifty]]-AVERAGE(Table2[1Y Return vs Nifty]))/_xlfn.STDEV.P(Table2[1Y Return vs Nifty])</f>
        <v>0.24258485102117325</v>
      </c>
      <c r="I533">
        <v>10.4503025240115</v>
      </c>
      <c r="J533">
        <f>(Table2[[#This Row],[1M Return vs Nifty]]-AVERAGE(Table2[1M Return vs Nifty]))/_xlfn.STDEV.P(Table2[1M Return vs Nifty])</f>
        <v>0.50214994534869006</v>
      </c>
      <c r="K533">
        <v>22.461121229754198</v>
      </c>
      <c r="L533">
        <f>(Table2[[#This Row],[6M Return vs Nifty]]-AVERAGE(Table2[6M Return vs Nifty]))/_xlfn.STDEV.P(Table2[6M Return vs Nifty])</f>
        <v>0.37441564312614778</v>
      </c>
      <c r="M533">
        <v>-4.8222404954708802</v>
      </c>
      <c r="N533">
        <f>(Table2[[#This Row],[1W Return vs Nifty]]-AVERAGE(Table2[1W Return vs Nifty]))/_xlfn.STDEV.P(Table2[1W Return vs Nifty])</f>
        <v>-1.203316268977543</v>
      </c>
      <c r="O533">
        <v>395.84</v>
      </c>
      <c r="P533">
        <v>379.56262045949097</v>
      </c>
      <c r="Q533">
        <v>321.47622290685899</v>
      </c>
      <c r="R533">
        <v>58.099215705789497</v>
      </c>
      <c r="S533" s="2">
        <f>(Table2[[#This Row],[Close Price]]-Table2[[#This Row],[20D EMA]])/Table2[[#This Row],[20D EMA]]</f>
        <v>1.6067097817299956E-2</v>
      </c>
      <c r="T533" s="2">
        <f>(Table2[[#This Row],[Close Price]]-Table2[[#This Row],[50D EMA]])/Table2[[#This Row],[50D EMA]]</f>
        <v>5.964069779343565E-2</v>
      </c>
      <c r="U533" s="2">
        <f>(Table2[[#This Row],[Close Price]]-Table2[[#This Row],[200D EMA]])/Table2[[#This Row],[200D EMA]]</f>
        <v>0.25110341400436642</v>
      </c>
      <c r="V533">
        <v>2.6501002310661099</v>
      </c>
      <c r="W533">
        <v>395.05</v>
      </c>
      <c r="X533">
        <v>424</v>
      </c>
      <c r="Y533">
        <v>395.05</v>
      </c>
      <c r="Z533">
        <v>429</v>
      </c>
      <c r="AA533">
        <v>389.65</v>
      </c>
      <c r="AB533">
        <v>450.65</v>
      </c>
      <c r="AC533" s="2">
        <f>(Table2[[#This Row],[Close Price]]/Table2[[#This Row],[Day Low]])-1</f>
        <v>1.8098974813314683E-2</v>
      </c>
      <c r="AD533" s="2">
        <f>(Table2[[#This Row],[Day High]]/Table2[[#This Row],[Close Price]])-1</f>
        <v>5.4201889607160547E-2</v>
      </c>
      <c r="AE533" s="2">
        <f>(Table2[[#This Row],[Close Price]]/Table2[[#This Row],[Current Week Low]])-1</f>
        <v>1.8098974813314683E-2</v>
      </c>
      <c r="AF533" s="2">
        <f>(Table2[[#This Row],[Current Week High]]/Table2[[#This Row],[Close Price]])-1</f>
        <v>6.6633515663848897E-2</v>
      </c>
      <c r="AG533" s="2">
        <f>(Table2[[#This Row],[Close Price]]/Table2[[#This Row],[Current Month Low]])-1</f>
        <v>3.2208392146798381E-2</v>
      </c>
      <c r="AH533" s="2">
        <f>(Table2[[#This Row],[Current Month High]]/Table2[[#This Row],[Close Price]])-1</f>
        <v>0.12046245648930887</v>
      </c>
      <c r="AI533">
        <v>12.0462456489308</v>
      </c>
      <c r="AJ533">
        <v>100.999500249875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-0.06</v>
      </c>
      <c r="AM533" t="s">
        <v>10199</v>
      </c>
      <c r="AN533">
        <v>8.67</v>
      </c>
      <c r="AO533" t="s">
        <v>10200</v>
      </c>
      <c r="AP533">
        <v>6.2025217369831999E-2</v>
      </c>
      <c r="AQ533">
        <f>(Table2[[#This Row],[Sharpe Ratio]]-AVERAGE(Table2[Sharpe Ratio]))/_xlfn.STDEV.P(Table2[Sharpe Ratio])</f>
        <v>8.5090309766560804E-2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9.244802850290057E-4</v>
      </c>
      <c r="AS533">
        <f>_xlfn.RANK.AVG(Table2[[#This Row],[1Y Return vs Nifty Z-Score]],Table2[1Y Return vs Nifty Z-Score])</f>
        <v>202</v>
      </c>
      <c r="AT533">
        <f>_xlfn.RANK.AVG(Table2[[#This Row],[6M Return vs Nifty Z-Score]],Table2[6M Return vs Nifty Z-Score])</f>
        <v>199</v>
      </c>
      <c r="AU533">
        <f>_xlfn.RANK.AVG(Table2[[#This Row],[Sharpe Ratio Z-Score]],Table2[Sharpe Ratio Z-Score])</f>
        <v>310</v>
      </c>
      <c r="AV533">
        <f>(Table2[[#This Row],[Rank 1Y]]+Table2[[#This Row],[Rank 6M]]+Table2[[#This Row],[Rank Sharpe]])/3</f>
        <v>237</v>
      </c>
    </row>
    <row r="534" spans="1:48" x14ac:dyDescent="0.3">
      <c r="A534" t="s">
        <v>1338</v>
      </c>
      <c r="B534" t="s">
        <v>1339</v>
      </c>
      <c r="C534" t="s">
        <v>10169</v>
      </c>
      <c r="D534" t="s">
        <v>346</v>
      </c>
      <c r="E534">
        <v>8102.00287423999</v>
      </c>
      <c r="F534">
        <v>1723.2</v>
      </c>
      <c r="G534">
        <v>96.5051803442216</v>
      </c>
      <c r="H534">
        <f>(Table2[[#This Row],[1Y Return vs Nifty]]-AVERAGE(Table2[1Y Return vs Nifty]))/_xlfn.STDEV.P(Table2[1Y Return vs Nifty])</f>
        <v>0.57901536166633094</v>
      </c>
      <c r="I534">
        <v>22.872552628146899</v>
      </c>
      <c r="J534">
        <f>(Table2[[#This Row],[1M Return vs Nifty]]-AVERAGE(Table2[1M Return vs Nifty]))/_xlfn.STDEV.P(Table2[1M Return vs Nifty])</f>
        <v>1.5327436706554005</v>
      </c>
      <c r="K534">
        <v>28.681734489878199</v>
      </c>
      <c r="L534">
        <f>(Table2[[#This Row],[6M Return vs Nifty]]-AVERAGE(Table2[6M Return vs Nifty]))/_xlfn.STDEV.P(Table2[6M Return vs Nifty])</f>
        <v>0.56370038191630367</v>
      </c>
      <c r="M534">
        <v>6.8118877103280102</v>
      </c>
      <c r="N534">
        <f>(Table2[[#This Row],[1W Return vs Nifty]]-AVERAGE(Table2[1W Return vs Nifty]))/_xlfn.STDEV.P(Table2[1W Return vs Nifty])</f>
        <v>1.0535302728793094</v>
      </c>
      <c r="O534">
        <v>1650.53</v>
      </c>
      <c r="P534">
        <v>1500.65743671873</v>
      </c>
      <c r="Q534">
        <v>1189.32777216964</v>
      </c>
      <c r="R534">
        <v>73.264130304485406</v>
      </c>
      <c r="S534" s="2">
        <f>(Table2[[#This Row],[Close Price]]-Table2[[#This Row],[20D EMA]])/Table2[[#This Row],[20D EMA]]</f>
        <v>4.4028281824626071E-2</v>
      </c>
      <c r="T534" s="2">
        <f>(Table2[[#This Row],[Close Price]]-Table2[[#This Row],[50D EMA]])/Table2[[#This Row],[50D EMA]]</f>
        <v>0.14829671171847963</v>
      </c>
      <c r="U534" s="2">
        <f>(Table2[[#This Row],[Close Price]]-Table2[[#This Row],[200D EMA]])/Table2[[#This Row],[200D EMA]]</f>
        <v>0.44888569856267607</v>
      </c>
      <c r="V534">
        <v>0.99835301380216401</v>
      </c>
      <c r="W534">
        <v>1701.05</v>
      </c>
      <c r="X534">
        <v>1769.8</v>
      </c>
      <c r="Y534">
        <v>1701.05</v>
      </c>
      <c r="Z534">
        <v>1803.95</v>
      </c>
      <c r="AA534">
        <v>1603.7</v>
      </c>
      <c r="AB534">
        <v>1803.95</v>
      </c>
      <c r="AC534" s="2">
        <f>(Table2[[#This Row],[Close Price]]/Table2[[#This Row],[Day Low]])-1</f>
        <v>1.302136915434593E-2</v>
      </c>
      <c r="AD534" s="2">
        <f>(Table2[[#This Row],[Day High]]/Table2[[#This Row],[Close Price]])-1</f>
        <v>2.7042711234911643E-2</v>
      </c>
      <c r="AE534" s="2">
        <f>(Table2[[#This Row],[Close Price]]/Table2[[#This Row],[Current Week Low]])-1</f>
        <v>1.302136915434593E-2</v>
      </c>
      <c r="AF534" s="2">
        <f>(Table2[[#This Row],[Current Week High]]/Table2[[#This Row],[Close Price]])-1</f>
        <v>4.6860492107706486E-2</v>
      </c>
      <c r="AG534" s="2">
        <f>(Table2[[#This Row],[Close Price]]/Table2[[#This Row],[Current Month Low]])-1</f>
        <v>7.451518363783749E-2</v>
      </c>
      <c r="AH534" s="2">
        <f>(Table2[[#This Row],[Current Month High]]/Table2[[#This Row],[Close Price]])-1</f>
        <v>4.6860492107706486E-2</v>
      </c>
      <c r="AI534">
        <v>4.6860492107706397</v>
      </c>
      <c r="AJ534">
        <v>144.99893367455701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0.19</v>
      </c>
      <c r="AM534" t="s">
        <v>10200</v>
      </c>
      <c r="AN534">
        <v>2.15</v>
      </c>
      <c r="AO534" t="s">
        <v>10200</v>
      </c>
      <c r="AP534">
        <v>4.3478014471944E-2</v>
      </c>
      <c r="AQ534">
        <f>(Table2[[#This Row],[Sharpe Ratio]]-AVERAGE(Table2[Sharpe Ratio]))/_xlfn.STDEV.P(Table2[Sharpe Ratio])</f>
        <v>-0.12401630862544774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3.6049733784918967</v>
      </c>
      <c r="AS534">
        <f>_xlfn.RANK.AVG(Table2[[#This Row],[1Y Return vs Nifty Z-Score]],Table2[1Y Return vs Nifty Z-Score])</f>
        <v>136</v>
      </c>
      <c r="AT534">
        <f>_xlfn.RANK.AVG(Table2[[#This Row],[6M Return vs Nifty Z-Score]],Table2[6M Return vs Nifty Z-Score])</f>
        <v>157</v>
      </c>
      <c r="AU534">
        <f>_xlfn.RANK.AVG(Table2[[#This Row],[Sharpe Ratio Z-Score]],Table2[Sharpe Ratio Z-Score])</f>
        <v>371</v>
      </c>
      <c r="AV534">
        <f>(Table2[[#This Row],[Rank 1Y]]+Table2[[#This Row],[Rank 6M]]+Table2[[#This Row],[Rank Sharpe]])/3</f>
        <v>221.33333333333334</v>
      </c>
    </row>
    <row r="535" spans="1:48" x14ac:dyDescent="0.3">
      <c r="A535" t="s">
        <v>1342</v>
      </c>
      <c r="B535" t="s">
        <v>1343</v>
      </c>
      <c r="C535" t="s">
        <v>10167</v>
      </c>
      <c r="D535" t="s">
        <v>1344</v>
      </c>
      <c r="E535">
        <v>8042.2467297599997</v>
      </c>
      <c r="F535">
        <v>297.64999999999998</v>
      </c>
      <c r="G535">
        <v>40.584892262113101</v>
      </c>
      <c r="H535">
        <f>(Table2[[#This Row],[1Y Return vs Nifty]]-AVERAGE(Table2[1Y Return vs Nifty]))/_xlfn.STDEV.P(Table2[1Y Return vs Nifty])</f>
        <v>-7.4299708544104226E-2</v>
      </c>
      <c r="I535">
        <v>-10.6973314777676</v>
      </c>
      <c r="J535">
        <f>(Table2[[#This Row],[1M Return vs Nifty]]-AVERAGE(Table2[1M Return vs Nifty]))/_xlfn.STDEV.P(Table2[1M Return vs Nifty])</f>
        <v>-1.2523324330137366</v>
      </c>
      <c r="K535">
        <v>-9.4669665789627899</v>
      </c>
      <c r="L535">
        <f>(Table2[[#This Row],[6M Return vs Nifty]]-AVERAGE(Table2[6M Return vs Nifty]))/_xlfn.STDEV.P(Table2[6M Return vs Nifty])</f>
        <v>-0.59711232497352573</v>
      </c>
      <c r="M535">
        <v>-3.69252615864503</v>
      </c>
      <c r="N535">
        <f>(Table2[[#This Row],[1W Return vs Nifty]]-AVERAGE(Table2[1W Return vs Nifty]))/_xlfn.STDEV.P(Table2[1W Return vs Nifty])</f>
        <v>-0.98416861568963154</v>
      </c>
      <c r="O535">
        <v>310.64999999999998</v>
      </c>
      <c r="P535">
        <v>307.65669788744202</v>
      </c>
      <c r="Q535">
        <v>288.20822163028998</v>
      </c>
      <c r="R535">
        <v>31.191856583598</v>
      </c>
      <c r="S535" s="2">
        <f>(Table2[[#This Row],[Close Price]]-Table2[[#This Row],[20D EMA]])/Table2[[#This Row],[20D EMA]]</f>
        <v>-4.1847738612586519E-2</v>
      </c>
      <c r="T535" s="2">
        <f>(Table2[[#This Row],[Close Price]]-Table2[[#This Row],[50D EMA]])/Table2[[#This Row],[50D EMA]]</f>
        <v>-3.2525532374734947E-2</v>
      </c>
      <c r="U535" s="2">
        <f>(Table2[[#This Row],[Close Price]]-Table2[[#This Row],[200D EMA]])/Table2[[#This Row],[200D EMA]]</f>
        <v>3.2760267268925426E-2</v>
      </c>
      <c r="V535">
        <v>2.3386282570491099</v>
      </c>
      <c r="W535">
        <v>295.75</v>
      </c>
      <c r="X535">
        <v>308.3</v>
      </c>
      <c r="Y535">
        <v>295.14999999999998</v>
      </c>
      <c r="Z535">
        <v>319.5</v>
      </c>
      <c r="AA535">
        <v>295.14999999999998</v>
      </c>
      <c r="AB535">
        <v>339.45</v>
      </c>
      <c r="AC535" s="2">
        <f>(Table2[[#This Row],[Close Price]]/Table2[[#This Row],[Day Low]])-1</f>
        <v>6.4243448858831709E-3</v>
      </c>
      <c r="AD535" s="2">
        <f>(Table2[[#This Row],[Day High]]/Table2[[#This Row],[Close Price]])-1</f>
        <v>3.5780278850999547E-2</v>
      </c>
      <c r="AE535" s="2">
        <f>(Table2[[#This Row],[Close Price]]/Table2[[#This Row],[Current Week Low]])-1</f>
        <v>8.4702693545655183E-3</v>
      </c>
      <c r="AF535" s="2">
        <f>(Table2[[#This Row],[Current Week High]]/Table2[[#This Row],[Close Price]])-1</f>
        <v>7.3408365529984865E-2</v>
      </c>
      <c r="AG535" s="2">
        <f>(Table2[[#This Row],[Close Price]]/Table2[[#This Row],[Current Month Low]])-1</f>
        <v>8.4702693545655183E-3</v>
      </c>
      <c r="AH535" s="2">
        <f>(Table2[[#This Row],[Current Month High]]/Table2[[#This Row],[Close Price]])-1</f>
        <v>0.14043339492692763</v>
      </c>
      <c r="AI535">
        <v>22.610448513354601</v>
      </c>
      <c r="AJ535">
        <v>94.478928454753301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-0.06</v>
      </c>
      <c r="AM535" t="s">
        <v>10199</v>
      </c>
      <c r="AN535">
        <v>-4.42</v>
      </c>
      <c r="AO535" t="s">
        <v>10199</v>
      </c>
      <c r="AP535">
        <v>6.9404985027523E-2</v>
      </c>
      <c r="AQ535">
        <f>(Table2[[#This Row],[Sharpe Ratio]]-AVERAGE(Table2[Sharpe Ratio]))/_xlfn.STDEV.P(Table2[Sharpe Ratio])</f>
        <v>0.16829198000839554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-2.7396211022126025</v>
      </c>
      <c r="AS535">
        <f>_xlfn.RANK.AVG(Table2[[#This Row],[1Y Return vs Nifty Z-Score]],Table2[1Y Return vs Nifty Z-Score])</f>
        <v>303</v>
      </c>
      <c r="AT535">
        <f>_xlfn.RANK.AVG(Table2[[#This Row],[6M Return vs Nifty Z-Score]],Table2[6M Return vs Nifty Z-Score])</f>
        <v>522</v>
      </c>
      <c r="AU535">
        <f>_xlfn.RANK.AVG(Table2[[#This Row],[Sharpe Ratio Z-Score]],Table2[Sharpe Ratio Z-Score])</f>
        <v>281</v>
      </c>
      <c r="AV535">
        <f>(Table2[[#This Row],[Rank 1Y]]+Table2[[#This Row],[Rank 6M]]+Table2[[#This Row],[Rank Sharpe]])/3</f>
        <v>368.66666666666669</v>
      </c>
    </row>
    <row r="536" spans="1:48" x14ac:dyDescent="0.3">
      <c r="A536" t="s">
        <v>1345</v>
      </c>
      <c r="B536" t="s">
        <v>1346</v>
      </c>
      <c r="C536" t="s">
        <v>10161</v>
      </c>
      <c r="D536" t="s">
        <v>287</v>
      </c>
      <c r="E536">
        <v>8028.2504625000001</v>
      </c>
      <c r="F536">
        <v>807.8</v>
      </c>
      <c r="G536">
        <v>48.802984133042699</v>
      </c>
      <c r="H536">
        <f>(Table2[[#This Row],[1Y Return vs Nifty]]-AVERAGE(Table2[1Y Return vs Nifty]))/_xlfn.STDEV.P(Table2[1Y Return vs Nifty])</f>
        <v>2.1712015497245468E-2</v>
      </c>
      <c r="I536">
        <v>-4.6198326067755797</v>
      </c>
      <c r="J536">
        <f>(Table2[[#This Row],[1M Return vs Nifty]]-AVERAGE(Table2[1M Return vs Nifty]))/_xlfn.STDEV.P(Table2[1M Return vs Nifty])</f>
        <v>-0.74812167010872332</v>
      </c>
      <c r="K536">
        <v>5.4153368801844897</v>
      </c>
      <c r="L536">
        <f>(Table2[[#This Row],[6M Return vs Nifty]]-AVERAGE(Table2[6M Return vs Nifty]))/_xlfn.STDEV.P(Table2[6M Return vs Nifty])</f>
        <v>-0.14426422060441202</v>
      </c>
      <c r="M536">
        <v>4.5281368711880896</v>
      </c>
      <c r="N536">
        <f>(Table2[[#This Row],[1W Return vs Nifty]]-AVERAGE(Table2[1W Return vs Nifty]))/_xlfn.STDEV.P(Table2[1W Return vs Nifty])</f>
        <v>0.61051683065107021</v>
      </c>
      <c r="O536">
        <v>786.29</v>
      </c>
      <c r="P536">
        <v>765.02506867106399</v>
      </c>
      <c r="Q536">
        <v>662.16631456506605</v>
      </c>
      <c r="R536">
        <v>52.116437033599603</v>
      </c>
      <c r="S536" s="2">
        <f>(Table2[[#This Row],[Close Price]]-Table2[[#This Row],[20D EMA]])/Table2[[#This Row],[20D EMA]]</f>
        <v>2.7356318915412878E-2</v>
      </c>
      <c r="T536" s="2">
        <f>(Table2[[#This Row],[Close Price]]-Table2[[#This Row],[50D EMA]])/Table2[[#This Row],[50D EMA]]</f>
        <v>5.5913110668701235E-2</v>
      </c>
      <c r="U536" s="2">
        <f>(Table2[[#This Row],[Close Price]]-Table2[[#This Row],[200D EMA]])/Table2[[#This Row],[200D EMA]]</f>
        <v>0.21993520695867955</v>
      </c>
      <c r="V536">
        <v>0.88185913836841701</v>
      </c>
      <c r="W536">
        <v>792</v>
      </c>
      <c r="X536">
        <v>863.7</v>
      </c>
      <c r="Y536">
        <v>771.05</v>
      </c>
      <c r="Z536">
        <v>863.7</v>
      </c>
      <c r="AA536">
        <v>745</v>
      </c>
      <c r="AB536">
        <v>863.7</v>
      </c>
      <c r="AC536" s="2">
        <f>(Table2[[#This Row],[Close Price]]/Table2[[#This Row],[Day Low]])-1</f>
        <v>1.9949494949494939E-2</v>
      </c>
      <c r="AD536" s="2">
        <f>(Table2[[#This Row],[Day High]]/Table2[[#This Row],[Close Price]])-1</f>
        <v>6.9200297103243491E-2</v>
      </c>
      <c r="AE536" s="2">
        <f>(Table2[[#This Row],[Close Price]]/Table2[[#This Row],[Current Week Low]])-1</f>
        <v>4.7662278710848938E-2</v>
      </c>
      <c r="AF536" s="2">
        <f>(Table2[[#This Row],[Current Week High]]/Table2[[#This Row],[Close Price]])-1</f>
        <v>6.9200297103243491E-2</v>
      </c>
      <c r="AG536" s="2">
        <f>(Table2[[#This Row],[Close Price]]/Table2[[#This Row],[Current Month Low]])-1</f>
        <v>8.4295302013422724E-2</v>
      </c>
      <c r="AH536" s="2">
        <f>(Table2[[#This Row],[Current Month High]]/Table2[[#This Row],[Close Price]])-1</f>
        <v>6.9200297103243491E-2</v>
      </c>
      <c r="AI536">
        <v>8.9378559049269697</v>
      </c>
      <c r="AJ536">
        <v>84.745568896512196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0.09</v>
      </c>
      <c r="AM536" t="s">
        <v>10200</v>
      </c>
      <c r="AN536">
        <v>5.72</v>
      </c>
      <c r="AO536" t="s">
        <v>10200</v>
      </c>
      <c r="AP536">
        <v>1.0604356813782001E-2</v>
      </c>
      <c r="AQ536">
        <f>(Table2[[#This Row],[Sharpe Ratio]]-AVERAGE(Table2[Sharpe Ratio]))/_xlfn.STDEV.P(Table2[Sharpe Ratio])</f>
        <v>-0.49464358999613761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-0.75480063456095725</v>
      </c>
      <c r="AS536">
        <f>_xlfn.RANK.AVG(Table2[[#This Row],[1Y Return vs Nifty Z-Score]],Table2[1Y Return vs Nifty Z-Score])</f>
        <v>272</v>
      </c>
      <c r="AT536">
        <f>_xlfn.RANK.AVG(Table2[[#This Row],[6M Return vs Nifty Z-Score]],Table2[6M Return vs Nifty Z-Score])</f>
        <v>359</v>
      </c>
      <c r="AU536">
        <f>_xlfn.RANK.AVG(Table2[[#This Row],[Sharpe Ratio Z-Score]],Table2[Sharpe Ratio Z-Score])</f>
        <v>470</v>
      </c>
      <c r="AV536">
        <f>(Table2[[#This Row],[Rank 1Y]]+Table2[[#This Row],[Rank 6M]]+Table2[[#This Row],[Rank Sharpe]])/3</f>
        <v>367</v>
      </c>
    </row>
    <row r="537" spans="1:48" x14ac:dyDescent="0.3">
      <c r="A537" t="s">
        <v>1347</v>
      </c>
      <c r="B537" t="s">
        <v>1348</v>
      </c>
      <c r="C537" t="s">
        <v>10166</v>
      </c>
      <c r="D537" t="s">
        <v>153</v>
      </c>
      <c r="E537">
        <v>8015.4632408500001</v>
      </c>
      <c r="F537">
        <v>669.65</v>
      </c>
      <c r="G537">
        <v>-43.436684181158903</v>
      </c>
      <c r="H537">
        <f>(Table2[[#This Row],[1Y Return vs Nifty]]-AVERAGE(Table2[1Y Return vs Nifty]))/_xlfn.STDEV.P(Table2[1Y Return vs Nifty])</f>
        <v>-1.0559212987731859</v>
      </c>
      <c r="I537">
        <v>-8.5761086625173792</v>
      </c>
      <c r="J537">
        <f>(Table2[[#This Row],[1M Return vs Nifty]]-AVERAGE(Table2[1M Return vs Nifty]))/_xlfn.STDEV.P(Table2[1M Return vs Nifty])</f>
        <v>-1.0763482992981752</v>
      </c>
      <c r="K537">
        <v>-22.1620418487432</v>
      </c>
      <c r="L537">
        <f>(Table2[[#This Row],[6M Return vs Nifty]]-AVERAGE(Table2[6M Return vs Nifty]))/_xlfn.STDEV.P(Table2[6M Return vs Nifty])</f>
        <v>-0.98340607220992804</v>
      </c>
      <c r="M537">
        <v>-2.3106623147751</v>
      </c>
      <c r="N537">
        <f>(Table2[[#This Row],[1W Return vs Nifty]]-AVERAGE(Table2[1W Return vs Nifty]))/_xlfn.STDEV.P(Table2[1W Return vs Nifty])</f>
        <v>-0.71610773633638414</v>
      </c>
      <c r="O537">
        <v>685.25</v>
      </c>
      <c r="P537">
        <v>691.06263191838605</v>
      </c>
      <c r="Q537">
        <v>718.23354244616905</v>
      </c>
      <c r="R537">
        <v>27.055971354730399</v>
      </c>
      <c r="S537" s="2">
        <f>(Table2[[#This Row],[Close Price]]-Table2[[#This Row],[20D EMA]])/Table2[[#This Row],[20D EMA]]</f>
        <v>-2.2765414082451692E-2</v>
      </c>
      <c r="T537" s="2">
        <f>(Table2[[#This Row],[Close Price]]-Table2[[#This Row],[50D EMA]])/Table2[[#This Row],[50D EMA]]</f>
        <v>-3.0985081423003182E-2</v>
      </c>
      <c r="U537" s="2">
        <f>(Table2[[#This Row],[Close Price]]-Table2[[#This Row],[200D EMA]])/Table2[[#This Row],[200D EMA]]</f>
        <v>-6.7643098762420126E-2</v>
      </c>
      <c r="V537">
        <v>2.70139759897256</v>
      </c>
      <c r="W537">
        <v>654.6</v>
      </c>
      <c r="X537">
        <v>677.65</v>
      </c>
      <c r="Y537">
        <v>654.6</v>
      </c>
      <c r="Z537">
        <v>681</v>
      </c>
      <c r="AA537">
        <v>654.6</v>
      </c>
      <c r="AB537">
        <v>697</v>
      </c>
      <c r="AC537" s="2">
        <f>(Table2[[#This Row],[Close Price]]/Table2[[#This Row],[Day Low]])-1</f>
        <v>2.2991139627253299E-2</v>
      </c>
      <c r="AD537" s="2">
        <f>(Table2[[#This Row],[Day High]]/Table2[[#This Row],[Close Price]])-1</f>
        <v>1.194653923691491E-2</v>
      </c>
      <c r="AE537" s="2">
        <f>(Table2[[#This Row],[Close Price]]/Table2[[#This Row],[Current Week Low]])-1</f>
        <v>2.2991139627253299E-2</v>
      </c>
      <c r="AF537" s="2">
        <f>(Table2[[#This Row],[Current Week High]]/Table2[[#This Row],[Close Price]])-1</f>
        <v>1.6949152542372836E-2</v>
      </c>
      <c r="AG537" s="2">
        <f>(Table2[[#This Row],[Close Price]]/Table2[[#This Row],[Current Month Low]])-1</f>
        <v>2.2991139627253299E-2</v>
      </c>
      <c r="AH537" s="2">
        <f>(Table2[[#This Row],[Current Month High]]/Table2[[#This Row],[Close Price]])-1</f>
        <v>4.0842231016202435E-2</v>
      </c>
      <c r="AI537">
        <v>46.046442171283502</v>
      </c>
      <c r="AJ537">
        <v>11.869361844303301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-0.13</v>
      </c>
      <c r="AM537" t="s">
        <v>10199</v>
      </c>
      <c r="AN537">
        <v>-2.52</v>
      </c>
      <c r="AO537" t="s">
        <v>10199</v>
      </c>
      <c r="AP537">
        <v>-0.106078114615529</v>
      </c>
      <c r="AQ537">
        <f>(Table2[[#This Row],[Sharpe Ratio]]-AVERAGE(Table2[Sharpe Ratio]))/_xlfn.STDEV.P(Table2[Sharpe Ratio])</f>
        <v>-1.8101560778108765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707</v>
      </c>
      <c r="AT537">
        <f>_xlfn.RANK.AVG(Table2[[#This Row],[6M Return vs Nifty Z-Score]],Table2[6M Return vs Nifty Z-Score])</f>
        <v>640</v>
      </c>
      <c r="AU537">
        <f>_xlfn.RANK.AVG(Table2[[#This Row],[Sharpe Ratio Z-Score]],Table2[Sharpe Ratio Z-Score])</f>
        <v>710</v>
      </c>
      <c r="AV537">
        <f>(Table2[[#This Row],[Rank 1Y]]+Table2[[#This Row],[Rank 6M]]+Table2[[#This Row],[Rank Sharpe]])/3</f>
        <v>685.66666666666663</v>
      </c>
    </row>
    <row r="538" spans="1:48" x14ac:dyDescent="0.3">
      <c r="A538" t="s">
        <v>1349</v>
      </c>
      <c r="B538" t="s">
        <v>1350</v>
      </c>
      <c r="C538" t="s">
        <v>10155</v>
      </c>
      <c r="D538" t="s">
        <v>539</v>
      </c>
      <c r="E538">
        <v>8009.6577027499998</v>
      </c>
      <c r="F538">
        <v>238.48</v>
      </c>
      <c r="G538">
        <v>10.8502584548808</v>
      </c>
      <c r="H538">
        <f>(Table2[[#This Row],[1Y Return vs Nifty]]-AVERAGE(Table2[1Y Return vs Nifty]))/_xlfn.STDEV.P(Table2[1Y Return vs Nifty])</f>
        <v>-0.42168855505594577</v>
      </c>
      <c r="I538">
        <v>4.9151945518283</v>
      </c>
      <c r="J538">
        <f>(Table2[[#This Row],[1M Return vs Nifty]]-AVERAGE(Table2[1M Return vs Nifty]))/_xlfn.STDEV.P(Table2[1M Return vs Nifty])</f>
        <v>4.2937846316154049E-2</v>
      </c>
      <c r="K538">
        <v>-2.0526387563304702</v>
      </c>
      <c r="L538">
        <f>(Table2[[#This Row],[6M Return vs Nifty]]-AVERAGE(Table2[6M Return vs Nifty]))/_xlfn.STDEV.P(Table2[6M Return vs Nifty])</f>
        <v>-0.37150448752639148</v>
      </c>
      <c r="M538">
        <v>-1.04525674297126</v>
      </c>
      <c r="N538">
        <f>(Table2[[#This Row],[1W Return vs Nifty]]-AVERAGE(Table2[1W Return vs Nifty]))/_xlfn.STDEV.P(Table2[1W Return vs Nifty])</f>
        <v>-0.47063801671025551</v>
      </c>
      <c r="O538">
        <v>237.05</v>
      </c>
      <c r="P538">
        <v>229.371830359347</v>
      </c>
      <c r="Q538">
        <v>219.414793770313</v>
      </c>
      <c r="R538">
        <v>56.7574597489455</v>
      </c>
      <c r="S538" s="2">
        <f>(Table2[[#This Row],[Close Price]]-Table2[[#This Row],[20D EMA]])/Table2[[#This Row],[20D EMA]]</f>
        <v>6.0324825986077975E-3</v>
      </c>
      <c r="T538" s="2">
        <f>(Table2[[#This Row],[Close Price]]-Table2[[#This Row],[50D EMA]])/Table2[[#This Row],[50D EMA]]</f>
        <v>3.9709190210426494E-2</v>
      </c>
      <c r="U538" s="2">
        <f>(Table2[[#This Row],[Close Price]]-Table2[[#This Row],[200D EMA]])/Table2[[#This Row],[200D EMA]]</f>
        <v>8.6891161266203235E-2</v>
      </c>
      <c r="V538">
        <v>2.1129606999572998</v>
      </c>
      <c r="W538">
        <v>235.02</v>
      </c>
      <c r="X538">
        <v>246.59</v>
      </c>
      <c r="Y538">
        <v>235.02</v>
      </c>
      <c r="Z538">
        <v>246.59</v>
      </c>
      <c r="AA538">
        <v>235.02</v>
      </c>
      <c r="AB538">
        <v>264.85000000000002</v>
      </c>
      <c r="AC538" s="2">
        <f>(Table2[[#This Row],[Close Price]]/Table2[[#This Row],[Day Low]])-1</f>
        <v>1.4722151306271636E-2</v>
      </c>
      <c r="AD538" s="2">
        <f>(Table2[[#This Row],[Day High]]/Table2[[#This Row],[Close Price]])-1</f>
        <v>3.4007044615900872E-2</v>
      </c>
      <c r="AE538" s="2">
        <f>(Table2[[#This Row],[Close Price]]/Table2[[#This Row],[Current Week Low]])-1</f>
        <v>1.4722151306271636E-2</v>
      </c>
      <c r="AF538" s="2">
        <f>(Table2[[#This Row],[Current Week High]]/Table2[[#This Row],[Close Price]])-1</f>
        <v>3.4007044615900872E-2</v>
      </c>
      <c r="AG538" s="2">
        <f>(Table2[[#This Row],[Close Price]]/Table2[[#This Row],[Current Month Low]])-1</f>
        <v>1.4722151306271636E-2</v>
      </c>
      <c r="AH538" s="2">
        <f>(Table2[[#This Row],[Current Month High]]/Table2[[#This Row],[Close Price]])-1</f>
        <v>0.11057531029855761</v>
      </c>
      <c r="AI538">
        <v>17.661858436766199</v>
      </c>
      <c r="AJ538">
        <v>46.486486486486399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-0.03</v>
      </c>
      <c r="AM538" t="s">
        <v>10199</v>
      </c>
      <c r="AN538">
        <v>0.12</v>
      </c>
      <c r="AO538" t="s">
        <v>10200</v>
      </c>
      <c r="AP538">
        <v>3.5402742442199001E-2</v>
      </c>
      <c r="AQ538">
        <f>(Table2[[#This Row],[Sharpe Ratio]]-AVERAGE(Table2[Sharpe Ratio]))/_xlfn.STDEV.P(Table2[Sharpe Ratio])</f>
        <v>-0.21505929963773837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-1.435952512614177</v>
      </c>
      <c r="AS538">
        <f>_xlfn.RANK.AVG(Table2[[#This Row],[1Y Return vs Nifty Z-Score]],Table2[1Y Return vs Nifty Z-Score])</f>
        <v>448</v>
      </c>
      <c r="AT538">
        <f>_xlfn.RANK.AVG(Table2[[#This Row],[6M Return vs Nifty Z-Score]],Table2[6M Return vs Nifty Z-Score])</f>
        <v>452</v>
      </c>
      <c r="AU538">
        <f>_xlfn.RANK.AVG(Table2[[#This Row],[Sharpe Ratio Z-Score]],Table2[Sharpe Ratio Z-Score])</f>
        <v>398</v>
      </c>
      <c r="AV538">
        <f>(Table2[[#This Row],[Rank 1Y]]+Table2[[#This Row],[Rank 6M]]+Table2[[#This Row],[Rank Sharpe]])/3</f>
        <v>432.66666666666669</v>
      </c>
    </row>
    <row r="539" spans="1:48" x14ac:dyDescent="0.3">
      <c r="A539" t="s">
        <v>1351</v>
      </c>
      <c r="B539" t="s">
        <v>1352</v>
      </c>
      <c r="C539" t="s">
        <v>10155</v>
      </c>
      <c r="D539" t="s">
        <v>247</v>
      </c>
      <c r="E539">
        <v>7937.0028481600002</v>
      </c>
      <c r="F539">
        <v>7098.55</v>
      </c>
      <c r="G539">
        <v>32.733031808359399</v>
      </c>
      <c r="H539">
        <f>(Table2[[#This Row],[1Y Return vs Nifty]]-AVERAGE(Table2[1Y Return vs Nifty]))/_xlfn.STDEV.P(Table2[1Y Return vs Nifty])</f>
        <v>-0.16603276178042833</v>
      </c>
      <c r="I539">
        <v>2.1695910263849698</v>
      </c>
      <c r="J539">
        <f>(Table2[[#This Row],[1M Return vs Nifty]]-AVERAGE(Table2[1M Return vs Nifty]))/_xlfn.STDEV.P(Table2[1M Return vs Nifty])</f>
        <v>-0.18484711548878477</v>
      </c>
      <c r="K539">
        <v>27.5093908864445</v>
      </c>
      <c r="L539">
        <f>(Table2[[#This Row],[6M Return vs Nifty]]-AVERAGE(Table2[6M Return vs Nifty]))/_xlfn.STDEV.P(Table2[6M Return vs Nifty])</f>
        <v>0.52802757226411934</v>
      </c>
      <c r="M539">
        <v>-4.8762979703238098</v>
      </c>
      <c r="N539">
        <f>(Table2[[#This Row],[1W Return vs Nifty]]-AVERAGE(Table2[1W Return vs Nifty]))/_xlfn.STDEV.P(Table2[1W Return vs Nifty])</f>
        <v>-1.2138026090818699</v>
      </c>
      <c r="O539">
        <v>7092.06</v>
      </c>
      <c r="P539">
        <v>6884.0802475568298</v>
      </c>
      <c r="Q539">
        <v>6091.3756802783901</v>
      </c>
      <c r="R539">
        <v>49.373589924125604</v>
      </c>
      <c r="S539" s="2">
        <f>(Table2[[#This Row],[Close Price]]-Table2[[#This Row],[20D EMA]])/Table2[[#This Row],[20D EMA]]</f>
        <v>9.15107881207968E-4</v>
      </c>
      <c r="T539" s="2">
        <f>(Table2[[#This Row],[Close Price]]-Table2[[#This Row],[50D EMA]])/Table2[[#This Row],[50D EMA]]</f>
        <v>3.1154452698206995E-2</v>
      </c>
      <c r="U539" s="2">
        <f>(Table2[[#This Row],[Close Price]]-Table2[[#This Row],[200D EMA]])/Table2[[#This Row],[200D EMA]]</f>
        <v>0.16534431179191034</v>
      </c>
      <c r="V539">
        <v>1.4919162993058099</v>
      </c>
      <c r="W539">
        <v>6930.1</v>
      </c>
      <c r="X539">
        <v>7220</v>
      </c>
      <c r="Y539">
        <v>6930.1</v>
      </c>
      <c r="Z539">
        <v>7320</v>
      </c>
      <c r="AA539">
        <v>6930.1</v>
      </c>
      <c r="AB539">
        <v>7650</v>
      </c>
      <c r="AC539" s="2">
        <f>(Table2[[#This Row],[Close Price]]/Table2[[#This Row],[Day Low]])-1</f>
        <v>2.4307008556875065E-2</v>
      </c>
      <c r="AD539" s="2">
        <f>(Table2[[#This Row],[Day High]]/Table2[[#This Row],[Close Price]])-1</f>
        <v>1.7109127920490685E-2</v>
      </c>
      <c r="AE539" s="2">
        <f>(Table2[[#This Row],[Close Price]]/Table2[[#This Row],[Current Week Low]])-1</f>
        <v>2.4307008556875065E-2</v>
      </c>
      <c r="AF539" s="2">
        <f>(Table2[[#This Row],[Current Week High]]/Table2[[#This Row],[Close Price]])-1</f>
        <v>3.1196511963710982E-2</v>
      </c>
      <c r="AG539" s="2">
        <f>(Table2[[#This Row],[Close Price]]/Table2[[#This Row],[Current Month Low]])-1</f>
        <v>2.4307008556875065E-2</v>
      </c>
      <c r="AH539" s="2">
        <f>(Table2[[#This Row],[Current Month High]]/Table2[[#This Row],[Close Price]])-1</f>
        <v>7.7684879306337162E-2</v>
      </c>
      <c r="AI539">
        <v>10.233780138197201</v>
      </c>
      <c r="AJ539">
        <v>64.619327010041403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-0.08</v>
      </c>
      <c r="AM539" t="s">
        <v>10199</v>
      </c>
      <c r="AN539">
        <v>-4.24</v>
      </c>
      <c r="AO539" t="s">
        <v>10199</v>
      </c>
      <c r="AP539">
        <v>2.2419808189611E-2</v>
      </c>
      <c r="AQ539">
        <f>(Table2[[#This Row],[Sharpe Ratio]]-AVERAGE(Table2[Sharpe Ratio]))/_xlfn.STDEV.P(Table2[Sharpe Ratio])</f>
        <v>-0.3614327174145826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-1.3980876315015462</v>
      </c>
      <c r="AS539">
        <f>_xlfn.RANK.AVG(Table2[[#This Row],[1Y Return vs Nifty Z-Score]],Table2[1Y Return vs Nifty Z-Score])</f>
        <v>331</v>
      </c>
      <c r="AT539">
        <f>_xlfn.RANK.AVG(Table2[[#This Row],[6M Return vs Nifty Z-Score]],Table2[6M Return vs Nifty Z-Score])</f>
        <v>166</v>
      </c>
      <c r="AU539">
        <f>_xlfn.RANK.AVG(Table2[[#This Row],[Sharpe Ratio Z-Score]],Table2[Sharpe Ratio Z-Score])</f>
        <v>437</v>
      </c>
      <c r="AV539">
        <f>(Table2[[#This Row],[Rank 1Y]]+Table2[[#This Row],[Rank 6M]]+Table2[[#This Row],[Rank Sharpe]])/3</f>
        <v>311.33333333333331</v>
      </c>
    </row>
    <row r="540" spans="1:48" x14ac:dyDescent="0.3">
      <c r="A540" t="s">
        <v>1353</v>
      </c>
      <c r="B540" t="s">
        <v>1354</v>
      </c>
      <c r="C540" t="s">
        <v>10161</v>
      </c>
      <c r="D540" t="s">
        <v>65</v>
      </c>
      <c r="E540">
        <v>7934.8773481879998</v>
      </c>
      <c r="F540">
        <v>239.65</v>
      </c>
      <c r="G540">
        <v>-19.503685177149499</v>
      </c>
      <c r="H540">
        <f>(Table2[[#This Row],[1Y Return vs Nifty]]-AVERAGE(Table2[1Y Return vs Nifty]))/_xlfn.STDEV.P(Table2[1Y Return vs Nifty])</f>
        <v>-0.77631277991698011</v>
      </c>
      <c r="I540">
        <v>5.7225303769301599</v>
      </c>
      <c r="J540">
        <f>(Table2[[#This Row],[1M Return vs Nifty]]-AVERAGE(Table2[1M Return vs Nifty]))/_xlfn.STDEV.P(Table2[1M Return vs Nifty])</f>
        <v>0.10991727666012256</v>
      </c>
      <c r="K540">
        <v>-50.750248300985199</v>
      </c>
      <c r="L540">
        <f>(Table2[[#This Row],[6M Return vs Nifty]]-AVERAGE(Table2[6M Return vs Nifty]))/_xlfn.STDEV.P(Table2[6M Return vs Nifty])</f>
        <v>-1.853306026524691</v>
      </c>
      <c r="M540">
        <v>3.5466706652975599</v>
      </c>
      <c r="N540">
        <f>(Table2[[#This Row],[1W Return vs Nifty]]-AVERAGE(Table2[1W Return vs Nifty]))/_xlfn.STDEV.P(Table2[1W Return vs Nifty])</f>
        <v>0.42012709335993753</v>
      </c>
      <c r="O540">
        <v>238.71</v>
      </c>
      <c r="P540">
        <v>247.91941799216701</v>
      </c>
      <c r="Q540">
        <v>275.745625334343</v>
      </c>
      <c r="R540">
        <v>57.205556689314001</v>
      </c>
      <c r="S540" s="2">
        <f>(Table2[[#This Row],[Close Price]]-Table2[[#This Row],[20D EMA]])/Table2[[#This Row],[20D EMA]]</f>
        <v>3.9378325164425359E-3</v>
      </c>
      <c r="T540" s="2">
        <f>(Table2[[#This Row],[Close Price]]-Table2[[#This Row],[50D EMA]])/Table2[[#This Row],[50D EMA]]</f>
        <v>-3.3355265429141488E-2</v>
      </c>
      <c r="U540" s="2">
        <f>(Table2[[#This Row],[Close Price]]-Table2[[#This Row],[200D EMA]])/Table2[[#This Row],[200D EMA]]</f>
        <v>-0.13090189659609963</v>
      </c>
      <c r="V540">
        <v>0.68664472505074603</v>
      </c>
      <c r="W540">
        <v>236</v>
      </c>
      <c r="X540">
        <v>246.95</v>
      </c>
      <c r="Y540">
        <v>236</v>
      </c>
      <c r="Z540">
        <v>253.19</v>
      </c>
      <c r="AA540">
        <v>233.1</v>
      </c>
      <c r="AB540">
        <v>258</v>
      </c>
      <c r="AC540" s="2">
        <f>(Table2[[#This Row],[Close Price]]/Table2[[#This Row],[Day Low]])-1</f>
        <v>1.5466101694915357E-2</v>
      </c>
      <c r="AD540" s="2">
        <f>(Table2[[#This Row],[Day High]]/Table2[[#This Row],[Close Price]])-1</f>
        <v>3.0461089088253734E-2</v>
      </c>
      <c r="AE540" s="2">
        <f>(Table2[[#This Row],[Close Price]]/Table2[[#This Row],[Current Week Low]])-1</f>
        <v>1.5466101694915357E-2</v>
      </c>
      <c r="AF540" s="2">
        <f>(Table2[[#This Row],[Current Week High]]/Table2[[#This Row],[Close Price]])-1</f>
        <v>5.649906113081582E-2</v>
      </c>
      <c r="AG540" s="2">
        <f>(Table2[[#This Row],[Close Price]]/Table2[[#This Row],[Current Month Low]])-1</f>
        <v>2.8099528099528204E-2</v>
      </c>
      <c r="AH540" s="2">
        <f>(Table2[[#This Row],[Current Month High]]/Table2[[#This Row],[Close Price]])-1</f>
        <v>7.6569997913624066E-2</v>
      </c>
      <c r="AI540">
        <v>97.287711245566399</v>
      </c>
      <c r="AJ540">
        <v>22.208057113717398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-0.32</v>
      </c>
      <c r="AM540" t="s">
        <v>10199</v>
      </c>
      <c r="AN540">
        <v>-0.54</v>
      </c>
      <c r="AO540" t="s">
        <v>10199</v>
      </c>
      <c r="AP540">
        <v>-7.0529375192169997E-3</v>
      </c>
      <c r="AQ540">
        <f>(Table2[[#This Row],[Sharpe Ratio]]-AVERAGE(Table2[Sharpe Ratio]))/_xlfn.STDEV.P(Table2[Sharpe Ratio])</f>
        <v>-0.69371711759237908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619</v>
      </c>
      <c r="AT540">
        <f>_xlfn.RANK.AVG(Table2[[#This Row],[6M Return vs Nifty Z-Score]],Table2[6M Return vs Nifty Z-Score])</f>
        <v>721</v>
      </c>
      <c r="AU540">
        <f>_xlfn.RANK.AVG(Table2[[#This Row],[Sharpe Ratio Z-Score]],Table2[Sharpe Ratio Z-Score])</f>
        <v>557</v>
      </c>
      <c r="AV540">
        <f>(Table2[[#This Row],[Rank 1Y]]+Table2[[#This Row],[Rank 6M]]+Table2[[#This Row],[Rank Sharpe]])/3</f>
        <v>632.33333333333337</v>
      </c>
    </row>
    <row r="541" spans="1:48" x14ac:dyDescent="0.3">
      <c r="A541" t="s">
        <v>1357</v>
      </c>
      <c r="B541" t="s">
        <v>1358</v>
      </c>
      <c r="C541" t="s">
        <v>10173</v>
      </c>
      <c r="D541" t="s">
        <v>1359</v>
      </c>
      <c r="E541">
        <v>7921.0235457500003</v>
      </c>
      <c r="F541">
        <v>661.4</v>
      </c>
      <c r="G541">
        <v>3.3968126152935501</v>
      </c>
      <c r="H541">
        <f>(Table2[[#This Row],[1Y Return vs Nifty]]-AVERAGE(Table2[1Y Return vs Nifty]))/_xlfn.STDEV.P(Table2[1Y Return vs Nifty])</f>
        <v>-0.50876694214954843</v>
      </c>
      <c r="I541">
        <v>22.158985547761901</v>
      </c>
      <c r="J541">
        <f>(Table2[[#This Row],[1M Return vs Nifty]]-AVERAGE(Table2[1M Return vs Nifty]))/_xlfn.STDEV.P(Table2[1M Return vs Nifty])</f>
        <v>1.4735436264230442</v>
      </c>
      <c r="K541">
        <v>6.1129190567712701</v>
      </c>
      <c r="L541">
        <f>(Table2[[#This Row],[6M Return vs Nifty]]-AVERAGE(Table2[6M Return vs Nifty]))/_xlfn.STDEV.P(Table2[6M Return vs Nifty])</f>
        <v>-0.12303775071175307</v>
      </c>
      <c r="M541">
        <v>1.2787744961088601</v>
      </c>
      <c r="N541">
        <f>(Table2[[#This Row],[1W Return vs Nifty]]-AVERAGE(Table2[1W Return vs Nifty]))/_xlfn.STDEV.P(Table2[1W Return vs Nifty])</f>
        <v>-1.9810780469987167E-2</v>
      </c>
      <c r="O541">
        <v>596.17999999999995</v>
      </c>
      <c r="P541">
        <v>559.77132241081802</v>
      </c>
      <c r="Q541">
        <v>520.50585136402799</v>
      </c>
      <c r="R541">
        <v>68.502229343250704</v>
      </c>
      <c r="S541" s="2">
        <f>(Table2[[#This Row],[Close Price]]-Table2[[#This Row],[20D EMA]])/Table2[[#This Row],[20D EMA]]</f>
        <v>0.10939649099265328</v>
      </c>
      <c r="T541" s="2">
        <f>(Table2[[#This Row],[Close Price]]-Table2[[#This Row],[50D EMA]])/Table2[[#This Row],[50D EMA]]</f>
        <v>0.18155391946748631</v>
      </c>
      <c r="U541" s="2">
        <f>(Table2[[#This Row],[Close Price]]-Table2[[#This Row],[200D EMA]])/Table2[[#This Row],[200D EMA]]</f>
        <v>0.27068696397311842</v>
      </c>
      <c r="V541">
        <v>3.0444535721929098</v>
      </c>
      <c r="W541">
        <v>630.5</v>
      </c>
      <c r="X541">
        <v>689.5</v>
      </c>
      <c r="Y541">
        <v>630.5</v>
      </c>
      <c r="Z541">
        <v>689.5</v>
      </c>
      <c r="AA541">
        <v>585.04999999999995</v>
      </c>
      <c r="AB541">
        <v>689.5</v>
      </c>
      <c r="AC541" s="2">
        <f>(Table2[[#This Row],[Close Price]]/Table2[[#This Row],[Day Low]])-1</f>
        <v>4.9008723235527407E-2</v>
      </c>
      <c r="AD541" s="2">
        <f>(Table2[[#This Row],[Day High]]/Table2[[#This Row],[Close Price]])-1</f>
        <v>4.2485636528575732E-2</v>
      </c>
      <c r="AE541" s="2">
        <f>(Table2[[#This Row],[Close Price]]/Table2[[#This Row],[Current Week Low]])-1</f>
        <v>4.9008723235527407E-2</v>
      </c>
      <c r="AF541" s="2">
        <f>(Table2[[#This Row],[Current Week High]]/Table2[[#This Row],[Close Price]])-1</f>
        <v>4.2485636528575732E-2</v>
      </c>
      <c r="AG541" s="2">
        <f>(Table2[[#This Row],[Close Price]]/Table2[[#This Row],[Current Month Low]])-1</f>
        <v>0.13050166652422868</v>
      </c>
      <c r="AH541" s="2">
        <f>(Table2[[#This Row],[Current Month High]]/Table2[[#This Row],[Close Price]])-1</f>
        <v>4.2485636528575732E-2</v>
      </c>
      <c r="AI541">
        <v>4.2485636528575697</v>
      </c>
      <c r="AJ541">
        <v>62.526108858582099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0.06</v>
      </c>
      <c r="AM541" t="s">
        <v>10200</v>
      </c>
      <c r="AN541">
        <v>29.64</v>
      </c>
      <c r="AO541" t="s">
        <v>10200</v>
      </c>
      <c r="AP541">
        <v>0.149721948219324</v>
      </c>
      <c r="AQ541">
        <f>(Table2[[#This Row],[Sharpe Ratio]]-AVERAGE(Table2[Sharpe Ratio]))/_xlfn.STDEV.P(Table2[Sharpe Ratio])</f>
        <v>1.0738090364086024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1.8957371895003581</v>
      </c>
      <c r="AS541">
        <f>_xlfn.RANK.AVG(Table2[[#This Row],[1Y Return vs Nifty Z-Score]],Table2[1Y Return vs Nifty Z-Score])</f>
        <v>494</v>
      </c>
      <c r="AT541">
        <f>_xlfn.RANK.AVG(Table2[[#This Row],[6M Return vs Nifty Z-Score]],Table2[6M Return vs Nifty Z-Score])</f>
        <v>352</v>
      </c>
      <c r="AU541">
        <f>_xlfn.RANK.AVG(Table2[[#This Row],[Sharpe Ratio Z-Score]],Table2[Sharpe Ratio Z-Score])</f>
        <v>105</v>
      </c>
      <c r="AV541">
        <f>(Table2[[#This Row],[Rank 1Y]]+Table2[[#This Row],[Rank 6M]]+Table2[[#This Row],[Rank Sharpe]])/3</f>
        <v>317</v>
      </c>
    </row>
    <row r="542" spans="1:48" x14ac:dyDescent="0.3">
      <c r="A542" t="s">
        <v>1360</v>
      </c>
      <c r="B542" t="s">
        <v>1361</v>
      </c>
      <c r="C542" t="s">
        <v>10162</v>
      </c>
      <c r="D542" t="s">
        <v>236</v>
      </c>
      <c r="E542">
        <v>7910.0627492539998</v>
      </c>
      <c r="F542">
        <v>189</v>
      </c>
      <c r="G542">
        <v>13.869414969848499</v>
      </c>
      <c r="H542">
        <f>(Table2[[#This Row],[1Y Return vs Nifty]]-AVERAGE(Table2[1Y Return vs Nifty]))/_xlfn.STDEV.P(Table2[1Y Return vs Nifty])</f>
        <v>-0.38641583887007375</v>
      </c>
      <c r="I542">
        <v>8.3580828219558807</v>
      </c>
      <c r="J542">
        <f>(Table2[[#This Row],[1M Return vs Nifty]]-AVERAGE(Table2[1M Return vs Nifty]))/_xlfn.STDEV.P(Table2[1M Return vs Nifty])</f>
        <v>0.32857201229904209</v>
      </c>
      <c r="K542">
        <v>-32.864341804925402</v>
      </c>
      <c r="L542">
        <f>(Table2[[#This Row],[6M Return vs Nifty]]-AVERAGE(Table2[6M Return vs Nifty]))/_xlfn.STDEV.P(Table2[6M Return vs Nifty])</f>
        <v>-1.3090623969079633</v>
      </c>
      <c r="M542">
        <v>3.9767206424175501</v>
      </c>
      <c r="N542">
        <f>(Table2[[#This Row],[1W Return vs Nifty]]-AVERAGE(Table2[1W Return vs Nifty]))/_xlfn.STDEV.P(Table2[1W Return vs Nifty])</f>
        <v>0.50355034489374018</v>
      </c>
      <c r="O542">
        <v>193.9</v>
      </c>
      <c r="P542">
        <v>193.38035781070101</v>
      </c>
      <c r="Q542">
        <v>194.94740870452901</v>
      </c>
      <c r="R542">
        <v>57.564469276785502</v>
      </c>
      <c r="S542" s="2">
        <f>(Table2[[#This Row],[Close Price]]-Table2[[#This Row],[20D EMA]])/Table2[[#This Row],[20D EMA]]</f>
        <v>-2.5270758122743712E-2</v>
      </c>
      <c r="T542" s="2">
        <f>(Table2[[#This Row],[Close Price]]-Table2[[#This Row],[50D EMA]])/Table2[[#This Row],[50D EMA]]</f>
        <v>-2.2651513629884389E-2</v>
      </c>
      <c r="U542" s="2">
        <f>(Table2[[#This Row],[Close Price]]-Table2[[#This Row],[200D EMA]])/Table2[[#This Row],[200D EMA]]</f>
        <v>-3.0507759728897799E-2</v>
      </c>
      <c r="V542">
        <v>0.83316913011888405</v>
      </c>
      <c r="W542">
        <v>186.9</v>
      </c>
      <c r="X542">
        <v>197.5</v>
      </c>
      <c r="Y542">
        <v>186.9</v>
      </c>
      <c r="Z542">
        <v>203</v>
      </c>
      <c r="AA542">
        <v>185</v>
      </c>
      <c r="AB542">
        <v>206.8</v>
      </c>
      <c r="AC542" s="2">
        <f>(Table2[[#This Row],[Close Price]]/Table2[[#This Row],[Day Low]])-1</f>
        <v>1.1235955056179803E-2</v>
      </c>
      <c r="AD542" s="2">
        <f>(Table2[[#This Row],[Day High]]/Table2[[#This Row],[Close Price]])-1</f>
        <v>4.4973544973544888E-2</v>
      </c>
      <c r="AE542" s="2">
        <f>(Table2[[#This Row],[Close Price]]/Table2[[#This Row],[Current Week Low]])-1</f>
        <v>1.1235955056179803E-2</v>
      </c>
      <c r="AF542" s="2">
        <f>(Table2[[#This Row],[Current Week High]]/Table2[[#This Row],[Close Price]])-1</f>
        <v>7.4074074074074181E-2</v>
      </c>
      <c r="AG542" s="2">
        <f>(Table2[[#This Row],[Close Price]]/Table2[[#This Row],[Current Month Low]])-1</f>
        <v>2.1621621621621623E-2</v>
      </c>
      <c r="AH542" s="2">
        <f>(Table2[[#This Row],[Current Month High]]/Table2[[#This Row],[Close Price]])-1</f>
        <v>9.4179894179894141E-2</v>
      </c>
      <c r="AI542">
        <v>62.962962962962898</v>
      </c>
      <c r="AJ542">
        <v>40.259740259740198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</v>
      </c>
      <c r="AM542" t="s">
        <v>10199</v>
      </c>
      <c r="AN542">
        <v>-11.42</v>
      </c>
      <c r="AO542" t="s">
        <v>10199</v>
      </c>
      <c r="AP542">
        <v>8.2177660937760993E-2</v>
      </c>
      <c r="AQ542">
        <f>(Table2[[#This Row],[Sharpe Ratio]]-AVERAGE(Table2[Sharpe Ratio]))/_xlfn.STDEV.P(Table2[Sharpe Ratio])</f>
        <v>0.31229488341713924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426</v>
      </c>
      <c r="AT542">
        <f>_xlfn.RANK.AVG(Table2[[#This Row],[6M Return vs Nifty Z-Score]],Table2[6M Return vs Nifty Z-Score])</f>
        <v>696</v>
      </c>
      <c r="AU542">
        <f>_xlfn.RANK.AVG(Table2[[#This Row],[Sharpe Ratio Z-Score]],Table2[Sharpe Ratio Z-Score])</f>
        <v>246</v>
      </c>
      <c r="AV542">
        <f>(Table2[[#This Row],[Rank 1Y]]+Table2[[#This Row],[Rank 6M]]+Table2[[#This Row],[Rank Sharpe]])/3</f>
        <v>456</v>
      </c>
    </row>
    <row r="543" spans="1:48" x14ac:dyDescent="0.3">
      <c r="A543" t="s">
        <v>1364</v>
      </c>
      <c r="B543" t="s">
        <v>1365</v>
      </c>
      <c r="C543" t="s">
        <v>10157</v>
      </c>
      <c r="D543" t="s">
        <v>252</v>
      </c>
      <c r="E543">
        <v>7817.3857188000002</v>
      </c>
      <c r="F543">
        <v>595.79999999999995</v>
      </c>
      <c r="G543">
        <v>-42.977421420873</v>
      </c>
      <c r="H543">
        <f>(Table2[[#This Row],[1Y Return vs Nifty]]-AVERAGE(Table2[1Y Return vs Nifty]))/_xlfn.STDEV.P(Table2[1Y Return vs Nifty])</f>
        <v>-1.0505557455406869</v>
      </c>
      <c r="I543">
        <v>-5.6945209483922703</v>
      </c>
      <c r="J543">
        <f>(Table2[[#This Row],[1M Return vs Nifty]]-AVERAGE(Table2[1M Return vs Nifty]))/_xlfn.STDEV.P(Table2[1M Return vs Nifty])</f>
        <v>-0.83728160910896299</v>
      </c>
      <c r="K543">
        <v>-18.8690942315983</v>
      </c>
      <c r="L543">
        <f>(Table2[[#This Row],[6M Return vs Nifty]]-AVERAGE(Table2[6M Return vs Nifty]))/_xlfn.STDEV.P(Table2[6M Return vs Nifty])</f>
        <v>-0.88320618781002358</v>
      </c>
      <c r="M543">
        <v>0.77451947698137302</v>
      </c>
      <c r="N543">
        <f>(Table2[[#This Row],[1W Return vs Nifty]]-AVERAGE(Table2[1W Return vs Nifty]))/_xlfn.STDEV.P(Table2[1W Return vs Nifty])</f>
        <v>-0.11762869823752516</v>
      </c>
      <c r="O543">
        <v>592.9</v>
      </c>
      <c r="P543">
        <v>591.14448035862495</v>
      </c>
      <c r="Q543">
        <v>602.53516735658604</v>
      </c>
      <c r="R543">
        <v>41.185086247648002</v>
      </c>
      <c r="S543" s="2">
        <f>(Table2[[#This Row],[Close Price]]-Table2[[#This Row],[20D EMA]])/Table2[[#This Row],[20D EMA]]</f>
        <v>4.8912126834204372E-3</v>
      </c>
      <c r="T543" s="2">
        <f>(Table2[[#This Row],[Close Price]]-Table2[[#This Row],[50D EMA]])/Table2[[#This Row],[50D EMA]]</f>
        <v>7.8754345106135156E-3</v>
      </c>
      <c r="U543" s="2">
        <f>(Table2[[#This Row],[Close Price]]-Table2[[#This Row],[200D EMA]])/Table2[[#This Row],[200D EMA]]</f>
        <v>-1.1178048554633415E-2</v>
      </c>
      <c r="V543">
        <v>1.1275188787452901</v>
      </c>
      <c r="W543">
        <v>585.6</v>
      </c>
      <c r="X543">
        <v>613.65</v>
      </c>
      <c r="Y543">
        <v>585.20000000000005</v>
      </c>
      <c r="Z543">
        <v>613.65</v>
      </c>
      <c r="AA543">
        <v>585</v>
      </c>
      <c r="AB543">
        <v>613.65</v>
      </c>
      <c r="AC543" s="2">
        <f>(Table2[[#This Row],[Close Price]]/Table2[[#This Row],[Day Low]])-1</f>
        <v>1.741803278688514E-2</v>
      </c>
      <c r="AD543" s="2">
        <f>(Table2[[#This Row],[Day High]]/Table2[[#This Row],[Close Price]])-1</f>
        <v>2.9959718026183246E-2</v>
      </c>
      <c r="AE543" s="2">
        <f>(Table2[[#This Row],[Close Price]]/Table2[[#This Row],[Current Week Low]])-1</f>
        <v>1.8113465481886415E-2</v>
      </c>
      <c r="AF543" s="2">
        <f>(Table2[[#This Row],[Current Week High]]/Table2[[#This Row],[Close Price]])-1</f>
        <v>2.9959718026183246E-2</v>
      </c>
      <c r="AG543" s="2">
        <f>(Table2[[#This Row],[Close Price]]/Table2[[#This Row],[Current Month Low]])-1</f>
        <v>1.8461538461538307E-2</v>
      </c>
      <c r="AH543" s="2">
        <f>(Table2[[#This Row],[Current Month High]]/Table2[[#This Row],[Close Price]])-1</f>
        <v>2.9959718026183246E-2</v>
      </c>
      <c r="AI543">
        <v>25.797247398455799</v>
      </c>
      <c r="AJ543">
        <v>8.0130529369107908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-0.05</v>
      </c>
      <c r="AM543" t="s">
        <v>10199</v>
      </c>
      <c r="AN543">
        <v>0.18</v>
      </c>
      <c r="AO543" t="s">
        <v>10200</v>
      </c>
      <c r="AP543">
        <v>2.1484775290565E-2</v>
      </c>
      <c r="AQ543">
        <f>(Table2[[#This Row],[Sharpe Ratio]]-AVERAGE(Table2[Sharpe Ratio]))/_xlfn.STDEV.P(Table2[Sharpe Ratio])</f>
        <v>-0.37197455322029588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705</v>
      </c>
      <c r="AT543">
        <f>_xlfn.RANK.AVG(Table2[[#This Row],[6M Return vs Nifty Z-Score]],Table2[6M Return vs Nifty Z-Score])</f>
        <v>610</v>
      </c>
      <c r="AU543">
        <f>_xlfn.RANK.AVG(Table2[[#This Row],[Sharpe Ratio Z-Score]],Table2[Sharpe Ratio Z-Score])</f>
        <v>439</v>
      </c>
      <c r="AV543">
        <f>(Table2[[#This Row],[Rank 1Y]]+Table2[[#This Row],[Rank 6M]]+Table2[[#This Row],[Rank Sharpe]])/3</f>
        <v>584.66666666666663</v>
      </c>
    </row>
    <row r="544" spans="1:48" x14ac:dyDescent="0.3">
      <c r="A544" t="s">
        <v>1368</v>
      </c>
      <c r="B544" t="s">
        <v>1369</v>
      </c>
      <c r="C544" t="s">
        <v>10158</v>
      </c>
      <c r="D544" t="s">
        <v>46</v>
      </c>
      <c r="E544">
        <v>7802.5920652799996</v>
      </c>
      <c r="F544">
        <v>483.35</v>
      </c>
      <c r="G544">
        <v>169.584543252576</v>
      </c>
      <c r="H544">
        <f>(Table2[[#This Row],[1Y Return vs Nifty]]-AVERAGE(Table2[1Y Return vs Nifty]))/_xlfn.STDEV.P(Table2[1Y Return vs Nifty])</f>
        <v>1.4327993950980347</v>
      </c>
      <c r="I544">
        <v>7.3355407859885</v>
      </c>
      <c r="J544">
        <f>(Table2[[#This Row],[1M Return vs Nifty]]-AVERAGE(Table2[1M Return vs Nifty]))/_xlfn.STDEV.P(Table2[1M Return vs Nifty])</f>
        <v>0.24373831491763856</v>
      </c>
      <c r="K544">
        <v>42.484656512973103</v>
      </c>
      <c r="L544">
        <f>(Table2[[#This Row],[6M Return vs Nifty]]-AVERAGE(Table2[6M Return vs Nifty]))/_xlfn.STDEV.P(Table2[6M Return vs Nifty])</f>
        <v>0.98370438802137528</v>
      </c>
      <c r="M544">
        <v>-14.0870133300132</v>
      </c>
      <c r="N544">
        <f>(Table2[[#This Row],[1W Return vs Nifty]]-AVERAGE(Table2[1W Return vs Nifty]))/_xlfn.STDEV.P(Table2[1W Return vs Nifty])</f>
        <v>-3.0005433721054096</v>
      </c>
      <c r="O544">
        <v>489.66</v>
      </c>
      <c r="P544">
        <v>447.28409196813197</v>
      </c>
      <c r="Q544">
        <v>340.75784277615799</v>
      </c>
      <c r="R544">
        <v>33.833499295326099</v>
      </c>
      <c r="S544" s="2">
        <f>(Table2[[#This Row],[Close Price]]-Table2[[#This Row],[20D EMA]])/Table2[[#This Row],[20D EMA]]</f>
        <v>-1.2886492668382146E-2</v>
      </c>
      <c r="T544" s="2">
        <f>(Table2[[#This Row],[Close Price]]-Table2[[#This Row],[50D EMA]])/Table2[[#This Row],[50D EMA]]</f>
        <v>8.0633111437456773E-2</v>
      </c>
      <c r="U544" s="2">
        <f>(Table2[[#This Row],[Close Price]]-Table2[[#This Row],[200D EMA]])/Table2[[#This Row],[200D EMA]]</f>
        <v>0.41845598053486349</v>
      </c>
      <c r="V544">
        <v>2.2362688235737198</v>
      </c>
      <c r="W544">
        <v>476.05</v>
      </c>
      <c r="X544">
        <v>502.95</v>
      </c>
      <c r="Y544">
        <v>445.55</v>
      </c>
      <c r="Z544">
        <v>502.95</v>
      </c>
      <c r="AA544">
        <v>445.55</v>
      </c>
      <c r="AB544">
        <v>589.95000000000005</v>
      </c>
      <c r="AC544" s="2">
        <f>(Table2[[#This Row],[Close Price]]/Table2[[#This Row],[Day Low]])-1</f>
        <v>1.5334523684486845E-2</v>
      </c>
      <c r="AD544" s="2">
        <f>(Table2[[#This Row],[Day High]]/Table2[[#This Row],[Close Price]])-1</f>
        <v>4.0550325850832625E-2</v>
      </c>
      <c r="AE544" s="2">
        <f>(Table2[[#This Row],[Close Price]]/Table2[[#This Row],[Current Week Low]])-1</f>
        <v>8.4838963079340246E-2</v>
      </c>
      <c r="AF544" s="2">
        <f>(Table2[[#This Row],[Current Week High]]/Table2[[#This Row],[Close Price]])-1</f>
        <v>4.0550325850832625E-2</v>
      </c>
      <c r="AG544" s="2">
        <f>(Table2[[#This Row],[Close Price]]/Table2[[#This Row],[Current Month Low]])-1</f>
        <v>8.4838963079340246E-2</v>
      </c>
      <c r="AH544" s="2">
        <f>(Table2[[#This Row],[Current Month High]]/Table2[[#This Row],[Close Price]])-1</f>
        <v>0.22054411916830463</v>
      </c>
      <c r="AI544">
        <v>22.0544119168304</v>
      </c>
      <c r="AJ544">
        <v>195.898377716559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0.21</v>
      </c>
      <c r="AM544" t="s">
        <v>10200</v>
      </c>
      <c r="AN544">
        <v>-2.5099999999999998</v>
      </c>
      <c r="AO544" t="s">
        <v>10199</v>
      </c>
      <c r="AP544">
        <v>0.18427165009584601</v>
      </c>
      <c r="AQ544">
        <f>(Table2[[#This Row],[Sharpe Ratio]]-AVERAGE(Table2[Sharpe Ratio]))/_xlfn.STDEV.P(Table2[Sharpe Ratio])</f>
        <v>1.4633325330580202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1.1230312589896587</v>
      </c>
      <c r="AS544">
        <f>_xlfn.RANK.AVG(Table2[[#This Row],[1Y Return vs Nifty Z-Score]],Table2[1Y Return vs Nifty Z-Score])</f>
        <v>56</v>
      </c>
      <c r="AT544">
        <f>_xlfn.RANK.AVG(Table2[[#This Row],[6M Return vs Nifty Z-Score]],Table2[6M Return vs Nifty Z-Score])</f>
        <v>93</v>
      </c>
      <c r="AU544">
        <f>_xlfn.RANK.AVG(Table2[[#This Row],[Sharpe Ratio Z-Score]],Table2[Sharpe Ratio Z-Score])</f>
        <v>57</v>
      </c>
      <c r="AV544">
        <f>(Table2[[#This Row],[Rank 1Y]]+Table2[[#This Row],[Rank 6M]]+Table2[[#This Row],[Rank Sharpe]])/3</f>
        <v>68.666666666666671</v>
      </c>
    </row>
    <row r="545" spans="1:48" x14ac:dyDescent="0.3">
      <c r="A545" t="s">
        <v>1372</v>
      </c>
      <c r="B545" t="s">
        <v>1373</v>
      </c>
      <c r="C545" t="s">
        <v>10158</v>
      </c>
      <c r="D545" t="s">
        <v>46</v>
      </c>
      <c r="E545">
        <v>7787.4093554600004</v>
      </c>
      <c r="F545">
        <v>535.1</v>
      </c>
      <c r="G545">
        <v>89.088665001650099</v>
      </c>
      <c r="H545">
        <f>(Table2[[#This Row],[1Y Return vs Nifty]]-AVERAGE(Table2[1Y Return vs Nifty]))/_xlfn.STDEV.P(Table2[1Y Return vs Nifty])</f>
        <v>0.49236843247608036</v>
      </c>
      <c r="I545">
        <v>17.083053435537501</v>
      </c>
      <c r="J545">
        <f>(Table2[[#This Row],[1M Return vs Nifty]]-AVERAGE(Table2[1M Return vs Nifty]))/_xlfn.STDEV.P(Table2[1M Return vs Nifty])</f>
        <v>1.0524263778498719</v>
      </c>
      <c r="K545">
        <v>20.616303003136</v>
      </c>
      <c r="L545">
        <f>(Table2[[#This Row],[6M Return vs Nifty]]-AVERAGE(Table2[6M Return vs Nifty]))/_xlfn.STDEV.P(Table2[6M Return vs Nifty])</f>
        <v>0.3182803520320695</v>
      </c>
      <c r="M545">
        <v>1.6609154229235801</v>
      </c>
      <c r="N545">
        <f>(Table2[[#This Row],[1W Return vs Nifty]]-AVERAGE(Table2[1W Return vs Nifty]))/_xlfn.STDEV.P(Table2[1W Return vs Nifty])</f>
        <v>5.4318833191473424E-2</v>
      </c>
      <c r="O545">
        <v>519.29999999999995</v>
      </c>
      <c r="P545">
        <v>486.85298163462897</v>
      </c>
      <c r="Q545">
        <v>415.71350904545602</v>
      </c>
      <c r="R545">
        <v>55.710219661592902</v>
      </c>
      <c r="S545" s="2">
        <f>(Table2[[#This Row],[Close Price]]-Table2[[#This Row],[20D EMA]])/Table2[[#This Row],[20D EMA]]</f>
        <v>3.0425572886578219E-2</v>
      </c>
      <c r="T545" s="2">
        <f>(Table2[[#This Row],[Close Price]]-Table2[[#This Row],[50D EMA]])/Table2[[#This Row],[50D EMA]]</f>
        <v>9.9099769715653568E-2</v>
      </c>
      <c r="U545" s="2">
        <f>(Table2[[#This Row],[Close Price]]-Table2[[#This Row],[200D EMA]])/Table2[[#This Row],[200D EMA]]</f>
        <v>0.28718453539956945</v>
      </c>
      <c r="V545">
        <v>0.70401362124395495</v>
      </c>
      <c r="W545">
        <v>517.35</v>
      </c>
      <c r="X545">
        <v>556.6</v>
      </c>
      <c r="Y545">
        <v>517.35</v>
      </c>
      <c r="Z545">
        <v>559</v>
      </c>
      <c r="AA545">
        <v>517.35</v>
      </c>
      <c r="AB545">
        <v>559</v>
      </c>
      <c r="AC545" s="2">
        <f>(Table2[[#This Row],[Close Price]]/Table2[[#This Row],[Day Low]])-1</f>
        <v>3.4309461679713937E-2</v>
      </c>
      <c r="AD545" s="2">
        <f>(Table2[[#This Row],[Day High]]/Table2[[#This Row],[Close Price]])-1</f>
        <v>4.0179405718557382E-2</v>
      </c>
      <c r="AE545" s="2">
        <f>(Table2[[#This Row],[Close Price]]/Table2[[#This Row],[Current Week Low]])-1</f>
        <v>3.4309461679713937E-2</v>
      </c>
      <c r="AF545" s="2">
        <f>(Table2[[#This Row],[Current Week High]]/Table2[[#This Row],[Close Price]])-1</f>
        <v>4.4664548682489258E-2</v>
      </c>
      <c r="AG545" s="2">
        <f>(Table2[[#This Row],[Close Price]]/Table2[[#This Row],[Current Month Low]])-1</f>
        <v>3.4309461679713937E-2</v>
      </c>
      <c r="AH545" s="2">
        <f>(Table2[[#This Row],[Current Month High]]/Table2[[#This Row],[Close Price]])-1</f>
        <v>4.4664548682489258E-2</v>
      </c>
      <c r="AI545">
        <v>5.4008596524014196</v>
      </c>
      <c r="AJ545">
        <v>125.685364824968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0.09</v>
      </c>
      <c r="AM545" t="s">
        <v>10200</v>
      </c>
      <c r="AN545">
        <v>-2.33</v>
      </c>
      <c r="AO545" t="s">
        <v>10199</v>
      </c>
      <c r="AP545">
        <v>-2.2870191712882001E-2</v>
      </c>
      <c r="AQ545">
        <f>(Table2[[#This Row],[Sharpe Ratio]]-AVERAGE(Table2[Sharpe Ratio]))/_xlfn.STDEV.P(Table2[Sharpe Ratio])</f>
        <v>-0.87204549168164591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1.0453485038678492</v>
      </c>
      <c r="AS545">
        <f>_xlfn.RANK.AVG(Table2[[#This Row],[1Y Return vs Nifty Z-Score]],Table2[1Y Return vs Nifty Z-Score])</f>
        <v>149</v>
      </c>
      <c r="AT545">
        <f>_xlfn.RANK.AVG(Table2[[#This Row],[6M Return vs Nifty Z-Score]],Table2[6M Return vs Nifty Z-Score])</f>
        <v>212</v>
      </c>
      <c r="AU545">
        <f>_xlfn.RANK.AVG(Table2[[#This Row],[Sharpe Ratio Z-Score]],Table2[Sharpe Ratio Z-Score])</f>
        <v>589</v>
      </c>
      <c r="AV545">
        <f>(Table2[[#This Row],[Rank 1Y]]+Table2[[#This Row],[Rank 6M]]+Table2[[#This Row],[Rank Sharpe]])/3</f>
        <v>316.66666666666669</v>
      </c>
    </row>
    <row r="546" spans="1:48" x14ac:dyDescent="0.3">
      <c r="A546" t="s">
        <v>1376</v>
      </c>
      <c r="B546" t="s">
        <v>1377</v>
      </c>
      <c r="C546" t="s">
        <v>10155</v>
      </c>
      <c r="D546" t="s">
        <v>539</v>
      </c>
      <c r="E546">
        <v>7762.8213649999998</v>
      </c>
      <c r="F546">
        <v>390.3</v>
      </c>
      <c r="G546">
        <v>104.285325579405</v>
      </c>
      <c r="H546">
        <f>(Table2[[#This Row],[1Y Return vs Nifty]]-AVERAGE(Table2[1Y Return vs Nifty]))/_xlfn.STDEV.P(Table2[1Y Return vs Nifty])</f>
        <v>0.669910568127141</v>
      </c>
      <c r="I546">
        <v>2.94545335108673</v>
      </c>
      <c r="J546">
        <f>(Table2[[#This Row],[1M Return vs Nifty]]-AVERAGE(Table2[1M Return vs Nifty]))/_xlfn.STDEV.P(Table2[1M Return vs Nifty])</f>
        <v>-0.1204788378549829</v>
      </c>
      <c r="K546">
        <v>38.3222601912939</v>
      </c>
      <c r="L546">
        <f>(Table2[[#This Row],[6M Return vs Nifty]]-AVERAGE(Table2[6M Return vs Nifty]))/_xlfn.STDEV.P(Table2[6M Return vs Nifty])</f>
        <v>0.85704837075364237</v>
      </c>
      <c r="M546">
        <v>-1.0259872631584399</v>
      </c>
      <c r="N546">
        <f>(Table2[[#This Row],[1W Return vs Nifty]]-AVERAGE(Table2[1W Return vs Nifty]))/_xlfn.STDEV.P(Table2[1W Return vs Nifty])</f>
        <v>-0.46690002636756123</v>
      </c>
      <c r="O546">
        <v>381.79</v>
      </c>
      <c r="P546">
        <v>358.991224792791</v>
      </c>
      <c r="Q546">
        <v>287.14345357087097</v>
      </c>
      <c r="R546">
        <v>61.859944394826599</v>
      </c>
      <c r="S546" s="2">
        <f>(Table2[[#This Row],[Close Price]]-Table2[[#This Row],[20D EMA]])/Table2[[#This Row],[20D EMA]]</f>
        <v>2.2289740433222426E-2</v>
      </c>
      <c r="T546" s="2">
        <f>(Table2[[#This Row],[Close Price]]-Table2[[#This Row],[50D EMA]])/Table2[[#This Row],[50D EMA]]</f>
        <v>8.7213204794296492E-2</v>
      </c>
      <c r="U546" s="2">
        <f>(Table2[[#This Row],[Close Price]]-Table2[[#This Row],[200D EMA]])/Table2[[#This Row],[200D EMA]]</f>
        <v>0.35925090802625098</v>
      </c>
      <c r="V546">
        <v>0.74995582515021197</v>
      </c>
      <c r="W546">
        <v>385.85</v>
      </c>
      <c r="X546">
        <v>394.4</v>
      </c>
      <c r="Y546">
        <v>385.85</v>
      </c>
      <c r="Z546">
        <v>398</v>
      </c>
      <c r="AA546">
        <v>385.85</v>
      </c>
      <c r="AB546">
        <v>401</v>
      </c>
      <c r="AC546" s="2">
        <f>(Table2[[#This Row],[Close Price]]/Table2[[#This Row],[Day Low]])-1</f>
        <v>1.1532979136970267E-2</v>
      </c>
      <c r="AD546" s="2">
        <f>(Table2[[#This Row],[Day High]]/Table2[[#This Row],[Close Price]])-1</f>
        <v>1.0504739943633101E-2</v>
      </c>
      <c r="AE546" s="2">
        <f>(Table2[[#This Row],[Close Price]]/Table2[[#This Row],[Current Week Low]])-1</f>
        <v>1.1532979136970267E-2</v>
      </c>
      <c r="AF546" s="2">
        <f>(Table2[[#This Row],[Current Week High]]/Table2[[#This Row],[Close Price]])-1</f>
        <v>1.9728414040481645E-2</v>
      </c>
      <c r="AG546" s="2">
        <f>(Table2[[#This Row],[Close Price]]/Table2[[#This Row],[Current Month Low]])-1</f>
        <v>1.1532979136970267E-2</v>
      </c>
      <c r="AH546" s="2">
        <f>(Table2[[#This Row],[Current Month High]]/Table2[[#This Row],[Close Price]])-1</f>
        <v>2.7414809121188766E-2</v>
      </c>
      <c r="AI546">
        <v>15.6033820138355</v>
      </c>
      <c r="AJ546">
        <v>131.76959619952399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0.08</v>
      </c>
      <c r="AM546" t="s">
        <v>10200</v>
      </c>
      <c r="AN546">
        <v>2.4900000000000002</v>
      </c>
      <c r="AO546" t="s">
        <v>10200</v>
      </c>
      <c r="AP546">
        <v>0.334544415347096</v>
      </c>
      <c r="AQ546">
        <f>(Table2[[#This Row],[Sharpe Ratio]]-AVERAGE(Table2[Sharpe Ratio]))/_xlfn.STDEV.P(Table2[Sharpe Ratio])</f>
        <v>3.1575518690465865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4.0971319437048255</v>
      </c>
      <c r="AS546">
        <f>_xlfn.RANK.AVG(Table2[[#This Row],[1Y Return vs Nifty Z-Score]],Table2[1Y Return vs Nifty Z-Score])</f>
        <v>121</v>
      </c>
      <c r="AT546">
        <f>_xlfn.RANK.AVG(Table2[[#This Row],[6M Return vs Nifty Z-Score]],Table2[6M Return vs Nifty Z-Score])</f>
        <v>111</v>
      </c>
      <c r="AU546">
        <f>_xlfn.RANK.AVG(Table2[[#This Row],[Sharpe Ratio Z-Score]],Table2[Sharpe Ratio Z-Score])</f>
        <v>1</v>
      </c>
      <c r="AV546">
        <f>(Table2[[#This Row],[Rank 1Y]]+Table2[[#This Row],[Rank 6M]]+Table2[[#This Row],[Rank Sharpe]])/3</f>
        <v>77.666666666666671</v>
      </c>
    </row>
    <row r="547" spans="1:48" x14ac:dyDescent="0.3">
      <c r="A547" t="s">
        <v>1380</v>
      </c>
      <c r="B547" t="s">
        <v>1381</v>
      </c>
      <c r="C547" t="s">
        <v>10158</v>
      </c>
      <c r="D547" t="s">
        <v>46</v>
      </c>
      <c r="E547">
        <v>7674.6177608099997</v>
      </c>
      <c r="F547">
        <v>5253.25</v>
      </c>
      <c r="G547">
        <v>15.856498746723799</v>
      </c>
      <c r="H547">
        <f>(Table2[[#This Row],[1Y Return vs Nifty]]-AVERAGE(Table2[1Y Return vs Nifty]))/_xlfn.STDEV.P(Table2[1Y Return vs Nifty])</f>
        <v>-0.36320079793006366</v>
      </c>
      <c r="I547">
        <v>-3.6954071515770499</v>
      </c>
      <c r="J547">
        <f>(Table2[[#This Row],[1M Return vs Nifty]]-AVERAGE(Table2[1M Return vs Nifty]))/_xlfn.STDEV.P(Table2[1M Return vs Nifty])</f>
        <v>-0.67142807066780985</v>
      </c>
      <c r="K547">
        <v>3.68264358444367</v>
      </c>
      <c r="L547">
        <f>(Table2[[#This Row],[6M Return vs Nifty]]-AVERAGE(Table2[6M Return vs Nifty]))/_xlfn.STDEV.P(Table2[6M Return vs Nifty])</f>
        <v>-0.19698770367161328</v>
      </c>
      <c r="M547">
        <v>3.5993365542703102</v>
      </c>
      <c r="N547">
        <f>(Table2[[#This Row],[1W Return vs Nifty]]-AVERAGE(Table2[1W Return vs Nifty]))/_xlfn.STDEV.P(Table2[1W Return vs Nifty])</f>
        <v>0.43034348665554562</v>
      </c>
      <c r="O547">
        <v>4995.58</v>
      </c>
      <c r="P547">
        <v>4974.3307494660303</v>
      </c>
      <c r="Q547">
        <v>4597.1935363539696</v>
      </c>
      <c r="R547">
        <v>39.062236076428199</v>
      </c>
      <c r="S547" s="2">
        <f>(Table2[[#This Row],[Close Price]]-Table2[[#This Row],[20D EMA]])/Table2[[#This Row],[20D EMA]]</f>
        <v>5.1579596363185071E-2</v>
      </c>
      <c r="T547" s="2">
        <f>(Table2[[#This Row],[Close Price]]-Table2[[#This Row],[50D EMA]])/Table2[[#This Row],[50D EMA]]</f>
        <v>5.6071713881090501E-2</v>
      </c>
      <c r="U547" s="2">
        <f>(Table2[[#This Row],[Close Price]]-Table2[[#This Row],[200D EMA]])/Table2[[#This Row],[200D EMA]]</f>
        <v>0.14270803664410184</v>
      </c>
      <c r="V547">
        <v>1.3020717046974899</v>
      </c>
      <c r="W547">
        <v>4951.1000000000004</v>
      </c>
      <c r="X547">
        <v>5438</v>
      </c>
      <c r="Y547">
        <v>4830</v>
      </c>
      <c r="Z547">
        <v>5438</v>
      </c>
      <c r="AA547">
        <v>4830</v>
      </c>
      <c r="AB547">
        <v>5438</v>
      </c>
      <c r="AC547" s="2">
        <f>(Table2[[#This Row],[Close Price]]/Table2[[#This Row],[Day Low]])-1</f>
        <v>6.1026842519843916E-2</v>
      </c>
      <c r="AD547" s="2">
        <f>(Table2[[#This Row],[Day High]]/Table2[[#This Row],[Close Price]])-1</f>
        <v>3.5168705087326835E-2</v>
      </c>
      <c r="AE547" s="2">
        <f>(Table2[[#This Row],[Close Price]]/Table2[[#This Row],[Current Week Low]])-1</f>
        <v>8.7629399585921419E-2</v>
      </c>
      <c r="AF547" s="2">
        <f>(Table2[[#This Row],[Current Week High]]/Table2[[#This Row],[Close Price]])-1</f>
        <v>3.5168705087326835E-2</v>
      </c>
      <c r="AG547" s="2">
        <f>(Table2[[#This Row],[Close Price]]/Table2[[#This Row],[Current Month Low]])-1</f>
        <v>8.7629399585921419E-2</v>
      </c>
      <c r="AH547" s="2">
        <f>(Table2[[#This Row],[Current Month High]]/Table2[[#This Row],[Close Price]])-1</f>
        <v>3.5168705087326835E-2</v>
      </c>
      <c r="AI547">
        <v>5.6488840241755103</v>
      </c>
      <c r="AJ547">
        <v>56.1167327894916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-0.1</v>
      </c>
      <c r="AM547" t="s">
        <v>10199</v>
      </c>
      <c r="AN547">
        <v>3.9</v>
      </c>
      <c r="AO547" t="s">
        <v>10200</v>
      </c>
      <c r="AP547">
        <v>0.19598753553121201</v>
      </c>
      <c r="AQ547">
        <f>(Table2[[#This Row],[Sharpe Ratio]]-AVERAGE(Table2[Sharpe Ratio]))/_xlfn.STDEV.P(Table2[Sharpe Ratio])</f>
        <v>1.595420869954175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0.79414778434023392</v>
      </c>
      <c r="AS547">
        <f>_xlfn.RANK.AVG(Table2[[#This Row],[1Y Return vs Nifty Z-Score]],Table2[1Y Return vs Nifty Z-Score])</f>
        <v>412</v>
      </c>
      <c r="AT547">
        <f>_xlfn.RANK.AVG(Table2[[#This Row],[6M Return vs Nifty Z-Score]],Table2[6M Return vs Nifty Z-Score])</f>
        <v>383</v>
      </c>
      <c r="AU547">
        <f>_xlfn.RANK.AVG(Table2[[#This Row],[Sharpe Ratio Z-Score]],Table2[Sharpe Ratio Z-Score])</f>
        <v>40</v>
      </c>
      <c r="AV547">
        <f>(Table2[[#This Row],[Rank 1Y]]+Table2[[#This Row],[Rank 6M]]+Table2[[#This Row],[Rank Sharpe]])/3</f>
        <v>278.33333333333331</v>
      </c>
    </row>
    <row r="548" spans="1:48" x14ac:dyDescent="0.3">
      <c r="A548" t="s">
        <v>1382</v>
      </c>
      <c r="B548" t="s">
        <v>1383</v>
      </c>
      <c r="C548" t="s">
        <v>10155</v>
      </c>
      <c r="D548" t="s">
        <v>24</v>
      </c>
      <c r="E548">
        <v>7665.7938881399996</v>
      </c>
      <c r="F548">
        <v>477.8</v>
      </c>
      <c r="G548">
        <v>-14.686706217701101</v>
      </c>
      <c r="H548">
        <f>(Table2[[#This Row],[1Y Return vs Nifty]]-AVERAGE(Table2[1Y Return vs Nifty]))/_xlfn.STDEV.P(Table2[1Y Return vs Nifty])</f>
        <v>-0.72003615733461024</v>
      </c>
      <c r="I548">
        <v>-3.2107859229956799</v>
      </c>
      <c r="J548">
        <f>(Table2[[#This Row],[1M Return vs Nifty]]-AVERAGE(Table2[1M Return vs Nifty]))/_xlfn.STDEV.P(Table2[1M Return vs Nifty])</f>
        <v>-0.63122218259282081</v>
      </c>
      <c r="K548">
        <v>-15.8567303529817</v>
      </c>
      <c r="L548">
        <f>(Table2[[#This Row],[6M Return vs Nifty]]-AVERAGE(Table2[6M Return vs Nifty]))/_xlfn.STDEV.P(Table2[6M Return vs Nifty])</f>
        <v>-0.7915440821523767</v>
      </c>
      <c r="M548">
        <v>-0.70914169913900504</v>
      </c>
      <c r="N548">
        <f>(Table2[[#This Row],[1W Return vs Nifty]]-AVERAGE(Table2[1W Return vs Nifty]))/_xlfn.STDEV.P(Table2[1W Return vs Nifty])</f>
        <v>-0.40543673467858643</v>
      </c>
      <c r="O548">
        <v>477.47</v>
      </c>
      <c r="P548">
        <v>476.46582807111099</v>
      </c>
      <c r="Q548">
        <v>486.18364706863798</v>
      </c>
      <c r="R548">
        <v>66.660361835688207</v>
      </c>
      <c r="S548" s="2">
        <f>(Table2[[#This Row],[Close Price]]-Table2[[#This Row],[20D EMA]])/Table2[[#This Row],[20D EMA]]</f>
        <v>6.9114289903027216E-4</v>
      </c>
      <c r="T548" s="2">
        <f>(Table2[[#This Row],[Close Price]]-Table2[[#This Row],[50D EMA]])/Table2[[#This Row],[50D EMA]]</f>
        <v>2.8001418995569592E-3</v>
      </c>
      <c r="U548" s="2">
        <f>(Table2[[#This Row],[Close Price]]-Table2[[#This Row],[200D EMA]])/Table2[[#This Row],[200D EMA]]</f>
        <v>-1.7243786620931723E-2</v>
      </c>
      <c r="V548">
        <v>1.1138852433367801</v>
      </c>
      <c r="W548">
        <v>475</v>
      </c>
      <c r="X548">
        <v>486.75</v>
      </c>
      <c r="Y548">
        <v>475</v>
      </c>
      <c r="Z548">
        <v>489</v>
      </c>
      <c r="AA548">
        <v>469</v>
      </c>
      <c r="AB548">
        <v>489</v>
      </c>
      <c r="AC548" s="2">
        <f>(Table2[[#This Row],[Close Price]]/Table2[[#This Row],[Day Low]])-1</f>
        <v>5.8947368421053969E-3</v>
      </c>
      <c r="AD548" s="2">
        <f>(Table2[[#This Row],[Day High]]/Table2[[#This Row],[Close Price]])-1</f>
        <v>1.8731686898283861E-2</v>
      </c>
      <c r="AE548" s="2">
        <f>(Table2[[#This Row],[Close Price]]/Table2[[#This Row],[Current Week Low]])-1</f>
        <v>5.8947368421053969E-3</v>
      </c>
      <c r="AF548" s="2">
        <f>(Table2[[#This Row],[Current Week High]]/Table2[[#This Row],[Close Price]])-1</f>
        <v>2.3440770196734961E-2</v>
      </c>
      <c r="AG548" s="2">
        <f>(Table2[[#This Row],[Close Price]]/Table2[[#This Row],[Current Month Low]])-1</f>
        <v>1.8763326226012733E-2</v>
      </c>
      <c r="AH548" s="2">
        <f>(Table2[[#This Row],[Current Month High]]/Table2[[#This Row],[Close Price]])-1</f>
        <v>2.3440770196734961E-2</v>
      </c>
      <c r="AI548">
        <v>27.9510255336961</v>
      </c>
      <c r="AJ548">
        <v>14.841966109842501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-0.12</v>
      </c>
      <c r="AM548" t="s">
        <v>10199</v>
      </c>
      <c r="AN548">
        <v>-0.56999999999999995</v>
      </c>
      <c r="AO548" t="s">
        <v>10199</v>
      </c>
      <c r="AQ548">
        <f>(Table2[[#This Row],[Sharpe Ratio]]-AVERAGE(Table2[Sharpe Ratio]))/_xlfn.STDEV.P(Table2[Sharpe Ratio])</f>
        <v>-0.61420022642052874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598</v>
      </c>
      <c r="AT548">
        <f>_xlfn.RANK.AVG(Table2[[#This Row],[6M Return vs Nifty Z-Score]],Table2[6M Return vs Nifty Z-Score])</f>
        <v>590</v>
      </c>
      <c r="AU548">
        <f>_xlfn.RANK.AVG(Table2[[#This Row],[Sharpe Ratio Z-Score]],Table2[Sharpe Ratio Z-Score])</f>
        <v>520.5</v>
      </c>
      <c r="AV548">
        <f>(Table2[[#This Row],[Rank 1Y]]+Table2[[#This Row],[Rank 6M]]+Table2[[#This Row],[Rank Sharpe]])/3</f>
        <v>569.5</v>
      </c>
    </row>
    <row r="549" spans="1:48" x14ac:dyDescent="0.3">
      <c r="A549" t="s">
        <v>1384</v>
      </c>
      <c r="B549" t="s">
        <v>1385</v>
      </c>
      <c r="C549" t="s">
        <v>10169</v>
      </c>
      <c r="D549" t="s">
        <v>542</v>
      </c>
      <c r="E549">
        <v>7627.2627285799999</v>
      </c>
      <c r="F549">
        <v>267.10000000000002</v>
      </c>
      <c r="G549">
        <v>-18.749124979864899</v>
      </c>
      <c r="H549">
        <f>(Table2[[#This Row],[1Y Return vs Nifty]]-AVERAGE(Table2[1Y Return vs Nifty]))/_xlfn.STDEV.P(Table2[1Y Return vs Nifty])</f>
        <v>-0.76749727546995095</v>
      </c>
      <c r="I549">
        <v>8.2547839940477701</v>
      </c>
      <c r="J549">
        <f>(Table2[[#This Row],[1M Return vs Nifty]]-AVERAGE(Table2[1M Return vs Nifty]))/_xlfn.STDEV.P(Table2[1M Return vs Nifty])</f>
        <v>0.32000197683999143</v>
      </c>
      <c r="K549">
        <v>-18.394189498831999</v>
      </c>
      <c r="L549">
        <f>(Table2[[#This Row],[6M Return vs Nifty]]-AVERAGE(Table2[6M Return vs Nifty]))/_xlfn.STDEV.P(Table2[6M Return vs Nifty])</f>
        <v>-0.86875548744771125</v>
      </c>
      <c r="M549">
        <v>4.0404780158434503</v>
      </c>
      <c r="N549">
        <f>(Table2[[#This Row],[1W Return vs Nifty]]-AVERAGE(Table2[1W Return vs Nifty]))/_xlfn.STDEV.P(Table2[1W Return vs Nifty])</f>
        <v>0.51591831997436532</v>
      </c>
      <c r="O549">
        <v>260.35000000000002</v>
      </c>
      <c r="P549">
        <v>254.310876154879</v>
      </c>
      <c r="Q549">
        <v>260.09861453470501</v>
      </c>
      <c r="R549">
        <v>79.581116127313607</v>
      </c>
      <c r="S549" s="2">
        <f>(Table2[[#This Row],[Close Price]]-Table2[[#This Row],[20D EMA]])/Table2[[#This Row],[20D EMA]]</f>
        <v>2.5926637219128093E-2</v>
      </c>
      <c r="T549" s="2">
        <f>(Table2[[#This Row],[Close Price]]-Table2[[#This Row],[50D EMA]])/Table2[[#This Row],[50D EMA]]</f>
        <v>5.0289331067902357E-2</v>
      </c>
      <c r="U549" s="2">
        <f>(Table2[[#This Row],[Close Price]]-Table2[[#This Row],[200D EMA]])/Table2[[#This Row],[200D EMA]]</f>
        <v>2.6918195922803808E-2</v>
      </c>
      <c r="V549">
        <v>1.4073444361592</v>
      </c>
      <c r="W549">
        <v>262.5</v>
      </c>
      <c r="X549">
        <v>279.60000000000002</v>
      </c>
      <c r="Y549">
        <v>262.5</v>
      </c>
      <c r="Z549">
        <v>279.7</v>
      </c>
      <c r="AA549">
        <v>251.4</v>
      </c>
      <c r="AB549">
        <v>279.7</v>
      </c>
      <c r="AC549" s="2">
        <f>(Table2[[#This Row],[Close Price]]/Table2[[#This Row],[Day Low]])-1</f>
        <v>1.7523809523809719E-2</v>
      </c>
      <c r="AD549" s="2">
        <f>(Table2[[#This Row],[Day High]]/Table2[[#This Row],[Close Price]])-1</f>
        <v>4.6798951703481917E-2</v>
      </c>
      <c r="AE549" s="2">
        <f>(Table2[[#This Row],[Close Price]]/Table2[[#This Row],[Current Week Low]])-1</f>
        <v>1.7523809523809719E-2</v>
      </c>
      <c r="AF549" s="2">
        <f>(Table2[[#This Row],[Current Week High]]/Table2[[#This Row],[Close Price]])-1</f>
        <v>4.717334331710954E-2</v>
      </c>
      <c r="AG549" s="2">
        <f>(Table2[[#This Row],[Close Price]]/Table2[[#This Row],[Current Month Low]])-1</f>
        <v>6.2450278440731921E-2</v>
      </c>
      <c r="AH549" s="2">
        <f>(Table2[[#This Row],[Current Month High]]/Table2[[#This Row],[Close Price]])-1</f>
        <v>4.717334331710954E-2</v>
      </c>
      <c r="AI549">
        <v>20.160988393859899</v>
      </c>
      <c r="AJ549">
        <v>21.409090909090899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-0.01</v>
      </c>
      <c r="AM549" t="s">
        <v>10199</v>
      </c>
      <c r="AN549">
        <v>2.02</v>
      </c>
      <c r="AO549" t="s">
        <v>10200</v>
      </c>
      <c r="AP549">
        <v>-2.246488220455E-2</v>
      </c>
      <c r="AQ549">
        <f>(Table2[[#This Row],[Sharpe Ratio]]-AVERAGE(Table2[Sharpe Ratio]))/_xlfn.STDEV.P(Table2[Sharpe Ratio])</f>
        <v>-0.8674759131227634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615</v>
      </c>
      <c r="AT549">
        <f>_xlfn.RANK.AVG(Table2[[#This Row],[6M Return vs Nifty Z-Score]],Table2[6M Return vs Nifty Z-Score])</f>
        <v>606</v>
      </c>
      <c r="AU549">
        <f>_xlfn.RANK.AVG(Table2[[#This Row],[Sharpe Ratio Z-Score]],Table2[Sharpe Ratio Z-Score])</f>
        <v>588</v>
      </c>
      <c r="AV549">
        <f>(Table2[[#This Row],[Rank 1Y]]+Table2[[#This Row],[Rank 6M]]+Table2[[#This Row],[Rank Sharpe]])/3</f>
        <v>603</v>
      </c>
    </row>
    <row r="550" spans="1:48" x14ac:dyDescent="0.3">
      <c r="A550" t="s">
        <v>1386</v>
      </c>
      <c r="B550" t="s">
        <v>1387</v>
      </c>
      <c r="C550" t="s">
        <v>10171</v>
      </c>
      <c r="D550" t="s">
        <v>610</v>
      </c>
      <c r="E550">
        <v>7556.8995852799999</v>
      </c>
      <c r="F550">
        <v>43.34</v>
      </c>
      <c r="G550">
        <v>-12.7333170476926</v>
      </c>
      <c r="H550">
        <f>(Table2[[#This Row],[1Y Return vs Nifty]]-AVERAGE(Table2[1Y Return vs Nifty]))/_xlfn.STDEV.P(Table2[1Y Return vs Nifty])</f>
        <v>-0.69721476948913674</v>
      </c>
      <c r="I550">
        <v>-3.0665798133552902</v>
      </c>
      <c r="J550">
        <f>(Table2[[#This Row],[1M Return vs Nifty]]-AVERAGE(Table2[1M Return vs Nifty]))/_xlfn.STDEV.P(Table2[1M Return vs Nifty])</f>
        <v>-0.61925833461838653</v>
      </c>
      <c r="K550">
        <v>-45.161909517775101</v>
      </c>
      <c r="L550">
        <f>(Table2[[#This Row],[6M Return vs Nifty]]-AVERAGE(Table2[6M Return vs Nifty]))/_xlfn.STDEV.P(Table2[6M Return vs Nifty])</f>
        <v>-1.6832605338026865</v>
      </c>
      <c r="M550">
        <v>-3.7950343885914899</v>
      </c>
      <c r="N550">
        <f>(Table2[[#This Row],[1W Return vs Nifty]]-AVERAGE(Table2[1W Return vs Nifty]))/_xlfn.STDEV.P(Table2[1W Return vs Nifty])</f>
        <v>-1.0040536762781185</v>
      </c>
      <c r="O550">
        <v>43.53</v>
      </c>
      <c r="P550">
        <v>44.2324858817584</v>
      </c>
      <c r="Q550">
        <v>46.733960313565703</v>
      </c>
      <c r="R550">
        <v>54.809649642587203</v>
      </c>
      <c r="S550" s="2">
        <f>(Table2[[#This Row],[Close Price]]-Table2[[#This Row],[20D EMA]])/Table2[[#This Row],[20D EMA]]</f>
        <v>-4.3648058810015558E-3</v>
      </c>
      <c r="T550" s="2">
        <f>(Table2[[#This Row],[Close Price]]-Table2[[#This Row],[50D EMA]])/Table2[[#This Row],[50D EMA]]</f>
        <v>-2.0177158573998672E-2</v>
      </c>
      <c r="U550" s="2">
        <f>(Table2[[#This Row],[Close Price]]-Table2[[#This Row],[200D EMA]])/Table2[[#This Row],[200D EMA]]</f>
        <v>-7.2622998153668517E-2</v>
      </c>
      <c r="V550">
        <v>1.91829338126616</v>
      </c>
      <c r="W550">
        <v>42.55</v>
      </c>
      <c r="X550">
        <v>44.79</v>
      </c>
      <c r="Y550">
        <v>42.55</v>
      </c>
      <c r="Z550">
        <v>46</v>
      </c>
      <c r="AA550">
        <v>41.24</v>
      </c>
      <c r="AB550">
        <v>47.15</v>
      </c>
      <c r="AC550" s="2">
        <f>(Table2[[#This Row],[Close Price]]/Table2[[#This Row],[Day Low]])-1</f>
        <v>1.8566392479436145E-2</v>
      </c>
      <c r="AD550" s="2">
        <f>(Table2[[#This Row],[Day High]]/Table2[[#This Row],[Close Price]])-1</f>
        <v>3.3456391324411472E-2</v>
      </c>
      <c r="AE550" s="2">
        <f>(Table2[[#This Row],[Close Price]]/Table2[[#This Row],[Current Week Low]])-1</f>
        <v>1.8566392479436145E-2</v>
      </c>
      <c r="AF550" s="2">
        <f>(Table2[[#This Row],[Current Week High]]/Table2[[#This Row],[Close Price]])-1</f>
        <v>6.1375173050299825E-2</v>
      </c>
      <c r="AG550" s="2">
        <f>(Table2[[#This Row],[Close Price]]/Table2[[#This Row],[Current Month Low]])-1</f>
        <v>5.0921435499515111E-2</v>
      </c>
      <c r="AH550" s="2">
        <f>(Table2[[#This Row],[Current Month High]]/Table2[[#This Row],[Close Price]])-1</f>
        <v>8.7909552376557398E-2</v>
      </c>
      <c r="AI550">
        <v>58.514074757729503</v>
      </c>
      <c r="AJ550">
        <v>13.902759526938199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-0.12</v>
      </c>
      <c r="AM550" t="s">
        <v>10199</v>
      </c>
      <c r="AN550">
        <v>1.59</v>
      </c>
      <c r="AO550" t="s">
        <v>10200</v>
      </c>
      <c r="AP550">
        <v>-3.3159442239330001E-3</v>
      </c>
      <c r="AQ550">
        <f>(Table2[[#This Row],[Sharpe Ratio]]-AVERAGE(Table2[Sharpe Ratio]))/_xlfn.STDEV.P(Table2[Sharpe Ratio])</f>
        <v>-0.65158515649654036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587</v>
      </c>
      <c r="AT550">
        <f>_xlfn.RANK.AVG(Table2[[#This Row],[6M Return vs Nifty Z-Score]],Table2[6M Return vs Nifty Z-Score])</f>
        <v>719</v>
      </c>
      <c r="AU550">
        <f>_xlfn.RANK.AVG(Table2[[#This Row],[Sharpe Ratio Z-Score]],Table2[Sharpe Ratio Z-Score])</f>
        <v>545</v>
      </c>
      <c r="AV550">
        <f>(Table2[[#This Row],[Rank 1Y]]+Table2[[#This Row],[Rank 6M]]+Table2[[#This Row],[Rank Sharpe]])/3</f>
        <v>617</v>
      </c>
    </row>
    <row r="551" spans="1:48" x14ac:dyDescent="0.3">
      <c r="A551" t="s">
        <v>1388</v>
      </c>
      <c r="B551" t="s">
        <v>1389</v>
      </c>
      <c r="C551" t="s">
        <v>10169</v>
      </c>
      <c r="D551" t="s">
        <v>542</v>
      </c>
      <c r="E551">
        <v>7551.8630750000002</v>
      </c>
      <c r="F551">
        <v>2323.9</v>
      </c>
      <c r="G551">
        <v>-21.405479743012801</v>
      </c>
      <c r="H551">
        <f>(Table2[[#This Row],[1Y Return vs Nifty]]-AVERAGE(Table2[1Y Return vs Nifty]))/_xlfn.STDEV.P(Table2[1Y Return vs Nifty])</f>
        <v>-0.79853138952962155</v>
      </c>
      <c r="I551">
        <v>2.8256470062712</v>
      </c>
      <c r="J551">
        <f>(Table2[[#This Row],[1M Return vs Nifty]]-AVERAGE(Table2[1M Return vs Nifty]))/_xlfn.STDEV.P(Table2[1M Return vs Nifty])</f>
        <v>-0.13041839519634679</v>
      </c>
      <c r="K551">
        <v>-19.780232009916201</v>
      </c>
      <c r="L551">
        <f>(Table2[[#This Row],[6M Return vs Nifty]]-AVERAGE(Table2[6M Return vs Nifty]))/_xlfn.STDEV.P(Table2[6M Return vs Nifty])</f>
        <v>-0.9109308620758706</v>
      </c>
      <c r="M551">
        <v>-3.69611231209986</v>
      </c>
      <c r="N551">
        <f>(Table2[[#This Row],[1W Return vs Nifty]]-AVERAGE(Table2[1W Return vs Nifty]))/_xlfn.STDEV.P(Table2[1W Return vs Nifty])</f>
        <v>-0.98486427572362256</v>
      </c>
      <c r="O551">
        <v>2321.19</v>
      </c>
      <c r="P551">
        <v>2265.5470446591798</v>
      </c>
      <c r="Q551">
        <v>2256.7079807874502</v>
      </c>
      <c r="R551">
        <v>47.669065932339798</v>
      </c>
      <c r="S551" s="2">
        <f>(Table2[[#This Row],[Close Price]]-Table2[[#This Row],[20D EMA]])/Table2[[#This Row],[20D EMA]]</f>
        <v>1.167504598934183E-3</v>
      </c>
      <c r="T551" s="2">
        <f>(Table2[[#This Row],[Close Price]]-Table2[[#This Row],[50D EMA]])/Table2[[#This Row],[50D EMA]]</f>
        <v>2.5756673417302017E-2</v>
      </c>
      <c r="U551" s="2">
        <f>(Table2[[#This Row],[Close Price]]-Table2[[#This Row],[200D EMA]])/Table2[[#This Row],[200D EMA]]</f>
        <v>2.9774352634275737E-2</v>
      </c>
      <c r="V551">
        <v>0.92256005253727802</v>
      </c>
      <c r="W551">
        <v>2280</v>
      </c>
      <c r="X551">
        <v>2366.9499999999998</v>
      </c>
      <c r="Y551">
        <v>2280</v>
      </c>
      <c r="Z551">
        <v>2400</v>
      </c>
      <c r="AA551">
        <v>2280</v>
      </c>
      <c r="AB551">
        <v>2460</v>
      </c>
      <c r="AC551" s="2">
        <f>(Table2[[#This Row],[Close Price]]/Table2[[#This Row],[Day Low]])-1</f>
        <v>1.9254385964912357E-2</v>
      </c>
      <c r="AD551" s="2">
        <f>(Table2[[#This Row],[Day High]]/Table2[[#This Row],[Close Price]])-1</f>
        <v>1.8524893497998907E-2</v>
      </c>
      <c r="AE551" s="2">
        <f>(Table2[[#This Row],[Close Price]]/Table2[[#This Row],[Current Week Low]])-1</f>
        <v>1.9254385964912357E-2</v>
      </c>
      <c r="AF551" s="2">
        <f>(Table2[[#This Row],[Current Week High]]/Table2[[#This Row],[Close Price]])-1</f>
        <v>3.2746675846637041E-2</v>
      </c>
      <c r="AG551" s="2">
        <f>(Table2[[#This Row],[Close Price]]/Table2[[#This Row],[Current Month Low]])-1</f>
        <v>1.9254385964912357E-2</v>
      </c>
      <c r="AH551" s="2">
        <f>(Table2[[#This Row],[Current Month High]]/Table2[[#This Row],[Close Price]])-1</f>
        <v>5.8565342742803006E-2</v>
      </c>
      <c r="AI551">
        <v>17.690089935023</v>
      </c>
      <c r="AJ551">
        <v>18.566326530612201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-0.03</v>
      </c>
      <c r="AM551" t="s">
        <v>10199</v>
      </c>
      <c r="AN551">
        <v>-1.42</v>
      </c>
      <c r="AO551" t="s">
        <v>10199</v>
      </c>
      <c r="AP551">
        <v>-4.9226461504244999E-2</v>
      </c>
      <c r="AQ551">
        <f>(Table2[[#This Row],[Sharpe Ratio]]-AVERAGE(Table2[Sharpe Ratio]))/_xlfn.STDEV.P(Table2[Sharpe Ratio])</f>
        <v>-1.1691938261147017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-3.9939387486401632</v>
      </c>
      <c r="AS551">
        <f>_xlfn.RANK.AVG(Table2[[#This Row],[1Y Return vs Nifty Z-Score]],Table2[1Y Return vs Nifty Z-Score])</f>
        <v>635</v>
      </c>
      <c r="AT551">
        <f>_xlfn.RANK.AVG(Table2[[#This Row],[6M Return vs Nifty Z-Score]],Table2[6M Return vs Nifty Z-Score])</f>
        <v>619</v>
      </c>
      <c r="AU551">
        <f>_xlfn.RANK.AVG(Table2[[#This Row],[Sharpe Ratio Z-Score]],Table2[Sharpe Ratio Z-Score])</f>
        <v>631</v>
      </c>
      <c r="AV551">
        <f>(Table2[[#This Row],[Rank 1Y]]+Table2[[#This Row],[Rank 6M]]+Table2[[#This Row],[Rank Sharpe]])/3</f>
        <v>628.33333333333337</v>
      </c>
    </row>
    <row r="552" spans="1:48" x14ac:dyDescent="0.3">
      <c r="A552" t="s">
        <v>1390</v>
      </c>
      <c r="B552" t="s">
        <v>1391</v>
      </c>
      <c r="C552" t="s">
        <v>10160</v>
      </c>
      <c r="D552" t="s">
        <v>393</v>
      </c>
      <c r="E552">
        <v>7539.1599770100001</v>
      </c>
      <c r="F552">
        <v>676.7</v>
      </c>
      <c r="G552">
        <v>-20.545853325265799</v>
      </c>
      <c r="H552">
        <f>(Table2[[#This Row],[1Y Return vs Nifty]]-AVERAGE(Table2[1Y Return vs Nifty]))/_xlfn.STDEV.P(Table2[1Y Return vs Nifty])</f>
        <v>-0.78848839953928895</v>
      </c>
      <c r="I552">
        <v>-1.59628252671865</v>
      </c>
      <c r="J552">
        <f>(Table2[[#This Row],[1M Return vs Nifty]]-AVERAGE(Table2[1M Return vs Nifty]))/_xlfn.STDEV.P(Table2[1M Return vs Nifty])</f>
        <v>-0.49727728084466133</v>
      </c>
      <c r="K552">
        <v>-19.6342574120231</v>
      </c>
      <c r="L552">
        <f>(Table2[[#This Row],[6M Return vs Nifty]]-AVERAGE(Table2[6M Return vs Nifty]))/_xlfn.STDEV.P(Table2[6M Return vs Nifty])</f>
        <v>-0.90648905505833499</v>
      </c>
      <c r="M552">
        <v>-4.1355327245329399</v>
      </c>
      <c r="N552">
        <f>(Table2[[#This Row],[1W Return vs Nifty]]-AVERAGE(Table2[1W Return vs Nifty]))/_xlfn.STDEV.P(Table2[1W Return vs Nifty])</f>
        <v>-1.0701052512981057</v>
      </c>
      <c r="O552">
        <v>678.12</v>
      </c>
      <c r="P552">
        <v>658.24767224915502</v>
      </c>
      <c r="Q552">
        <v>646.34526731787003</v>
      </c>
      <c r="R552">
        <v>48.270308994452598</v>
      </c>
      <c r="S552" s="2">
        <f>(Table2[[#This Row],[Close Price]]-Table2[[#This Row],[20D EMA]])/Table2[[#This Row],[20D EMA]]</f>
        <v>-2.0940246564029362E-3</v>
      </c>
      <c r="T552" s="2">
        <f>(Table2[[#This Row],[Close Price]]-Table2[[#This Row],[50D EMA]])/Table2[[#This Row],[50D EMA]]</f>
        <v>2.8032499815450303E-2</v>
      </c>
      <c r="U552" s="2">
        <f>(Table2[[#This Row],[Close Price]]-Table2[[#This Row],[200D EMA]])/Table2[[#This Row],[200D EMA]]</f>
        <v>4.696364964207541E-2</v>
      </c>
      <c r="V552">
        <v>1.4569239048395499</v>
      </c>
      <c r="W552">
        <v>666.95</v>
      </c>
      <c r="X552">
        <v>688.25</v>
      </c>
      <c r="Y552">
        <v>666.95</v>
      </c>
      <c r="Z552">
        <v>700</v>
      </c>
      <c r="AA552">
        <v>666.95</v>
      </c>
      <c r="AB552">
        <v>710.8</v>
      </c>
      <c r="AC552" s="2">
        <f>(Table2[[#This Row],[Close Price]]/Table2[[#This Row],[Day Low]])-1</f>
        <v>1.4618787015518331E-2</v>
      </c>
      <c r="AD552" s="2">
        <f>(Table2[[#This Row],[Day High]]/Table2[[#This Row],[Close Price]])-1</f>
        <v>1.7068124722920075E-2</v>
      </c>
      <c r="AE552" s="2">
        <f>(Table2[[#This Row],[Close Price]]/Table2[[#This Row],[Current Week Low]])-1</f>
        <v>1.4618787015518331E-2</v>
      </c>
      <c r="AF552" s="2">
        <f>(Table2[[#This Row],[Current Week High]]/Table2[[#This Row],[Close Price]])-1</f>
        <v>3.4431801389094074E-2</v>
      </c>
      <c r="AG552" s="2">
        <f>(Table2[[#This Row],[Close Price]]/Table2[[#This Row],[Current Month Low]])-1</f>
        <v>1.4618787015518331E-2</v>
      </c>
      <c r="AH552" s="2">
        <f>(Table2[[#This Row],[Current Month High]]/Table2[[#This Row],[Close Price]])-1</f>
        <v>5.0391606324811544E-2</v>
      </c>
      <c r="AI552">
        <v>14.6741539825624</v>
      </c>
      <c r="AJ552">
        <v>29.7976407403855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-0.02</v>
      </c>
      <c r="AM552" t="s">
        <v>10199</v>
      </c>
      <c r="AN552">
        <v>-1.26</v>
      </c>
      <c r="AO552" t="s">
        <v>10199</v>
      </c>
      <c r="AP552">
        <v>-5.6144454174585003E-2</v>
      </c>
      <c r="AQ552">
        <f>(Table2[[#This Row],[Sharpe Ratio]]-AVERAGE(Table2[Sharpe Ratio]))/_xlfn.STDEV.P(Table2[Sharpe Ratio])</f>
        <v>-1.2471893093862103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-4.5095492961266013</v>
      </c>
      <c r="AS552">
        <f>_xlfn.RANK.AVG(Table2[[#This Row],[1Y Return vs Nifty Z-Score]],Table2[1Y Return vs Nifty Z-Score])</f>
        <v>630</v>
      </c>
      <c r="AT552">
        <f>_xlfn.RANK.AVG(Table2[[#This Row],[6M Return vs Nifty Z-Score]],Table2[6M Return vs Nifty Z-Score])</f>
        <v>617</v>
      </c>
      <c r="AU552">
        <f>_xlfn.RANK.AVG(Table2[[#This Row],[Sharpe Ratio Z-Score]],Table2[Sharpe Ratio Z-Score])</f>
        <v>645</v>
      </c>
      <c r="AV552">
        <f>(Table2[[#This Row],[Rank 1Y]]+Table2[[#This Row],[Rank 6M]]+Table2[[#This Row],[Rank Sharpe]])/3</f>
        <v>630.66666666666663</v>
      </c>
    </row>
    <row r="553" spans="1:48" x14ac:dyDescent="0.3">
      <c r="A553" t="s">
        <v>1401</v>
      </c>
      <c r="B553" t="s">
        <v>1402</v>
      </c>
      <c r="C553" t="s">
        <v>10169</v>
      </c>
      <c r="D553" t="s">
        <v>346</v>
      </c>
      <c r="E553">
        <v>7428.3369155820001</v>
      </c>
      <c r="F553">
        <v>87.59</v>
      </c>
      <c r="G553">
        <v>12.214446681584</v>
      </c>
      <c r="H553">
        <f>(Table2[[#This Row],[1Y Return vs Nifty]]-AVERAGE(Table2[1Y Return vs Nifty]))/_xlfn.STDEV.P(Table2[1Y Return vs Nifty])</f>
        <v>-0.40575078438852313</v>
      </c>
      <c r="I553">
        <v>26.572656426000101</v>
      </c>
      <c r="J553">
        <f>(Table2[[#This Row],[1M Return vs Nifty]]-AVERAGE(Table2[1M Return vs Nifty]))/_xlfn.STDEV.P(Table2[1M Return vs Nifty])</f>
        <v>1.8397173449160387</v>
      </c>
      <c r="K553">
        <v>-1.09323116055924</v>
      </c>
      <c r="L553">
        <f>(Table2[[#This Row],[6M Return vs Nifty]]-AVERAGE(Table2[6M Return vs Nifty]))/_xlfn.STDEV.P(Table2[6M Return vs Nifty])</f>
        <v>-0.34231102884877729</v>
      </c>
      <c r="M553">
        <v>7.1143159257301098</v>
      </c>
      <c r="N553">
        <f>(Table2[[#This Row],[1W Return vs Nifty]]-AVERAGE(Table2[1W Return vs Nifty]))/_xlfn.STDEV.P(Table2[1W Return vs Nifty])</f>
        <v>1.1121968149713906</v>
      </c>
      <c r="O553">
        <v>83.03</v>
      </c>
      <c r="P553">
        <v>77.751023313688606</v>
      </c>
      <c r="Q553">
        <v>71.788970200934699</v>
      </c>
      <c r="R553">
        <v>73.662957031657996</v>
      </c>
      <c r="S553" s="2">
        <f>(Table2[[#This Row],[Close Price]]-Table2[[#This Row],[20D EMA]])/Table2[[#This Row],[20D EMA]]</f>
        <v>5.4919908466819246E-2</v>
      </c>
      <c r="T553" s="2">
        <f>(Table2[[#This Row],[Close Price]]-Table2[[#This Row],[50D EMA]])/Table2[[#This Row],[50D EMA]]</f>
        <v>0.12654465841067816</v>
      </c>
      <c r="U553" s="2">
        <f>(Table2[[#This Row],[Close Price]]-Table2[[#This Row],[200D EMA]])/Table2[[#This Row],[200D EMA]]</f>
        <v>0.22010386490903547</v>
      </c>
      <c r="V553">
        <v>1.34771145215308</v>
      </c>
      <c r="W553">
        <v>84.91</v>
      </c>
      <c r="X553">
        <v>89.96</v>
      </c>
      <c r="Y553">
        <v>84.06</v>
      </c>
      <c r="Z553">
        <v>95.74</v>
      </c>
      <c r="AA553">
        <v>83.01</v>
      </c>
      <c r="AB553">
        <v>95.74</v>
      </c>
      <c r="AC553" s="2">
        <f>(Table2[[#This Row],[Close Price]]/Table2[[#This Row],[Day Low]])-1</f>
        <v>3.1562831233070465E-2</v>
      </c>
      <c r="AD553" s="2">
        <f>(Table2[[#This Row],[Day High]]/Table2[[#This Row],[Close Price]])-1</f>
        <v>2.7057883320013687E-2</v>
      </c>
      <c r="AE553" s="2">
        <f>(Table2[[#This Row],[Close Price]]/Table2[[#This Row],[Current Week Low]])-1</f>
        <v>4.1993813942422076E-2</v>
      </c>
      <c r="AF553" s="2">
        <f>(Table2[[#This Row],[Current Week High]]/Table2[[#This Row],[Close Price]])-1</f>
        <v>9.304715150131293E-2</v>
      </c>
      <c r="AG553" s="2">
        <f>(Table2[[#This Row],[Close Price]]/Table2[[#This Row],[Current Month Low]])-1</f>
        <v>5.5174075412600887E-2</v>
      </c>
      <c r="AH553" s="2">
        <f>(Table2[[#This Row],[Current Month High]]/Table2[[#This Row],[Close Price]])-1</f>
        <v>9.304715150131293E-2</v>
      </c>
      <c r="AI553">
        <v>9.3047151501312904</v>
      </c>
      <c r="AJ553">
        <v>49.343563512361399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0.16</v>
      </c>
      <c r="AM553" t="s">
        <v>10200</v>
      </c>
      <c r="AN553">
        <v>5.1100000000000003</v>
      </c>
      <c r="AO553" t="s">
        <v>10200</v>
      </c>
      <c r="AP553">
        <v>7.2380305213471996E-2</v>
      </c>
      <c r="AQ553">
        <f>(Table2[[#This Row],[Sharpe Ratio]]-AVERAGE(Table2[Sharpe Ratio]))/_xlfn.STDEV.P(Table2[Sharpe Ratio])</f>
        <v>0.2018366145359082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2.405688961186037</v>
      </c>
      <c r="AS553">
        <f>_xlfn.RANK.AVG(Table2[[#This Row],[1Y Return vs Nifty Z-Score]],Table2[1Y Return vs Nifty Z-Score])</f>
        <v>439</v>
      </c>
      <c r="AT553">
        <f>_xlfn.RANK.AVG(Table2[[#This Row],[6M Return vs Nifty Z-Score]],Table2[6M Return vs Nifty Z-Score])</f>
        <v>442</v>
      </c>
      <c r="AU553">
        <f>_xlfn.RANK.AVG(Table2[[#This Row],[Sharpe Ratio Z-Score]],Table2[Sharpe Ratio Z-Score])</f>
        <v>267</v>
      </c>
      <c r="AV553">
        <f>(Table2[[#This Row],[Rank 1Y]]+Table2[[#This Row],[Rank 6M]]+Table2[[#This Row],[Rank Sharpe]])/3</f>
        <v>382.66666666666669</v>
      </c>
    </row>
    <row r="554" spans="1:48" x14ac:dyDescent="0.3">
      <c r="A554" t="s">
        <v>1403</v>
      </c>
      <c r="B554" t="s">
        <v>1404</v>
      </c>
      <c r="C554" t="s">
        <v>10159</v>
      </c>
      <c r="D554" t="s">
        <v>189</v>
      </c>
      <c r="E554">
        <v>7406.1401282199904</v>
      </c>
      <c r="F554">
        <v>1356.65</v>
      </c>
      <c r="G554">
        <v>24.0602265586265</v>
      </c>
      <c r="H554">
        <f>(Table2[[#This Row],[1Y Return vs Nifty]]-AVERAGE(Table2[1Y Return vs Nifty]))/_xlfn.STDEV.P(Table2[1Y Return vs Nifty])</f>
        <v>-0.26735688876509456</v>
      </c>
      <c r="I554">
        <v>24.435840141395499</v>
      </c>
      <c r="J554">
        <f>(Table2[[#This Row],[1M Return vs Nifty]]-AVERAGE(Table2[1M Return vs Nifty]))/_xlfn.STDEV.P(Table2[1M Return vs Nifty])</f>
        <v>1.6624395219302024</v>
      </c>
      <c r="K554">
        <v>19.266335038320499</v>
      </c>
      <c r="L554">
        <f>(Table2[[#This Row],[6M Return vs Nifty]]-AVERAGE(Table2[6M Return vs Nifty]))/_xlfn.STDEV.P(Table2[6M Return vs Nifty])</f>
        <v>0.27720267642198232</v>
      </c>
      <c r="M554">
        <v>3.9607575352860098</v>
      </c>
      <c r="N554">
        <f>(Table2[[#This Row],[1W Return vs Nifty]]-AVERAGE(Table2[1W Return vs Nifty]))/_xlfn.STDEV.P(Table2[1W Return vs Nifty])</f>
        <v>0.50045374130730635</v>
      </c>
      <c r="O554">
        <v>1289.06</v>
      </c>
      <c r="P554">
        <v>1185.06553194304</v>
      </c>
      <c r="Q554">
        <v>1032.17506429372</v>
      </c>
      <c r="R554">
        <v>78.216046863923395</v>
      </c>
      <c r="S554" s="2">
        <f>(Table2[[#This Row],[Close Price]]-Table2[[#This Row],[20D EMA]])/Table2[[#This Row],[20D EMA]]</f>
        <v>5.2433556234775844E-2</v>
      </c>
      <c r="T554" s="2">
        <f>(Table2[[#This Row],[Close Price]]-Table2[[#This Row],[50D EMA]])/Table2[[#This Row],[50D EMA]]</f>
        <v>0.14478901244864428</v>
      </c>
      <c r="U554" s="2">
        <f>(Table2[[#This Row],[Close Price]]-Table2[[#This Row],[200D EMA]])/Table2[[#This Row],[200D EMA]]</f>
        <v>0.31436037057173688</v>
      </c>
      <c r="V554">
        <v>1.0563440999176601</v>
      </c>
      <c r="W554">
        <v>1324.05</v>
      </c>
      <c r="X554">
        <v>1381</v>
      </c>
      <c r="Y554">
        <v>1324.05</v>
      </c>
      <c r="Z554">
        <v>1430.9</v>
      </c>
      <c r="AA554">
        <v>1296.8</v>
      </c>
      <c r="AB554">
        <v>1430.9</v>
      </c>
      <c r="AC554" s="2">
        <f>(Table2[[#This Row],[Close Price]]/Table2[[#This Row],[Day Low]])-1</f>
        <v>2.4621426683282488E-2</v>
      </c>
      <c r="AD554" s="2">
        <f>(Table2[[#This Row],[Day High]]/Table2[[#This Row],[Close Price]])-1</f>
        <v>1.7948623447462397E-2</v>
      </c>
      <c r="AE554" s="2">
        <f>(Table2[[#This Row],[Close Price]]/Table2[[#This Row],[Current Week Low]])-1</f>
        <v>2.4621426683282488E-2</v>
      </c>
      <c r="AF554" s="2">
        <f>(Table2[[#This Row],[Current Week High]]/Table2[[#This Row],[Close Price]])-1</f>
        <v>5.4730402093391861E-2</v>
      </c>
      <c r="AG554" s="2">
        <f>(Table2[[#This Row],[Close Price]]/Table2[[#This Row],[Current Month Low]])-1</f>
        <v>4.6152066625539945E-2</v>
      </c>
      <c r="AH554" s="2">
        <f>(Table2[[#This Row],[Current Month High]]/Table2[[#This Row],[Close Price]])-1</f>
        <v>5.4730402093391861E-2</v>
      </c>
      <c r="AI554">
        <v>5.4730402093391799</v>
      </c>
      <c r="AJ554">
        <v>65.344302254722706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0.13</v>
      </c>
      <c r="AM554" t="s">
        <v>10200</v>
      </c>
      <c r="AN554">
        <v>6.16</v>
      </c>
      <c r="AO554" t="s">
        <v>10200</v>
      </c>
      <c r="AP554">
        <v>5.9254660656892E-2</v>
      </c>
      <c r="AQ554">
        <f>(Table2[[#This Row],[Sharpe Ratio]]-AVERAGE(Table2[Sharpe Ratio]))/_xlfn.STDEV.P(Table2[Sharpe Ratio])</f>
        <v>5.3854238834693632E-2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2.2265932897290903</v>
      </c>
      <c r="AS554">
        <f>_xlfn.RANK.AVG(Table2[[#This Row],[1Y Return vs Nifty Z-Score]],Table2[1Y Return vs Nifty Z-Score])</f>
        <v>368</v>
      </c>
      <c r="AT554">
        <f>_xlfn.RANK.AVG(Table2[[#This Row],[6M Return vs Nifty Z-Score]],Table2[6M Return vs Nifty Z-Score])</f>
        <v>223</v>
      </c>
      <c r="AU554">
        <f>_xlfn.RANK.AVG(Table2[[#This Row],[Sharpe Ratio Z-Score]],Table2[Sharpe Ratio Z-Score])</f>
        <v>321</v>
      </c>
      <c r="AV554">
        <f>(Table2[[#This Row],[Rank 1Y]]+Table2[[#This Row],[Rank 6M]]+Table2[[#This Row],[Rank Sharpe]])/3</f>
        <v>304</v>
      </c>
    </row>
    <row r="555" spans="1:48" x14ac:dyDescent="0.3">
      <c r="A555" t="s">
        <v>1405</v>
      </c>
      <c r="B555" t="s">
        <v>1406</v>
      </c>
      <c r="C555" t="s">
        <v>10160</v>
      </c>
      <c r="D555" t="s">
        <v>1407</v>
      </c>
      <c r="E555">
        <v>7340.2251245099997</v>
      </c>
      <c r="F555">
        <v>233.39</v>
      </c>
      <c r="G555">
        <v>-19.656203264442698</v>
      </c>
      <c r="H555">
        <f>(Table2[[#This Row],[1Y Return vs Nifty]]-AVERAGE(Table2[1Y Return vs Nifty]))/_xlfn.STDEV.P(Table2[1Y Return vs Nifty])</f>
        <v>-0.77809464421571217</v>
      </c>
      <c r="I555">
        <v>23.282744046555099</v>
      </c>
      <c r="J555">
        <f>(Table2[[#This Row],[1M Return vs Nifty]]-AVERAGE(Table2[1M Return vs Nifty]))/_xlfn.STDEV.P(Table2[1M Return vs Nifty])</f>
        <v>1.5667745989044959</v>
      </c>
      <c r="K555">
        <v>5.7121057349962898</v>
      </c>
      <c r="L555">
        <f>(Table2[[#This Row],[6M Return vs Nifty]]-AVERAGE(Table2[6M Return vs Nifty]))/_xlfn.STDEV.P(Table2[6M Return vs Nifty])</f>
        <v>-0.135233950948493</v>
      </c>
      <c r="M555">
        <v>6.32617178458122</v>
      </c>
      <c r="N555">
        <f>(Table2[[#This Row],[1W Return vs Nifty]]-AVERAGE(Table2[1W Return vs Nifty]))/_xlfn.STDEV.P(Table2[1W Return vs Nifty])</f>
        <v>0.95930866143101345</v>
      </c>
      <c r="O555">
        <v>211.07</v>
      </c>
      <c r="P555">
        <v>199.36506609288199</v>
      </c>
      <c r="Q555">
        <v>192.904010760066</v>
      </c>
      <c r="R555">
        <v>81.637657031310098</v>
      </c>
      <c r="S555" s="2">
        <f>(Table2[[#This Row],[Close Price]]-Table2[[#This Row],[20D EMA]])/Table2[[#This Row],[20D EMA]]</f>
        <v>0.10574690860851847</v>
      </c>
      <c r="T555" s="2">
        <f>(Table2[[#This Row],[Close Price]]-Table2[[#This Row],[50D EMA]])/Table2[[#This Row],[50D EMA]]</f>
        <v>0.17066647920787764</v>
      </c>
      <c r="U555" s="2">
        <f>(Table2[[#This Row],[Close Price]]-Table2[[#This Row],[200D EMA]])/Table2[[#This Row],[200D EMA]]</f>
        <v>0.20987634772555588</v>
      </c>
      <c r="V555">
        <v>3.0003468893065999</v>
      </c>
      <c r="W555">
        <v>225.01</v>
      </c>
      <c r="X555">
        <v>235.7</v>
      </c>
      <c r="Y555">
        <v>225.01</v>
      </c>
      <c r="Z555">
        <v>240</v>
      </c>
      <c r="AA555">
        <v>198.05</v>
      </c>
      <c r="AB555">
        <v>240</v>
      </c>
      <c r="AC555" s="2">
        <f>(Table2[[#This Row],[Close Price]]/Table2[[#This Row],[Day Low]])-1</f>
        <v>3.7242789209368521E-2</v>
      </c>
      <c r="AD555" s="2">
        <f>(Table2[[#This Row],[Day High]]/Table2[[#This Row],[Close Price]])-1</f>
        <v>9.8975962980418775E-3</v>
      </c>
      <c r="AE555" s="2">
        <f>(Table2[[#This Row],[Close Price]]/Table2[[#This Row],[Current Week Low]])-1</f>
        <v>3.7242789209368521E-2</v>
      </c>
      <c r="AF555" s="2">
        <f>(Table2[[#This Row],[Current Week High]]/Table2[[#This Row],[Close Price]])-1</f>
        <v>2.8321693303055007E-2</v>
      </c>
      <c r="AG555" s="2">
        <f>(Table2[[#This Row],[Close Price]]/Table2[[#This Row],[Current Month Low]])-1</f>
        <v>0.17843978793234028</v>
      </c>
      <c r="AH555" s="2">
        <f>(Table2[[#This Row],[Current Month High]]/Table2[[#This Row],[Close Price]])-1</f>
        <v>2.8321693303055007E-2</v>
      </c>
      <c r="AI555">
        <v>2.8321693303055002</v>
      </c>
      <c r="AJ555">
        <v>37.612028301886703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0.18</v>
      </c>
      <c r="AM555" t="s">
        <v>10200</v>
      </c>
      <c r="AN555">
        <v>21.68</v>
      </c>
      <c r="AO555" t="s">
        <v>10200</v>
      </c>
      <c r="AP555">
        <v>-5.7465737939994002E-2</v>
      </c>
      <c r="AQ555">
        <f>(Table2[[#This Row],[Sharpe Ratio]]-AVERAGE(Table2[Sharpe Ratio]))/_xlfn.STDEV.P(Table2[Sharpe Ratio])</f>
        <v>-1.262085851017962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0.35066881415334239</v>
      </c>
      <c r="AS555">
        <f>_xlfn.RANK.AVG(Table2[[#This Row],[1Y Return vs Nifty Z-Score]],Table2[1Y Return vs Nifty Z-Score])</f>
        <v>622</v>
      </c>
      <c r="AT555">
        <f>_xlfn.RANK.AVG(Table2[[#This Row],[6M Return vs Nifty Z-Score]],Table2[6M Return vs Nifty Z-Score])</f>
        <v>356</v>
      </c>
      <c r="AU555">
        <f>_xlfn.RANK.AVG(Table2[[#This Row],[Sharpe Ratio Z-Score]],Table2[Sharpe Ratio Z-Score])</f>
        <v>648</v>
      </c>
      <c r="AV555">
        <f>(Table2[[#This Row],[Rank 1Y]]+Table2[[#This Row],[Rank 6M]]+Table2[[#This Row],[Rank Sharpe]])/3</f>
        <v>542</v>
      </c>
    </row>
    <row r="556" spans="1:48" x14ac:dyDescent="0.3">
      <c r="A556" t="s">
        <v>1408</v>
      </c>
      <c r="B556" t="s">
        <v>1409</v>
      </c>
      <c r="C556" t="s">
        <v>10154</v>
      </c>
      <c r="D556" t="s">
        <v>21</v>
      </c>
      <c r="E556">
        <v>7338.7734743399997</v>
      </c>
      <c r="F556">
        <v>893.95</v>
      </c>
      <c r="G556">
        <v>67.394761703731007</v>
      </c>
      <c r="H556">
        <f>(Table2[[#This Row],[1Y Return vs Nifty]]-AVERAGE(Table2[1Y Return vs Nifty]))/_xlfn.STDEV.P(Table2[1Y Return vs Nifty])</f>
        <v>0.23891920246839393</v>
      </c>
      <c r="I556">
        <v>4.4029294579420704</v>
      </c>
      <c r="J556">
        <f>(Table2[[#This Row],[1M Return vs Nifty]]-AVERAGE(Table2[1M Return vs Nifty]))/_xlfn.STDEV.P(Table2[1M Return vs Nifty])</f>
        <v>4.3852557899955018E-4</v>
      </c>
      <c r="K556">
        <v>100.816823691922</v>
      </c>
      <c r="L556">
        <f>(Table2[[#This Row],[6M Return vs Nifty]]-AVERAGE(Table2[6M Return vs Nifty]))/_xlfn.STDEV.P(Table2[6M Return vs Nifty])</f>
        <v>2.758672315751213</v>
      </c>
      <c r="M556">
        <v>-1.71112468029577</v>
      </c>
      <c r="N556">
        <f>(Table2[[#This Row],[1W Return vs Nifty]]-AVERAGE(Table2[1W Return vs Nifty]))/_xlfn.STDEV.P(Table2[1W Return vs Nifty])</f>
        <v>-0.59980641894044084</v>
      </c>
      <c r="O556">
        <v>865.78</v>
      </c>
      <c r="P556">
        <v>815.46672500849797</v>
      </c>
      <c r="Q556">
        <v>639.53305015406499</v>
      </c>
      <c r="R556">
        <v>57.789209119135002</v>
      </c>
      <c r="S556" s="2">
        <f>(Table2[[#This Row],[Close Price]]-Table2[[#This Row],[20D EMA]])/Table2[[#This Row],[20D EMA]]</f>
        <v>3.2537134144932978E-2</v>
      </c>
      <c r="T556" s="2">
        <f>(Table2[[#This Row],[Close Price]]-Table2[[#This Row],[50D EMA]])/Table2[[#This Row],[50D EMA]]</f>
        <v>9.6243381347882948E-2</v>
      </c>
      <c r="U556" s="2">
        <f>(Table2[[#This Row],[Close Price]]-Table2[[#This Row],[200D EMA]])/Table2[[#This Row],[200D EMA]]</f>
        <v>0.39781673485779262</v>
      </c>
      <c r="V556">
        <v>0.86186716054315304</v>
      </c>
      <c r="W556">
        <v>835.05</v>
      </c>
      <c r="X556">
        <v>900</v>
      </c>
      <c r="Y556">
        <v>835.05</v>
      </c>
      <c r="Z556">
        <v>910</v>
      </c>
      <c r="AA556">
        <v>835.05</v>
      </c>
      <c r="AB556">
        <v>910.2</v>
      </c>
      <c r="AC556" s="2">
        <f>(Table2[[#This Row],[Close Price]]/Table2[[#This Row],[Day Low]])-1</f>
        <v>7.0534698521046657E-2</v>
      </c>
      <c r="AD556" s="2">
        <f>(Table2[[#This Row],[Day High]]/Table2[[#This Row],[Close Price]])-1</f>
        <v>6.76771631523021E-3</v>
      </c>
      <c r="AE556" s="2">
        <f>(Table2[[#This Row],[Close Price]]/Table2[[#This Row],[Current Week Low]])-1</f>
        <v>7.0534698521046657E-2</v>
      </c>
      <c r="AF556" s="2">
        <f>(Table2[[#This Row],[Current Week High]]/Table2[[#This Row],[Close Price]])-1</f>
        <v>1.7954024274288161E-2</v>
      </c>
      <c r="AG556" s="2">
        <f>(Table2[[#This Row],[Close Price]]/Table2[[#This Row],[Current Month Low]])-1</f>
        <v>7.0534698521046657E-2</v>
      </c>
      <c r="AH556" s="2">
        <f>(Table2[[#This Row],[Current Month High]]/Table2[[#This Row],[Close Price]])-1</f>
        <v>1.8177750433469475E-2</v>
      </c>
      <c r="AI556">
        <v>2.4553945970132398</v>
      </c>
      <c r="AJ556">
        <v>115.409638554216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0.06</v>
      </c>
      <c r="AM556" t="s">
        <v>10200</v>
      </c>
      <c r="AN556">
        <v>4.49</v>
      </c>
      <c r="AO556" t="s">
        <v>10200</v>
      </c>
      <c r="AP556">
        <v>0.14213661392063001</v>
      </c>
      <c r="AQ556">
        <f>(Table2[[#This Row],[Sharpe Ratio]]-AVERAGE(Table2[Sharpe Ratio]))/_xlfn.STDEV.P(Table2[Sharpe Ratio])</f>
        <v>0.98828974741902464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3.3865133722771903</v>
      </c>
      <c r="AS556">
        <f>_xlfn.RANK.AVG(Table2[[#This Row],[1Y Return vs Nifty Z-Score]],Table2[1Y Return vs Nifty Z-Score])</f>
        <v>205</v>
      </c>
      <c r="AT556">
        <f>_xlfn.RANK.AVG(Table2[[#This Row],[6M Return vs Nifty Z-Score]],Table2[6M Return vs Nifty Z-Score])</f>
        <v>10</v>
      </c>
      <c r="AU556">
        <f>_xlfn.RANK.AVG(Table2[[#This Row],[Sharpe Ratio Z-Score]],Table2[Sharpe Ratio Z-Score])</f>
        <v>121</v>
      </c>
      <c r="AV556">
        <f>(Table2[[#This Row],[Rank 1Y]]+Table2[[#This Row],[Rank 6M]]+Table2[[#This Row],[Rank Sharpe]])/3</f>
        <v>112</v>
      </c>
    </row>
    <row r="557" spans="1:48" x14ac:dyDescent="0.3">
      <c r="A557" t="s">
        <v>1410</v>
      </c>
      <c r="B557" t="s">
        <v>1411</v>
      </c>
      <c r="C557" t="s">
        <v>10166</v>
      </c>
      <c r="D557" t="s">
        <v>806</v>
      </c>
      <c r="E557">
        <v>7306.1234680139996</v>
      </c>
      <c r="F557">
        <v>40.93</v>
      </c>
      <c r="G557">
        <v>-30.7229199470809</v>
      </c>
      <c r="H557">
        <f>(Table2[[#This Row],[1Y Return vs Nifty]]-AVERAGE(Table2[1Y Return vs Nifty]))/_xlfn.STDEV.P(Table2[1Y Return vs Nifty])</f>
        <v>-0.90738676760214376</v>
      </c>
      <c r="I557">
        <v>-6.9348963668662398</v>
      </c>
      <c r="J557">
        <f>(Table2[[#This Row],[1M Return vs Nifty]]-AVERAGE(Table2[1M Return vs Nifty]))/_xlfn.STDEV.P(Table2[1M Return vs Nifty])</f>
        <v>-0.94018753296235591</v>
      </c>
      <c r="K557">
        <v>-19.962871022494902</v>
      </c>
      <c r="L557">
        <f>(Table2[[#This Row],[6M Return vs Nifty]]-AVERAGE(Table2[6M Return vs Nifty]))/_xlfn.STDEV.P(Table2[6M Return vs Nifty])</f>
        <v>-0.91648831699923961</v>
      </c>
      <c r="M557">
        <v>-1.4012585130466599</v>
      </c>
      <c r="N557">
        <f>(Table2[[#This Row],[1W Return vs Nifty]]-AVERAGE(Table2[1W Return vs Nifty]))/_xlfn.STDEV.P(Table2[1W Return vs Nifty])</f>
        <v>-0.53969702564305366</v>
      </c>
      <c r="O557">
        <v>41.89</v>
      </c>
      <c r="P557">
        <v>42.814922425335098</v>
      </c>
      <c r="Q557">
        <v>43.826722698093199</v>
      </c>
      <c r="R557">
        <v>34.634207587883402</v>
      </c>
      <c r="S557" s="2">
        <f>(Table2[[#This Row],[Close Price]]-Table2[[#This Row],[20D EMA]])/Table2[[#This Row],[20D EMA]]</f>
        <v>-2.2917164000954903E-2</v>
      </c>
      <c r="T557" s="2">
        <f>(Table2[[#This Row],[Close Price]]-Table2[[#This Row],[50D EMA]])/Table2[[#This Row],[50D EMA]]</f>
        <v>-4.4024894092058967E-2</v>
      </c>
      <c r="U557" s="2">
        <f>(Table2[[#This Row],[Close Price]]-Table2[[#This Row],[200D EMA]])/Table2[[#This Row],[200D EMA]]</f>
        <v>-6.6094896441326406E-2</v>
      </c>
      <c r="V557">
        <v>0.57393678031486295</v>
      </c>
      <c r="W557">
        <v>40.700000000000003</v>
      </c>
      <c r="X557">
        <v>41.58</v>
      </c>
      <c r="Y557">
        <v>40.700000000000003</v>
      </c>
      <c r="Z557">
        <v>42.2</v>
      </c>
      <c r="AA557">
        <v>40.700000000000003</v>
      </c>
      <c r="AB557">
        <v>42.65</v>
      </c>
      <c r="AC557" s="2">
        <f>(Table2[[#This Row],[Close Price]]/Table2[[#This Row],[Day Low]])-1</f>
        <v>5.6511056511054925E-3</v>
      </c>
      <c r="AD557" s="2">
        <f>(Table2[[#This Row],[Day High]]/Table2[[#This Row],[Close Price]])-1</f>
        <v>1.5880772049841063E-2</v>
      </c>
      <c r="AE557" s="2">
        <f>(Table2[[#This Row],[Close Price]]/Table2[[#This Row],[Current Week Low]])-1</f>
        <v>5.6511056511054925E-3</v>
      </c>
      <c r="AF557" s="2">
        <f>(Table2[[#This Row],[Current Week High]]/Table2[[#This Row],[Close Price]])-1</f>
        <v>3.1028585389689889E-2</v>
      </c>
      <c r="AG557" s="2">
        <f>(Table2[[#This Row],[Close Price]]/Table2[[#This Row],[Current Month Low]])-1</f>
        <v>5.6511056511054925E-3</v>
      </c>
      <c r="AH557" s="2">
        <f>(Table2[[#This Row],[Current Month High]]/Table2[[#This Row],[Close Price]])-1</f>
        <v>4.2022966039579668E-2</v>
      </c>
      <c r="AI557">
        <v>31.932567798680601</v>
      </c>
      <c r="AJ557">
        <v>10.6216216216216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-0.17</v>
      </c>
      <c r="AM557" t="s">
        <v>10199</v>
      </c>
      <c r="AN557">
        <v>-3.94</v>
      </c>
      <c r="AO557" t="s">
        <v>10199</v>
      </c>
      <c r="AP557">
        <v>3.6641766582179998E-2</v>
      </c>
      <c r="AQ557">
        <f>(Table2[[#This Row],[Sharpe Ratio]]-AVERAGE(Table2[Sharpe Ratio]))/_xlfn.STDEV.P(Table2[Sharpe Ratio])</f>
        <v>-0.20109017720758499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664</v>
      </c>
      <c r="AT557">
        <f>_xlfn.RANK.AVG(Table2[[#This Row],[6M Return vs Nifty Z-Score]],Table2[6M Return vs Nifty Z-Score])</f>
        <v>622</v>
      </c>
      <c r="AU557">
        <f>_xlfn.RANK.AVG(Table2[[#This Row],[Sharpe Ratio Z-Score]],Table2[Sharpe Ratio Z-Score])</f>
        <v>393</v>
      </c>
      <c r="AV557">
        <f>(Table2[[#This Row],[Rank 1Y]]+Table2[[#This Row],[Rank 6M]]+Table2[[#This Row],[Rank Sharpe]])/3</f>
        <v>559.66666666666663</v>
      </c>
    </row>
    <row r="558" spans="1:48" x14ac:dyDescent="0.3">
      <c r="A558" t="s">
        <v>1412</v>
      </c>
      <c r="B558" t="s">
        <v>1413</v>
      </c>
      <c r="C558" t="s">
        <v>10159</v>
      </c>
      <c r="D558" t="s">
        <v>189</v>
      </c>
      <c r="E558">
        <v>7271.2779970949996</v>
      </c>
      <c r="F558">
        <v>539.35</v>
      </c>
      <c r="G558">
        <v>1.4217551620437101</v>
      </c>
      <c r="H558">
        <f>(Table2[[#This Row],[1Y Return vs Nifty]]-AVERAGE(Table2[1Y Return vs Nifty]))/_xlfn.STDEV.P(Table2[1Y Return vs Nifty])</f>
        <v>-0.53184147990666708</v>
      </c>
      <c r="I558">
        <v>3.7048930138054401</v>
      </c>
      <c r="J558">
        <f>(Table2[[#This Row],[1M Return vs Nifty]]-AVERAGE(Table2[1M Return vs Nifty]))/_xlfn.STDEV.P(Table2[1M Return vs Nifty])</f>
        <v>-5.7473042239388823E-2</v>
      </c>
      <c r="K558">
        <v>20.614219812082499</v>
      </c>
      <c r="L558">
        <f>(Table2[[#This Row],[6M Return vs Nifty]]-AVERAGE(Table2[6M Return vs Nifty]))/_xlfn.STDEV.P(Table2[6M Return vs Nifty])</f>
        <v>0.31821696338244237</v>
      </c>
      <c r="M558">
        <v>0.39836962917414398</v>
      </c>
      <c r="N558">
        <f>(Table2[[#This Row],[1W Return vs Nifty]]-AVERAGE(Table2[1W Return vs Nifty]))/_xlfn.STDEV.P(Table2[1W Return vs Nifty])</f>
        <v>-0.19059613234407008</v>
      </c>
      <c r="O558">
        <v>510.23</v>
      </c>
      <c r="P558">
        <v>477.27064499584799</v>
      </c>
      <c r="Q558">
        <v>425.37600975093102</v>
      </c>
      <c r="R558">
        <v>76.354992591143997</v>
      </c>
      <c r="S558" s="2">
        <f>(Table2[[#This Row],[Close Price]]-Table2[[#This Row],[20D EMA]])/Table2[[#This Row],[20D EMA]]</f>
        <v>5.707230072712307E-2</v>
      </c>
      <c r="T558" s="2">
        <f>(Table2[[#This Row],[Close Price]]-Table2[[#This Row],[50D EMA]])/Table2[[#This Row],[50D EMA]]</f>
        <v>0.1300715970174367</v>
      </c>
      <c r="U558" s="2">
        <f>(Table2[[#This Row],[Close Price]]-Table2[[#This Row],[200D EMA]])/Table2[[#This Row],[200D EMA]]</f>
        <v>0.26793704307820232</v>
      </c>
      <c r="V558">
        <v>1.02617431879096</v>
      </c>
      <c r="W558">
        <v>527</v>
      </c>
      <c r="X558">
        <v>553.70000000000005</v>
      </c>
      <c r="Y558">
        <v>515.25</v>
      </c>
      <c r="Z558">
        <v>553.70000000000005</v>
      </c>
      <c r="AA558">
        <v>510.75</v>
      </c>
      <c r="AB558">
        <v>553.70000000000005</v>
      </c>
      <c r="AC558" s="2">
        <f>(Table2[[#This Row],[Close Price]]/Table2[[#This Row],[Day Low]])-1</f>
        <v>2.3434535104364329E-2</v>
      </c>
      <c r="AD558" s="2">
        <f>(Table2[[#This Row],[Day High]]/Table2[[#This Row],[Close Price]])-1</f>
        <v>2.6606099935107208E-2</v>
      </c>
      <c r="AE558" s="2">
        <f>(Table2[[#This Row],[Close Price]]/Table2[[#This Row],[Current Week Low]])-1</f>
        <v>4.6773410965550655E-2</v>
      </c>
      <c r="AF558" s="2">
        <f>(Table2[[#This Row],[Current Week High]]/Table2[[#This Row],[Close Price]])-1</f>
        <v>2.6606099935107208E-2</v>
      </c>
      <c r="AG558" s="2">
        <f>(Table2[[#This Row],[Close Price]]/Table2[[#This Row],[Current Month Low]])-1</f>
        <v>5.5996084189916751E-2</v>
      </c>
      <c r="AH558" s="2">
        <f>(Table2[[#This Row],[Current Month High]]/Table2[[#This Row],[Close Price]])-1</f>
        <v>2.6606099935107208E-2</v>
      </c>
      <c r="AI558">
        <v>2.6606099935107199</v>
      </c>
      <c r="AJ558">
        <v>52.4664310954063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0.09</v>
      </c>
      <c r="AM558" t="s">
        <v>10200</v>
      </c>
      <c r="AN558">
        <v>6.45</v>
      </c>
      <c r="AO558" t="s">
        <v>10200</v>
      </c>
      <c r="AP558">
        <v>3.4734175259642001E-2</v>
      </c>
      <c r="AQ558">
        <f>(Table2[[#This Row],[Sharpe Ratio]]-AVERAGE(Table2[Sharpe Ratio]))/_xlfn.STDEV.P(Table2[Sharpe Ratio])</f>
        <v>-0.2225969226142081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-0.68429061372189182</v>
      </c>
      <c r="AS558">
        <f>_xlfn.RANK.AVG(Table2[[#This Row],[1Y Return vs Nifty Z-Score]],Table2[1Y Return vs Nifty Z-Score])</f>
        <v>510</v>
      </c>
      <c r="AT558">
        <f>_xlfn.RANK.AVG(Table2[[#This Row],[6M Return vs Nifty Z-Score]],Table2[6M Return vs Nifty Z-Score])</f>
        <v>213</v>
      </c>
      <c r="AU558">
        <f>_xlfn.RANK.AVG(Table2[[#This Row],[Sharpe Ratio Z-Score]],Table2[Sharpe Ratio Z-Score])</f>
        <v>400</v>
      </c>
      <c r="AV558">
        <f>(Table2[[#This Row],[Rank 1Y]]+Table2[[#This Row],[Rank 6M]]+Table2[[#This Row],[Rank Sharpe]])/3</f>
        <v>374.33333333333331</v>
      </c>
    </row>
    <row r="559" spans="1:48" x14ac:dyDescent="0.3">
      <c r="A559" t="s">
        <v>1414</v>
      </c>
      <c r="B559" t="s">
        <v>1415</v>
      </c>
      <c r="C559" t="s">
        <v>10169</v>
      </c>
      <c r="D559" t="s">
        <v>346</v>
      </c>
      <c r="E559">
        <v>7270.8624663999999</v>
      </c>
      <c r="F559">
        <v>146.66</v>
      </c>
      <c r="G559">
        <v>76.313259751135703</v>
      </c>
      <c r="H559">
        <f>(Table2[[#This Row],[1Y Return vs Nifty]]-AVERAGE(Table2[1Y Return vs Nifty]))/_xlfn.STDEV.P(Table2[1Y Return vs Nifty])</f>
        <v>0.34311375113482018</v>
      </c>
      <c r="I559">
        <v>43.755718155033897</v>
      </c>
      <c r="J559">
        <f>(Table2[[#This Row],[1M Return vs Nifty]]-AVERAGE(Table2[1M Return vs Nifty]))/_xlfn.STDEV.P(Table2[1M Return vs Nifty])</f>
        <v>3.2652848106366661</v>
      </c>
      <c r="K559">
        <v>34.053440349748598</v>
      </c>
      <c r="L559">
        <f>(Table2[[#This Row],[6M Return vs Nifty]]-AVERAGE(Table2[6M Return vs Nifty]))/_xlfn.STDEV.P(Table2[6M Return vs Nifty])</f>
        <v>0.72715403158473702</v>
      </c>
      <c r="M559">
        <v>16.223294639528699</v>
      </c>
      <c r="N559">
        <f>(Table2[[#This Row],[1W Return vs Nifty]]-AVERAGE(Table2[1W Return vs Nifty]))/_xlfn.STDEV.P(Table2[1W Return vs Nifty])</f>
        <v>2.8792021931515412</v>
      </c>
      <c r="O559">
        <v>132.35</v>
      </c>
      <c r="P559">
        <v>119.643730030935</v>
      </c>
      <c r="Q559">
        <v>99.381030739063405</v>
      </c>
      <c r="R559">
        <v>75.084142376394496</v>
      </c>
      <c r="S559" s="2">
        <f>(Table2[[#This Row],[Close Price]]-Table2[[#This Row],[20D EMA]])/Table2[[#This Row],[20D EMA]]</f>
        <v>0.10812240272006046</v>
      </c>
      <c r="T559" s="2">
        <f>(Table2[[#This Row],[Close Price]]-Table2[[#This Row],[50D EMA]])/Table2[[#This Row],[50D EMA]]</f>
        <v>0.22580598216120212</v>
      </c>
      <c r="U559" s="2">
        <f>(Table2[[#This Row],[Close Price]]-Table2[[#This Row],[200D EMA]])/Table2[[#This Row],[200D EMA]]</f>
        <v>0.47573434194975389</v>
      </c>
      <c r="V559">
        <v>1.6891636291549199</v>
      </c>
      <c r="W559">
        <v>141.69999999999999</v>
      </c>
      <c r="X559">
        <v>151.94999999999999</v>
      </c>
      <c r="Y559">
        <v>135.52000000000001</v>
      </c>
      <c r="Z559">
        <v>160.9</v>
      </c>
      <c r="AA559">
        <v>129.25</v>
      </c>
      <c r="AB559">
        <v>160.9</v>
      </c>
      <c r="AC559" s="2">
        <f>(Table2[[#This Row],[Close Price]]/Table2[[#This Row],[Day Low]])-1</f>
        <v>3.5003528581510235E-2</v>
      </c>
      <c r="AD559" s="2">
        <f>(Table2[[#This Row],[Day High]]/Table2[[#This Row],[Close Price]])-1</f>
        <v>3.6069821355516174E-2</v>
      </c>
      <c r="AE559" s="2">
        <f>(Table2[[#This Row],[Close Price]]/Table2[[#This Row],[Current Week Low]])-1</f>
        <v>8.220188902007064E-2</v>
      </c>
      <c r="AF559" s="2">
        <f>(Table2[[#This Row],[Current Week High]]/Table2[[#This Row],[Close Price]])-1</f>
        <v>9.7095322514659799E-2</v>
      </c>
      <c r="AG559" s="2">
        <f>(Table2[[#This Row],[Close Price]]/Table2[[#This Row],[Current Month Low]])-1</f>
        <v>0.13470019342359763</v>
      </c>
      <c r="AH559" s="2">
        <f>(Table2[[#This Row],[Current Month High]]/Table2[[#This Row],[Close Price]])-1</f>
        <v>9.7095322514659799E-2</v>
      </c>
      <c r="AI559">
        <v>9.7095322514659799</v>
      </c>
      <c r="AJ559">
        <v>125.45734050730201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0.31</v>
      </c>
      <c r="AM559" t="s">
        <v>10200</v>
      </c>
      <c r="AN559">
        <v>12.31</v>
      </c>
      <c r="AO559" t="s">
        <v>10200</v>
      </c>
      <c r="AP559">
        <v>6.8492325210818994E-2</v>
      </c>
      <c r="AQ559">
        <f>(Table2[[#This Row],[Sharpe Ratio]]-AVERAGE(Table2[Sharpe Ratio]))/_xlfn.STDEV.P(Table2[Sharpe Ratio])</f>
        <v>0.15800238491074464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7.3727571714185087</v>
      </c>
      <c r="AS559">
        <f>_xlfn.RANK.AVG(Table2[[#This Row],[1Y Return vs Nifty Z-Score]],Table2[1Y Return vs Nifty Z-Score])</f>
        <v>175</v>
      </c>
      <c r="AT559">
        <f>_xlfn.RANK.AVG(Table2[[#This Row],[6M Return vs Nifty Z-Score]],Table2[6M Return vs Nifty Z-Score])</f>
        <v>130</v>
      </c>
      <c r="AU559">
        <f>_xlfn.RANK.AVG(Table2[[#This Row],[Sharpe Ratio Z-Score]],Table2[Sharpe Ratio Z-Score])</f>
        <v>285</v>
      </c>
      <c r="AV559">
        <f>(Table2[[#This Row],[Rank 1Y]]+Table2[[#This Row],[Rank 6M]]+Table2[[#This Row],[Rank Sharpe]])/3</f>
        <v>196.66666666666666</v>
      </c>
    </row>
    <row r="560" spans="1:48" x14ac:dyDescent="0.3">
      <c r="A560" t="s">
        <v>1418</v>
      </c>
      <c r="B560" t="s">
        <v>1419</v>
      </c>
      <c r="C560" t="s">
        <v>10160</v>
      </c>
      <c r="D560" t="s">
        <v>336</v>
      </c>
      <c r="E560">
        <v>7217.4789441299999</v>
      </c>
      <c r="F560">
        <v>327</v>
      </c>
      <c r="G560">
        <v>125.639464445366</v>
      </c>
      <c r="H560">
        <f>(Table2[[#This Row],[1Y Return vs Nifty]]-AVERAGE(Table2[1Y Return vs Nifty]))/_xlfn.STDEV.P(Table2[1Y Return vs Nifty])</f>
        <v>0.91939034033457823</v>
      </c>
      <c r="I560">
        <v>12.0918151399905</v>
      </c>
      <c r="J560">
        <f>(Table2[[#This Row],[1M Return vs Nifty]]-AVERAGE(Table2[1M Return vs Nifty]))/_xlfn.STDEV.P(Table2[1M Return vs Nifty])</f>
        <v>0.63833562731918736</v>
      </c>
      <c r="K560">
        <v>76.666616647135399</v>
      </c>
      <c r="L560">
        <f>(Table2[[#This Row],[6M Return vs Nifty]]-AVERAGE(Table2[6M Return vs Nifty]))/_xlfn.STDEV.P(Table2[6M Return vs Nifty])</f>
        <v>2.0238146030070694</v>
      </c>
      <c r="M560">
        <v>-0.96807618341275103</v>
      </c>
      <c r="N560">
        <f>(Table2[[#This Row],[1W Return vs Nifty]]-AVERAGE(Table2[1W Return vs Nifty]))/_xlfn.STDEV.P(Table2[1W Return vs Nifty])</f>
        <v>-0.45566614465787619</v>
      </c>
      <c r="O560">
        <v>319.14</v>
      </c>
      <c r="P560">
        <v>297.39618654433298</v>
      </c>
      <c r="Q560">
        <v>229.51583064989299</v>
      </c>
      <c r="R560">
        <v>44.596306406760903</v>
      </c>
      <c r="S560" s="2">
        <f>(Table2[[#This Row],[Close Price]]-Table2[[#This Row],[20D EMA]])/Table2[[#This Row],[20D EMA]]</f>
        <v>2.4628689603308936E-2</v>
      </c>
      <c r="T560" s="2">
        <f>(Table2[[#This Row],[Close Price]]-Table2[[#This Row],[50D EMA]])/Table2[[#This Row],[50D EMA]]</f>
        <v>9.9543352588530823E-2</v>
      </c>
      <c r="U560" s="2">
        <f>(Table2[[#This Row],[Close Price]]-Table2[[#This Row],[200D EMA]])/Table2[[#This Row],[200D EMA]]</f>
        <v>0.42473832447231441</v>
      </c>
      <c r="V560">
        <v>0.70414718220429195</v>
      </c>
      <c r="W560">
        <v>317.89999999999998</v>
      </c>
      <c r="X560">
        <v>340</v>
      </c>
      <c r="Y560">
        <v>316.39999999999998</v>
      </c>
      <c r="Z560">
        <v>340</v>
      </c>
      <c r="AA560">
        <v>316.39999999999998</v>
      </c>
      <c r="AB560">
        <v>340</v>
      </c>
      <c r="AC560" s="2">
        <f>(Table2[[#This Row],[Close Price]]/Table2[[#This Row],[Day Low]])-1</f>
        <v>2.8625353884869531E-2</v>
      </c>
      <c r="AD560" s="2">
        <f>(Table2[[#This Row],[Day High]]/Table2[[#This Row],[Close Price]])-1</f>
        <v>3.9755351681957096E-2</v>
      </c>
      <c r="AE560" s="2">
        <f>(Table2[[#This Row],[Close Price]]/Table2[[#This Row],[Current Week Low]])-1</f>
        <v>3.3501896333754777E-2</v>
      </c>
      <c r="AF560" s="2">
        <f>(Table2[[#This Row],[Current Week High]]/Table2[[#This Row],[Close Price]])-1</f>
        <v>3.9755351681957096E-2</v>
      </c>
      <c r="AG560" s="2">
        <f>(Table2[[#This Row],[Close Price]]/Table2[[#This Row],[Current Month Low]])-1</f>
        <v>3.3501896333754777E-2</v>
      </c>
      <c r="AH560" s="2">
        <f>(Table2[[#This Row],[Current Month High]]/Table2[[#This Row],[Close Price]])-1</f>
        <v>3.9755351681957096E-2</v>
      </c>
      <c r="AI560">
        <v>7.7217125382263099</v>
      </c>
      <c r="AJ560">
        <v>156.57120439387899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0.11</v>
      </c>
      <c r="AM560" t="s">
        <v>10200</v>
      </c>
      <c r="AN560">
        <v>-2.98</v>
      </c>
      <c r="AO560" t="s">
        <v>10199</v>
      </c>
      <c r="AP560">
        <v>0.12928433828841701</v>
      </c>
      <c r="AQ560">
        <f>(Table2[[#This Row],[Sharpe Ratio]]-AVERAGE(Table2[Sharpe Ratio]))/_xlfn.STDEV.P(Table2[Sharpe Ratio])</f>
        <v>0.8433894133422295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3.9692638393451882</v>
      </c>
      <c r="AS560">
        <f>_xlfn.RANK.AVG(Table2[[#This Row],[1Y Return vs Nifty Z-Score]],Table2[1Y Return vs Nifty Z-Score])</f>
        <v>93</v>
      </c>
      <c r="AT560">
        <f>_xlfn.RANK.AVG(Table2[[#This Row],[6M Return vs Nifty Z-Score]],Table2[6M Return vs Nifty Z-Score])</f>
        <v>30</v>
      </c>
      <c r="AU560">
        <f>_xlfn.RANK.AVG(Table2[[#This Row],[Sharpe Ratio Z-Score]],Table2[Sharpe Ratio Z-Score])</f>
        <v>149</v>
      </c>
      <c r="AV560">
        <f>(Table2[[#This Row],[Rank 1Y]]+Table2[[#This Row],[Rank 6M]]+Table2[[#This Row],[Rank Sharpe]])/3</f>
        <v>90.666666666666671</v>
      </c>
    </row>
    <row r="561" spans="1:48" x14ac:dyDescent="0.3">
      <c r="A561" t="s">
        <v>1420</v>
      </c>
      <c r="B561" t="s">
        <v>1421</v>
      </c>
      <c r="C561" t="s">
        <v>10158</v>
      </c>
      <c r="D561" t="s">
        <v>46</v>
      </c>
      <c r="E561">
        <v>7195.5753497100004</v>
      </c>
      <c r="F561">
        <v>203.52</v>
      </c>
      <c r="G561">
        <v>60.301911702750701</v>
      </c>
      <c r="H561">
        <f>(Table2[[#This Row],[1Y Return vs Nifty]]-AVERAGE(Table2[1Y Return vs Nifty]))/_xlfn.STDEV.P(Table2[1Y Return vs Nifty])</f>
        <v>0.15605364588223031</v>
      </c>
      <c r="I561">
        <v>-6.5282012161000402</v>
      </c>
      <c r="J561">
        <f>(Table2[[#This Row],[1M Return vs Nifty]]-AVERAGE(Table2[1M Return vs Nifty]))/_xlfn.STDEV.P(Table2[1M Return vs Nifty])</f>
        <v>-0.90644666742038937</v>
      </c>
      <c r="K561">
        <v>-21.440368167315601</v>
      </c>
      <c r="L561">
        <f>(Table2[[#This Row],[6M Return vs Nifty]]-AVERAGE(Table2[6M Return vs Nifty]))/_xlfn.STDEV.P(Table2[6M Return vs Nifty])</f>
        <v>-0.96144653083216536</v>
      </c>
      <c r="M561">
        <v>-2.1972504502274099</v>
      </c>
      <c r="N561">
        <f>(Table2[[#This Row],[1W Return vs Nifty]]-AVERAGE(Table2[1W Return vs Nifty]))/_xlfn.STDEV.P(Table2[1W Return vs Nifty])</f>
        <v>-0.69410753401934122</v>
      </c>
      <c r="O561">
        <v>197.78</v>
      </c>
      <c r="P561">
        <v>199.39970698444401</v>
      </c>
      <c r="Q561">
        <v>188.133544902106</v>
      </c>
      <c r="R561">
        <v>38.529441527146403</v>
      </c>
      <c r="S561" s="2">
        <f>(Table2[[#This Row],[Close Price]]-Table2[[#This Row],[20D EMA]])/Table2[[#This Row],[20D EMA]]</f>
        <v>2.9022145818586354E-2</v>
      </c>
      <c r="T561" s="2">
        <f>(Table2[[#This Row],[Close Price]]-Table2[[#This Row],[50D EMA]])/Table2[[#This Row],[50D EMA]]</f>
        <v>2.0663485808820381E-2</v>
      </c>
      <c r="U561" s="2">
        <f>(Table2[[#This Row],[Close Price]]-Table2[[#This Row],[200D EMA]])/Table2[[#This Row],[200D EMA]]</f>
        <v>8.1784750858228131E-2</v>
      </c>
      <c r="V561">
        <v>1.32144111572096</v>
      </c>
      <c r="W561">
        <v>192.1</v>
      </c>
      <c r="X561">
        <v>204.85</v>
      </c>
      <c r="Y561">
        <v>192.1</v>
      </c>
      <c r="Z561">
        <v>204.85</v>
      </c>
      <c r="AA561">
        <v>191.15</v>
      </c>
      <c r="AB561">
        <v>204.85</v>
      </c>
      <c r="AC561" s="2">
        <f>(Table2[[#This Row],[Close Price]]/Table2[[#This Row],[Day Low]])-1</f>
        <v>5.9448204060385201E-2</v>
      </c>
      <c r="AD561" s="2">
        <f>(Table2[[#This Row],[Day High]]/Table2[[#This Row],[Close Price]])-1</f>
        <v>6.5349842767294941E-3</v>
      </c>
      <c r="AE561" s="2">
        <f>(Table2[[#This Row],[Close Price]]/Table2[[#This Row],[Current Week Low]])-1</f>
        <v>5.9448204060385201E-2</v>
      </c>
      <c r="AF561" s="2">
        <f>(Table2[[#This Row],[Current Week High]]/Table2[[#This Row],[Close Price]])-1</f>
        <v>6.5349842767294941E-3</v>
      </c>
      <c r="AG561" s="2">
        <f>(Table2[[#This Row],[Close Price]]/Table2[[#This Row],[Current Month Low]])-1</f>
        <v>6.4713575725869665E-2</v>
      </c>
      <c r="AH561" s="2">
        <f>(Table2[[#This Row],[Current Month High]]/Table2[[#This Row],[Close Price]])-1</f>
        <v>6.5349842767294941E-3</v>
      </c>
      <c r="AI561">
        <v>22.494103773584801</v>
      </c>
      <c r="AJ561">
        <v>88.183079056865395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-0.11</v>
      </c>
      <c r="AM561" t="s">
        <v>10199</v>
      </c>
      <c r="AN561">
        <v>-1.43</v>
      </c>
      <c r="AO561" t="s">
        <v>10199</v>
      </c>
      <c r="AP561">
        <v>0.16226352775601199</v>
      </c>
      <c r="AQ561">
        <f>(Table2[[#This Row],[Sharpe Ratio]]-AVERAGE(Table2[Sharpe Ratio]))/_xlfn.STDEV.P(Table2[Sharpe Ratio])</f>
        <v>1.2152064913590668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222</v>
      </c>
      <c r="AT561">
        <f>_xlfn.RANK.AVG(Table2[[#This Row],[6M Return vs Nifty Z-Score]],Table2[6M Return vs Nifty Z-Score])</f>
        <v>636</v>
      </c>
      <c r="AU561">
        <f>_xlfn.RANK.AVG(Table2[[#This Row],[Sharpe Ratio Z-Score]],Table2[Sharpe Ratio Z-Score])</f>
        <v>85</v>
      </c>
      <c r="AV561">
        <f>(Table2[[#This Row],[Rank 1Y]]+Table2[[#This Row],[Rank 6M]]+Table2[[#This Row],[Rank Sharpe]])/3</f>
        <v>314.33333333333331</v>
      </c>
    </row>
    <row r="562" spans="1:48" x14ac:dyDescent="0.3">
      <c r="A562" t="s">
        <v>1422</v>
      </c>
      <c r="B562" t="s">
        <v>1423</v>
      </c>
      <c r="C562" t="s">
        <v>10159</v>
      </c>
      <c r="D562" t="s">
        <v>189</v>
      </c>
      <c r="E562">
        <v>7158.4957499000002</v>
      </c>
      <c r="F562">
        <v>492.9</v>
      </c>
      <c r="G562">
        <v>118.342338239836</v>
      </c>
      <c r="H562">
        <f>(Table2[[#This Row],[1Y Return vs Nifty]]-AVERAGE(Table2[1Y Return vs Nifty]))/_xlfn.STDEV.P(Table2[1Y Return vs Nifty])</f>
        <v>0.83413823089801165</v>
      </c>
      <c r="I562">
        <v>23.920617240181102</v>
      </c>
      <c r="J562">
        <f>(Table2[[#This Row],[1M Return vs Nifty]]-AVERAGE(Table2[1M Return vs Nifty]))/_xlfn.STDEV.P(Table2[1M Return vs Nifty])</f>
        <v>1.619694811054585</v>
      </c>
      <c r="K562">
        <v>12.3721686013627</v>
      </c>
      <c r="L562">
        <f>(Table2[[#This Row],[6M Return vs Nifty]]-AVERAGE(Table2[6M Return vs Nifty]))/_xlfn.STDEV.P(Table2[6M Return vs Nifty])</f>
        <v>6.7422637280085226E-2</v>
      </c>
      <c r="M562">
        <v>4.1020092253246201</v>
      </c>
      <c r="N562">
        <f>(Table2[[#This Row],[1W Return vs Nifty]]-AVERAGE(Table2[1W Return vs Nifty]))/_xlfn.STDEV.P(Table2[1W Return vs Nifty])</f>
        <v>0.5278544526073744</v>
      </c>
      <c r="O562">
        <v>462.9</v>
      </c>
      <c r="P562">
        <v>423.12722572971597</v>
      </c>
      <c r="Q562">
        <v>361.86093070591897</v>
      </c>
      <c r="R562">
        <v>82.035270406394901</v>
      </c>
      <c r="S562" s="2">
        <f>(Table2[[#This Row],[Close Price]]-Table2[[#This Row],[20D EMA]])/Table2[[#This Row],[20D EMA]]</f>
        <v>6.4808813998703821E-2</v>
      </c>
      <c r="T562" s="2">
        <f>(Table2[[#This Row],[Close Price]]-Table2[[#This Row],[50D EMA]])/Table2[[#This Row],[50D EMA]]</f>
        <v>0.16489786056653621</v>
      </c>
      <c r="U562" s="2">
        <f>(Table2[[#This Row],[Close Price]]-Table2[[#This Row],[200D EMA]])/Table2[[#This Row],[200D EMA]]</f>
        <v>0.36212549677150763</v>
      </c>
      <c r="V562">
        <v>1.27249524007232</v>
      </c>
      <c r="W562">
        <v>483.15</v>
      </c>
      <c r="X562">
        <v>503.5</v>
      </c>
      <c r="Y562">
        <v>483.15</v>
      </c>
      <c r="Z562">
        <v>509.8</v>
      </c>
      <c r="AA562">
        <v>469.55</v>
      </c>
      <c r="AB562">
        <v>514</v>
      </c>
      <c r="AC562" s="2">
        <f>(Table2[[#This Row],[Close Price]]/Table2[[#This Row],[Day Low]])-1</f>
        <v>2.018006830176966E-2</v>
      </c>
      <c r="AD562" s="2">
        <f>(Table2[[#This Row],[Day High]]/Table2[[#This Row],[Close Price]])-1</f>
        <v>2.1505376344086002E-2</v>
      </c>
      <c r="AE562" s="2">
        <f>(Table2[[#This Row],[Close Price]]/Table2[[#This Row],[Current Week Low]])-1</f>
        <v>2.018006830176966E-2</v>
      </c>
      <c r="AF562" s="2">
        <f>(Table2[[#This Row],[Current Week High]]/Table2[[#This Row],[Close Price]])-1</f>
        <v>3.4286873605193779E-2</v>
      </c>
      <c r="AG562" s="2">
        <f>(Table2[[#This Row],[Close Price]]/Table2[[#This Row],[Current Month Low]])-1</f>
        <v>4.9728463422425762E-2</v>
      </c>
      <c r="AH562" s="2">
        <f>(Table2[[#This Row],[Current Month High]]/Table2[[#This Row],[Close Price]])-1</f>
        <v>4.2807871779265705E-2</v>
      </c>
      <c r="AI562">
        <v>4.8894299046459802</v>
      </c>
      <c r="AJ562">
        <v>148.562783661119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0.23</v>
      </c>
      <c r="AM562" t="s">
        <v>10200</v>
      </c>
      <c r="AN562">
        <v>13.15</v>
      </c>
      <c r="AO562" t="s">
        <v>10200</v>
      </c>
      <c r="AP562">
        <v>0.14760738156630299</v>
      </c>
      <c r="AQ562">
        <f>(Table2[[#This Row],[Sharpe Ratio]]-AVERAGE(Table2[Sharpe Ratio]))/_xlfn.STDEV.P(Table2[Sharpe Ratio])</f>
        <v>1.0499687902748804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4.0990789221149369</v>
      </c>
      <c r="AS562">
        <f>_xlfn.RANK.AVG(Table2[[#This Row],[1Y Return vs Nifty Z-Score]],Table2[1Y Return vs Nifty Z-Score])</f>
        <v>101</v>
      </c>
      <c r="AT562">
        <f>_xlfn.RANK.AVG(Table2[[#This Row],[6M Return vs Nifty Z-Score]],Table2[6M Return vs Nifty Z-Score])</f>
        <v>295</v>
      </c>
      <c r="AU562">
        <f>_xlfn.RANK.AVG(Table2[[#This Row],[Sharpe Ratio Z-Score]],Table2[Sharpe Ratio Z-Score])</f>
        <v>110</v>
      </c>
      <c r="AV562">
        <f>(Table2[[#This Row],[Rank 1Y]]+Table2[[#This Row],[Rank 6M]]+Table2[[#This Row],[Rank Sharpe]])/3</f>
        <v>168.66666666666666</v>
      </c>
    </row>
    <row r="563" spans="1:48" x14ac:dyDescent="0.3">
      <c r="A563" t="s">
        <v>1424</v>
      </c>
      <c r="B563" t="s">
        <v>1425</v>
      </c>
      <c r="C563" t="s">
        <v>10171</v>
      </c>
      <c r="D563" t="s">
        <v>1426</v>
      </c>
      <c r="E563">
        <v>7151.2854251999997</v>
      </c>
      <c r="F563">
        <v>904</v>
      </c>
      <c r="G563">
        <v>-0.67601180545912198</v>
      </c>
      <c r="H563">
        <f>(Table2[[#This Row],[1Y Return vs Nifty]]-AVERAGE(Table2[1Y Return vs Nifty]))/_xlfn.STDEV.P(Table2[1Y Return vs Nifty])</f>
        <v>-0.55634962928613585</v>
      </c>
      <c r="I563">
        <v>10.6633310285061</v>
      </c>
      <c r="J563">
        <f>(Table2[[#This Row],[1M Return vs Nifty]]-AVERAGE(Table2[1M Return vs Nifty]))/_xlfn.STDEV.P(Table2[1M Return vs Nifty])</f>
        <v>0.51982354217721627</v>
      </c>
      <c r="K563">
        <v>-7.9574162579520697</v>
      </c>
      <c r="L563">
        <f>(Table2[[#This Row],[6M Return vs Nifty]]-AVERAGE(Table2[6M Return vs Nifty]))/_xlfn.STDEV.P(Table2[6M Return vs Nifty])</f>
        <v>-0.55117877690443817</v>
      </c>
      <c r="M563">
        <v>8.2365315636236197E-2</v>
      </c>
      <c r="N563">
        <f>(Table2[[#This Row],[1W Return vs Nifty]]-AVERAGE(Table2[1W Return vs Nifty]))/_xlfn.STDEV.P(Table2[1W Return vs Nifty])</f>
        <v>-0.25189623404523603</v>
      </c>
      <c r="O563">
        <v>869.91</v>
      </c>
      <c r="P563">
        <v>798.99380685062295</v>
      </c>
      <c r="Q563">
        <v>757.63964065859898</v>
      </c>
      <c r="R563">
        <v>73.488165233262905</v>
      </c>
      <c r="S563" s="2">
        <f>(Table2[[#This Row],[Close Price]]-Table2[[#This Row],[20D EMA]])/Table2[[#This Row],[20D EMA]]</f>
        <v>3.9187961973077716E-2</v>
      </c>
      <c r="T563" s="2">
        <f>(Table2[[#This Row],[Close Price]]-Table2[[#This Row],[50D EMA]])/Table2[[#This Row],[50D EMA]]</f>
        <v>0.13142303763689703</v>
      </c>
      <c r="U563" s="2">
        <f>(Table2[[#This Row],[Close Price]]-Table2[[#This Row],[200D EMA]])/Table2[[#This Row],[200D EMA]]</f>
        <v>0.19317938434975931</v>
      </c>
      <c r="V563">
        <v>1.2106106592782699</v>
      </c>
      <c r="W563">
        <v>894</v>
      </c>
      <c r="X563">
        <v>939</v>
      </c>
      <c r="Y563">
        <v>894</v>
      </c>
      <c r="Z563">
        <v>970</v>
      </c>
      <c r="AA563">
        <v>861.5</v>
      </c>
      <c r="AB563">
        <v>970</v>
      </c>
      <c r="AC563" s="2">
        <f>(Table2[[#This Row],[Close Price]]/Table2[[#This Row],[Day Low]])-1</f>
        <v>1.1185682326621871E-2</v>
      </c>
      <c r="AD563" s="2">
        <f>(Table2[[#This Row],[Day High]]/Table2[[#This Row],[Close Price]])-1</f>
        <v>3.8716814159291957E-2</v>
      </c>
      <c r="AE563" s="2">
        <f>(Table2[[#This Row],[Close Price]]/Table2[[#This Row],[Current Week Low]])-1</f>
        <v>1.1185682326621871E-2</v>
      </c>
      <c r="AF563" s="2">
        <f>(Table2[[#This Row],[Current Week High]]/Table2[[#This Row],[Close Price]])-1</f>
        <v>7.3008849557522071E-2</v>
      </c>
      <c r="AG563" s="2">
        <f>(Table2[[#This Row],[Close Price]]/Table2[[#This Row],[Current Month Low]])-1</f>
        <v>4.9332559489262851E-2</v>
      </c>
      <c r="AH563" s="2">
        <f>(Table2[[#This Row],[Current Month High]]/Table2[[#This Row],[Close Price]])-1</f>
        <v>7.3008849557522071E-2</v>
      </c>
      <c r="AI563">
        <v>9.4469026548672499</v>
      </c>
      <c r="AJ563">
        <v>52.831783601014301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0.28000000000000003</v>
      </c>
      <c r="AM563" t="s">
        <v>10200</v>
      </c>
      <c r="AN563">
        <v>6.69</v>
      </c>
      <c r="AO563" t="s">
        <v>10200</v>
      </c>
      <c r="AP563">
        <v>-1.6579978896843001E-2</v>
      </c>
      <c r="AQ563">
        <f>(Table2[[#This Row],[Sharpe Ratio]]-AVERAGE(Table2[Sharpe Ratio]))/_xlfn.STDEV.P(Table2[Sharpe Ratio])</f>
        <v>-0.80112778305627874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-1.6407288811148726</v>
      </c>
      <c r="AS563">
        <f>_xlfn.RANK.AVG(Table2[[#This Row],[1Y Return vs Nifty Z-Score]],Table2[1Y Return vs Nifty Z-Score])</f>
        <v>520</v>
      </c>
      <c r="AT563">
        <f>_xlfn.RANK.AVG(Table2[[#This Row],[6M Return vs Nifty Z-Score]],Table2[6M Return vs Nifty Z-Score])</f>
        <v>501</v>
      </c>
      <c r="AU563">
        <f>_xlfn.RANK.AVG(Table2[[#This Row],[Sharpe Ratio Z-Score]],Table2[Sharpe Ratio Z-Score])</f>
        <v>574</v>
      </c>
      <c r="AV563">
        <f>(Table2[[#This Row],[Rank 1Y]]+Table2[[#This Row],[Rank 6M]]+Table2[[#This Row],[Rank Sharpe]])/3</f>
        <v>531.66666666666663</v>
      </c>
    </row>
    <row r="564" spans="1:48" x14ac:dyDescent="0.3">
      <c r="A564" t="s">
        <v>1429</v>
      </c>
      <c r="B564" t="s">
        <v>1430</v>
      </c>
      <c r="C564" t="s">
        <v>10160</v>
      </c>
      <c r="D564" t="s">
        <v>629</v>
      </c>
      <c r="E564">
        <v>7086.2260710999999</v>
      </c>
      <c r="F564">
        <v>395.25</v>
      </c>
      <c r="G564">
        <v>99.030501953080105</v>
      </c>
      <c r="H564">
        <f>(Table2[[#This Row],[1Y Return vs Nifty]]-AVERAGE(Table2[1Y Return vs Nifty]))/_xlfn.STDEV.P(Table2[1Y Return vs Nifty])</f>
        <v>0.60851861926351747</v>
      </c>
      <c r="I564">
        <v>23.638672047669399</v>
      </c>
      <c r="J564">
        <f>(Table2[[#This Row],[1M Return vs Nifty]]-AVERAGE(Table2[1M Return vs Nifty]))/_xlfn.STDEV.P(Table2[1M Return vs Nifty])</f>
        <v>1.5963036424782719</v>
      </c>
      <c r="K564">
        <v>-12.2445289223585</v>
      </c>
      <c r="L564">
        <f>(Table2[[#This Row],[6M Return vs Nifty]]-AVERAGE(Table2[6M Return vs Nifty]))/_xlfn.STDEV.P(Table2[6M Return vs Nifty])</f>
        <v>-0.68162974161044276</v>
      </c>
      <c r="M564">
        <v>-3.2511204629409098</v>
      </c>
      <c r="N564">
        <f>(Table2[[#This Row],[1W Return vs Nifty]]-AVERAGE(Table2[1W Return vs Nifty]))/_xlfn.STDEV.P(Table2[1W Return vs Nifty])</f>
        <v>-0.89854252490878339</v>
      </c>
      <c r="O564">
        <v>381.45</v>
      </c>
      <c r="P564">
        <v>352.46965248600998</v>
      </c>
      <c r="Q564">
        <v>308.89985824421399</v>
      </c>
      <c r="R564">
        <v>60.705078244457603</v>
      </c>
      <c r="S564" s="2">
        <f>(Table2[[#This Row],[Close Price]]-Table2[[#This Row],[20D EMA]])/Table2[[#This Row],[20D EMA]]</f>
        <v>3.6177742823436915E-2</v>
      </c>
      <c r="T564" s="2">
        <f>(Table2[[#This Row],[Close Price]]-Table2[[#This Row],[50D EMA]])/Table2[[#This Row],[50D EMA]]</f>
        <v>0.12137313726800363</v>
      </c>
      <c r="U564" s="2">
        <f>(Table2[[#This Row],[Close Price]]-Table2[[#This Row],[200D EMA]])/Table2[[#This Row],[200D EMA]]</f>
        <v>0.27954089149344385</v>
      </c>
      <c r="V564">
        <v>1.96907604093314</v>
      </c>
      <c r="W564">
        <v>383.2</v>
      </c>
      <c r="X564">
        <v>407.9</v>
      </c>
      <c r="Y564">
        <v>383.2</v>
      </c>
      <c r="Z564">
        <v>418.8</v>
      </c>
      <c r="AA564">
        <v>379</v>
      </c>
      <c r="AB564">
        <v>438.3</v>
      </c>
      <c r="AC564" s="2">
        <f>(Table2[[#This Row],[Close Price]]/Table2[[#This Row],[Day Low]])-1</f>
        <v>3.1445720250522058E-2</v>
      </c>
      <c r="AD564" s="2">
        <f>(Table2[[#This Row],[Day High]]/Table2[[#This Row],[Close Price]])-1</f>
        <v>3.2005060088551529E-2</v>
      </c>
      <c r="AE564" s="2">
        <f>(Table2[[#This Row],[Close Price]]/Table2[[#This Row],[Current Week Low]])-1</f>
        <v>3.1445720250522058E-2</v>
      </c>
      <c r="AF564" s="2">
        <f>(Table2[[#This Row],[Current Week High]]/Table2[[#This Row],[Close Price]])-1</f>
        <v>5.9582542694497143E-2</v>
      </c>
      <c r="AG564" s="2">
        <f>(Table2[[#This Row],[Close Price]]/Table2[[#This Row],[Current Month Low]])-1</f>
        <v>4.2875989445910312E-2</v>
      </c>
      <c r="AH564" s="2">
        <f>(Table2[[#This Row],[Current Month High]]/Table2[[#This Row],[Close Price]])-1</f>
        <v>0.10891840607210623</v>
      </c>
      <c r="AI564">
        <v>10.8918406072106</v>
      </c>
      <c r="AJ564">
        <v>135.89973142345499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</v>
      </c>
      <c r="AM564" t="s">
        <v>10200</v>
      </c>
      <c r="AN564">
        <v>3.47</v>
      </c>
      <c r="AO564" t="s">
        <v>10200</v>
      </c>
      <c r="AP564">
        <v>8.3181662975678E-2</v>
      </c>
      <c r="AQ564">
        <f>(Table2[[#This Row],[Sharpe Ratio]]-AVERAGE(Table2[Sharpe Ratio]))/_xlfn.STDEV.P(Table2[Sharpe Ratio])</f>
        <v>0.32361429757157312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0.94826429279413615</v>
      </c>
      <c r="AS564">
        <f>_xlfn.RANK.AVG(Table2[[#This Row],[1Y Return vs Nifty Z-Score]],Table2[1Y Return vs Nifty Z-Score])</f>
        <v>133</v>
      </c>
      <c r="AT564">
        <f>_xlfn.RANK.AVG(Table2[[#This Row],[6M Return vs Nifty Z-Score]],Table2[6M Return vs Nifty Z-Score])</f>
        <v>547</v>
      </c>
      <c r="AU564">
        <f>_xlfn.RANK.AVG(Table2[[#This Row],[Sharpe Ratio Z-Score]],Table2[Sharpe Ratio Z-Score])</f>
        <v>242</v>
      </c>
      <c r="AV564">
        <f>(Table2[[#This Row],[Rank 1Y]]+Table2[[#This Row],[Rank 6M]]+Table2[[#This Row],[Rank Sharpe]])/3</f>
        <v>307.33333333333331</v>
      </c>
    </row>
    <row r="565" spans="1:48" x14ac:dyDescent="0.3">
      <c r="A565" t="s">
        <v>1431</v>
      </c>
      <c r="B565" t="s">
        <v>1432</v>
      </c>
      <c r="C565" t="s">
        <v>10160</v>
      </c>
      <c r="D565" t="s">
        <v>130</v>
      </c>
      <c r="E565">
        <v>7069.5835791999998</v>
      </c>
      <c r="F565">
        <v>626.35</v>
      </c>
      <c r="G565">
        <v>34.372310602658601</v>
      </c>
      <c r="H565">
        <f>(Table2[[#This Row],[1Y Return vs Nifty]]-AVERAGE(Table2[1Y Return vs Nifty]))/_xlfn.STDEV.P(Table2[1Y Return vs Nifty])</f>
        <v>-0.14688111615550686</v>
      </c>
      <c r="I565">
        <v>2.9039809664934499</v>
      </c>
      <c r="J565">
        <f>(Table2[[#This Row],[1M Return vs Nifty]]-AVERAGE(Table2[1M Return vs Nifty]))/_xlfn.STDEV.P(Table2[1M Return vs Nifty])</f>
        <v>-0.12391953329880691</v>
      </c>
      <c r="K565">
        <v>-37.014370422952503</v>
      </c>
      <c r="L565">
        <f>(Table2[[#This Row],[6M Return vs Nifty]]-AVERAGE(Table2[6M Return vs Nifty]))/_xlfn.STDEV.P(Table2[6M Return vs Nifty])</f>
        <v>-1.4353420818982616</v>
      </c>
      <c r="M565">
        <v>-8.7404343625894203</v>
      </c>
      <c r="N565">
        <f>(Table2[[#This Row],[1W Return vs Nifty]]-AVERAGE(Table2[1W Return vs Nifty]))/_xlfn.STDEV.P(Table2[1W Return vs Nifty])</f>
        <v>-1.9633871675364603</v>
      </c>
      <c r="O565">
        <v>631.52</v>
      </c>
      <c r="P565">
        <v>613.61235304103297</v>
      </c>
      <c r="Q565">
        <v>572.95729760157701</v>
      </c>
      <c r="R565">
        <v>57.617748118170503</v>
      </c>
      <c r="S565" s="2">
        <f>(Table2[[#This Row],[Close Price]]-Table2[[#This Row],[20D EMA]])/Table2[[#This Row],[20D EMA]]</f>
        <v>-8.1865974157587403E-3</v>
      </c>
      <c r="T565" s="2">
        <f>(Table2[[#This Row],[Close Price]]-Table2[[#This Row],[50D EMA]])/Table2[[#This Row],[50D EMA]]</f>
        <v>2.0758459140921608E-2</v>
      </c>
      <c r="U565" s="2">
        <f>(Table2[[#This Row],[Close Price]]-Table2[[#This Row],[200D EMA]])/Table2[[#This Row],[200D EMA]]</f>
        <v>9.3187926258949977E-2</v>
      </c>
      <c r="V565">
        <v>1.43021666021081</v>
      </c>
      <c r="W565">
        <v>607.1</v>
      </c>
      <c r="X565">
        <v>631.85</v>
      </c>
      <c r="Y565">
        <v>607.1</v>
      </c>
      <c r="Z565">
        <v>672.2</v>
      </c>
      <c r="AA565">
        <v>607.1</v>
      </c>
      <c r="AB565">
        <v>689.95</v>
      </c>
      <c r="AC565" s="2">
        <f>(Table2[[#This Row],[Close Price]]/Table2[[#This Row],[Day Low]])-1</f>
        <v>3.1708120573217036E-2</v>
      </c>
      <c r="AD565" s="2">
        <f>(Table2[[#This Row],[Day High]]/Table2[[#This Row],[Close Price]])-1</f>
        <v>8.7810329687874056E-3</v>
      </c>
      <c r="AE565" s="2">
        <f>(Table2[[#This Row],[Close Price]]/Table2[[#This Row],[Current Week Low]])-1</f>
        <v>3.1708120573217036E-2</v>
      </c>
      <c r="AF565" s="2">
        <f>(Table2[[#This Row],[Current Week High]]/Table2[[#This Row],[Close Price]])-1</f>
        <v>7.320188393070981E-2</v>
      </c>
      <c r="AG565" s="2">
        <f>(Table2[[#This Row],[Close Price]]/Table2[[#This Row],[Current Month Low]])-1</f>
        <v>3.1708120573217036E-2</v>
      </c>
      <c r="AH565" s="2">
        <f>(Table2[[#This Row],[Current Month High]]/Table2[[#This Row],[Close Price]])-1</f>
        <v>0.10154067214815998</v>
      </c>
      <c r="AI565">
        <v>34.373752694180503</v>
      </c>
      <c r="AJ565">
        <v>71.826349358754499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</v>
      </c>
      <c r="AM565">
        <v>0</v>
      </c>
      <c r="AN565">
        <v>2.04</v>
      </c>
      <c r="AO565" t="s">
        <v>10200</v>
      </c>
      <c r="AP565">
        <v>7.8112395382570005E-2</v>
      </c>
      <c r="AQ565">
        <f>(Table2[[#This Row],[Sharpe Ratio]]-AVERAGE(Table2[Sharpe Ratio]))/_xlfn.STDEV.P(Table2[Sharpe Ratio])</f>
        <v>0.2664618843502935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-3.403068014538742</v>
      </c>
      <c r="AS565">
        <f>_xlfn.RANK.AVG(Table2[[#This Row],[1Y Return vs Nifty Z-Score]],Table2[1Y Return vs Nifty Z-Score])</f>
        <v>326</v>
      </c>
      <c r="AT565">
        <f>_xlfn.RANK.AVG(Table2[[#This Row],[6M Return vs Nifty Z-Score]],Table2[6M Return vs Nifty Z-Score])</f>
        <v>710</v>
      </c>
      <c r="AU565">
        <f>_xlfn.RANK.AVG(Table2[[#This Row],[Sharpe Ratio Z-Score]],Table2[Sharpe Ratio Z-Score])</f>
        <v>253</v>
      </c>
      <c r="AV565">
        <f>(Table2[[#This Row],[Rank 1Y]]+Table2[[#This Row],[Rank 6M]]+Table2[[#This Row],[Rank Sharpe]])/3</f>
        <v>429.66666666666669</v>
      </c>
    </row>
    <row r="566" spans="1:48" x14ac:dyDescent="0.3">
      <c r="A566" t="s">
        <v>1433</v>
      </c>
      <c r="B566" t="s">
        <v>1434</v>
      </c>
      <c r="C566" t="s">
        <v>10157</v>
      </c>
      <c r="D566" t="s">
        <v>414</v>
      </c>
      <c r="E566">
        <v>7065.83096603999</v>
      </c>
      <c r="F566">
        <v>321.10000000000002</v>
      </c>
      <c r="G566">
        <v>-32.308583172181798</v>
      </c>
      <c r="H566">
        <f>(Table2[[#This Row],[1Y Return vs Nifty]]-AVERAGE(Table2[1Y Return vs Nifty]))/_xlfn.STDEV.P(Table2[1Y Return vs Nifty])</f>
        <v>-0.92591202411934581</v>
      </c>
      <c r="I566">
        <v>11.948073021021701</v>
      </c>
      <c r="J566">
        <f>(Table2[[#This Row],[1M Return vs Nifty]]-AVERAGE(Table2[1M Return vs Nifty]))/_xlfn.STDEV.P(Table2[1M Return vs Nifty])</f>
        <v>0.62641027364898405</v>
      </c>
      <c r="K566">
        <v>-25.334825705183999</v>
      </c>
      <c r="L566">
        <f>(Table2[[#This Row],[6M Return vs Nifty]]-AVERAGE(Table2[6M Return vs Nifty]))/_xlfn.STDEV.P(Table2[6M Return vs Nifty])</f>
        <v>-1.0799495380051396</v>
      </c>
      <c r="M566">
        <v>8.1817541366878999</v>
      </c>
      <c r="N566">
        <f>(Table2[[#This Row],[1W Return vs Nifty]]-AVERAGE(Table2[1W Return vs Nifty]))/_xlfn.STDEV.P(Table2[1W Return vs Nifty])</f>
        <v>1.319263833009338</v>
      </c>
      <c r="O566">
        <v>303.75</v>
      </c>
      <c r="P566">
        <v>297.239778558956</v>
      </c>
      <c r="Q566">
        <v>323.07944546813502</v>
      </c>
      <c r="R566">
        <v>59.241880360705203</v>
      </c>
      <c r="S566" s="2">
        <f>(Table2[[#This Row],[Close Price]]-Table2[[#This Row],[20D EMA]])/Table2[[#This Row],[20D EMA]]</f>
        <v>5.7119341563786084E-2</v>
      </c>
      <c r="T566" s="2">
        <f>(Table2[[#This Row],[Close Price]]-Table2[[#This Row],[50D EMA]])/Table2[[#This Row],[50D EMA]]</f>
        <v>8.0272639001147228E-2</v>
      </c>
      <c r="U566" s="2">
        <f>(Table2[[#This Row],[Close Price]]-Table2[[#This Row],[200D EMA]])/Table2[[#This Row],[200D EMA]]</f>
        <v>-6.1268071859750303E-3</v>
      </c>
      <c r="V566">
        <v>2.11995689579099</v>
      </c>
      <c r="W566">
        <v>316.35000000000002</v>
      </c>
      <c r="X566">
        <v>334.1</v>
      </c>
      <c r="Y566">
        <v>307.8</v>
      </c>
      <c r="Z566">
        <v>348.7</v>
      </c>
      <c r="AA566">
        <v>283</v>
      </c>
      <c r="AB566">
        <v>348.7</v>
      </c>
      <c r="AC566" s="2">
        <f>(Table2[[#This Row],[Close Price]]/Table2[[#This Row],[Day Low]])-1</f>
        <v>1.501501501501501E-2</v>
      </c>
      <c r="AD566" s="2">
        <f>(Table2[[#This Row],[Day High]]/Table2[[#This Row],[Close Price]])-1</f>
        <v>4.0485829959514108E-2</v>
      </c>
      <c r="AE566" s="2">
        <f>(Table2[[#This Row],[Close Price]]/Table2[[#This Row],[Current Week Low]])-1</f>
        <v>4.3209876543209846E-2</v>
      </c>
      <c r="AF566" s="2">
        <f>(Table2[[#This Row],[Current Week High]]/Table2[[#This Row],[Close Price]])-1</f>
        <v>8.5954531298660708E-2</v>
      </c>
      <c r="AG566" s="2">
        <f>(Table2[[#This Row],[Close Price]]/Table2[[#This Row],[Current Month Low]])-1</f>
        <v>0.13462897526501783</v>
      </c>
      <c r="AH566" s="2">
        <f>(Table2[[#This Row],[Current Month High]]/Table2[[#This Row],[Close Price]])-1</f>
        <v>8.5954531298660708E-2</v>
      </c>
      <c r="AI566">
        <v>46.652133291809299</v>
      </c>
      <c r="AJ566">
        <v>24.385047453031198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-0.04</v>
      </c>
      <c r="AM566" t="s">
        <v>10199</v>
      </c>
      <c r="AN566">
        <v>9</v>
      </c>
      <c r="AO566" t="s">
        <v>10200</v>
      </c>
      <c r="AP566">
        <v>-1.5474074392941999E-2</v>
      </c>
      <c r="AQ566">
        <f>(Table2[[#This Row],[Sharpe Ratio]]-AVERAGE(Table2[Sharpe Ratio]))/_xlfn.STDEV.P(Table2[Sharpe Ratio])</f>
        <v>-0.78865949054077678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671</v>
      </c>
      <c r="AT566">
        <f>_xlfn.RANK.AVG(Table2[[#This Row],[6M Return vs Nifty Z-Score]],Table2[6M Return vs Nifty Z-Score])</f>
        <v>654</v>
      </c>
      <c r="AU566">
        <f>_xlfn.RANK.AVG(Table2[[#This Row],[Sharpe Ratio Z-Score]],Table2[Sharpe Ratio Z-Score])</f>
        <v>573</v>
      </c>
      <c r="AV566">
        <f>(Table2[[#This Row],[Rank 1Y]]+Table2[[#This Row],[Rank 6M]]+Table2[[#This Row],[Rank Sharpe]])/3</f>
        <v>632.66666666666663</v>
      </c>
    </row>
    <row r="567" spans="1:48" x14ac:dyDescent="0.3">
      <c r="A567" t="s">
        <v>1435</v>
      </c>
      <c r="B567" t="s">
        <v>1436</v>
      </c>
      <c r="C567" t="s">
        <v>629</v>
      </c>
      <c r="D567" t="s">
        <v>629</v>
      </c>
      <c r="E567">
        <v>7062.4445881499996</v>
      </c>
      <c r="F567">
        <v>524.54999999999995</v>
      </c>
      <c r="G567">
        <v>21.803572874935298</v>
      </c>
      <c r="H567">
        <f>(Table2[[#This Row],[1Y Return vs Nifty]]-AVERAGE(Table2[1Y Return vs Nifty]))/_xlfn.STDEV.P(Table2[1Y Return vs Nifty])</f>
        <v>-0.29372130694614207</v>
      </c>
      <c r="I567">
        <v>13.0830104025742</v>
      </c>
      <c r="J567">
        <f>(Table2[[#This Row],[1M Return vs Nifty]]-AVERAGE(Table2[1M Return vs Nifty]))/_xlfn.STDEV.P(Table2[1M Return vs Nifty])</f>
        <v>0.72056868571111532</v>
      </c>
      <c r="K567">
        <v>-16.6430765774743</v>
      </c>
      <c r="L567">
        <f>(Table2[[#This Row],[6M Return vs Nifty]]-AVERAGE(Table2[6M Return vs Nifty]))/_xlfn.STDEV.P(Table2[6M Return vs Nifty])</f>
        <v>-0.81547152040928272</v>
      </c>
      <c r="M567">
        <v>-4.4701330338128704</v>
      </c>
      <c r="N567">
        <f>(Table2[[#This Row],[1W Return vs Nifty]]-AVERAGE(Table2[1W Return vs Nifty]))/_xlfn.STDEV.P(Table2[1W Return vs Nifty])</f>
        <v>-1.1350126975239649</v>
      </c>
      <c r="O567">
        <v>525.79999999999995</v>
      </c>
      <c r="P567">
        <v>500.67357614922003</v>
      </c>
      <c r="Q567">
        <v>485.68696255008803</v>
      </c>
      <c r="R567">
        <v>49.975961567372998</v>
      </c>
      <c r="S567" s="2">
        <f>(Table2[[#This Row],[Close Price]]-Table2[[#This Row],[20D EMA]])/Table2[[#This Row],[20D EMA]]</f>
        <v>-2.377329783187524E-3</v>
      </c>
      <c r="T567" s="2">
        <f>(Table2[[#This Row],[Close Price]]-Table2[[#This Row],[50D EMA]])/Table2[[#This Row],[50D EMA]]</f>
        <v>4.7688603889221096E-2</v>
      </c>
      <c r="U567" s="2">
        <f>(Table2[[#This Row],[Close Price]]-Table2[[#This Row],[200D EMA]])/Table2[[#This Row],[200D EMA]]</f>
        <v>8.0016637148056152E-2</v>
      </c>
      <c r="V567">
        <v>0.838945584170388</v>
      </c>
      <c r="W567">
        <v>518.25</v>
      </c>
      <c r="X567">
        <v>533.45000000000005</v>
      </c>
      <c r="Y567">
        <v>518.25</v>
      </c>
      <c r="Z567">
        <v>545</v>
      </c>
      <c r="AA567">
        <v>518.25</v>
      </c>
      <c r="AB567">
        <v>569.85</v>
      </c>
      <c r="AC567" s="2">
        <f>(Table2[[#This Row],[Close Price]]/Table2[[#This Row],[Day Low]])-1</f>
        <v>1.2156295224312608E-2</v>
      </c>
      <c r="AD567" s="2">
        <f>(Table2[[#This Row],[Day High]]/Table2[[#This Row],[Close Price]])-1</f>
        <v>1.6966924030121122E-2</v>
      </c>
      <c r="AE567" s="2">
        <f>(Table2[[#This Row],[Close Price]]/Table2[[#This Row],[Current Week Low]])-1</f>
        <v>1.2156295224312608E-2</v>
      </c>
      <c r="AF567" s="2">
        <f>(Table2[[#This Row],[Current Week High]]/Table2[[#This Row],[Close Price]])-1</f>
        <v>3.8985797350109763E-2</v>
      </c>
      <c r="AG567" s="2">
        <f>(Table2[[#This Row],[Close Price]]/Table2[[#This Row],[Current Month Low]])-1</f>
        <v>1.2156295224312608E-2</v>
      </c>
      <c r="AH567" s="2">
        <f>(Table2[[#This Row],[Current Month High]]/Table2[[#This Row],[Close Price]])-1</f>
        <v>8.6359736917357877E-2</v>
      </c>
      <c r="AI567">
        <v>26.965970832141799</v>
      </c>
      <c r="AJ567">
        <v>66.023104921664796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0.03</v>
      </c>
      <c r="AM567" t="s">
        <v>10200</v>
      </c>
      <c r="AN567">
        <v>-2.58</v>
      </c>
      <c r="AO567" t="s">
        <v>10199</v>
      </c>
      <c r="AP567">
        <v>7.4304101204217002E-2</v>
      </c>
      <c r="AQ567">
        <f>(Table2[[#This Row],[Sharpe Ratio]]-AVERAGE(Table2[Sharpe Ratio]))/_xlfn.STDEV.P(Table2[Sharpe Ratio])</f>
        <v>0.22352605613610765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-1.3001107830321668</v>
      </c>
      <c r="AS567">
        <f>_xlfn.RANK.AVG(Table2[[#This Row],[1Y Return vs Nifty Z-Score]],Table2[1Y Return vs Nifty Z-Score])</f>
        <v>381</v>
      </c>
      <c r="AT567">
        <f>_xlfn.RANK.AVG(Table2[[#This Row],[6M Return vs Nifty Z-Score]],Table2[6M Return vs Nifty Z-Score])</f>
        <v>594</v>
      </c>
      <c r="AU567">
        <f>_xlfn.RANK.AVG(Table2[[#This Row],[Sharpe Ratio Z-Score]],Table2[Sharpe Ratio Z-Score])</f>
        <v>263</v>
      </c>
      <c r="AV567">
        <f>(Table2[[#This Row],[Rank 1Y]]+Table2[[#This Row],[Rank 6M]]+Table2[[#This Row],[Rank Sharpe]])/3</f>
        <v>412.66666666666669</v>
      </c>
    </row>
    <row r="568" spans="1:48" x14ac:dyDescent="0.3">
      <c r="A568" t="s">
        <v>1437</v>
      </c>
      <c r="B568" t="s">
        <v>1438</v>
      </c>
      <c r="C568" t="s">
        <v>10159</v>
      </c>
      <c r="D568" t="s">
        <v>189</v>
      </c>
      <c r="E568">
        <v>7061.4348765300001</v>
      </c>
      <c r="F568">
        <v>2813.55</v>
      </c>
      <c r="G568">
        <v>214.645572033229</v>
      </c>
      <c r="H568">
        <f>(Table2[[#This Row],[1Y Return vs Nifty]]-AVERAGE(Table2[1Y Return vs Nifty]))/_xlfn.STDEV.P(Table2[1Y Return vs Nifty])</f>
        <v>1.9592460603648698</v>
      </c>
      <c r="I568">
        <v>71.253783022873606</v>
      </c>
      <c r="J568">
        <f>(Table2[[#This Row],[1M Return vs Nifty]]-AVERAGE(Table2[1M Return vs Nifty]))/_xlfn.STDEV.P(Table2[1M Return vs Nifty])</f>
        <v>5.5466213537995079</v>
      </c>
      <c r="K568">
        <v>88.9898518064049</v>
      </c>
      <c r="L568">
        <f>(Table2[[#This Row],[6M Return vs Nifty]]-AVERAGE(Table2[6M Return vs Nifty]))/_xlfn.STDEV.P(Table2[6M Return vs Nifty])</f>
        <v>2.3987937651299842</v>
      </c>
      <c r="M568">
        <v>18.185148075050101</v>
      </c>
      <c r="N568">
        <f>(Table2[[#This Row],[1W Return vs Nifty]]-AVERAGE(Table2[1W Return vs Nifty]))/_xlfn.STDEV.P(Table2[1W Return vs Nifty])</f>
        <v>3.2597723625072117</v>
      </c>
      <c r="O568">
        <v>2276.87</v>
      </c>
      <c r="P568">
        <v>1928.19430492212</v>
      </c>
      <c r="Q568">
        <v>1459.02828071304</v>
      </c>
      <c r="R568">
        <v>69.8672794159137</v>
      </c>
      <c r="S568" s="2">
        <f>(Table2[[#This Row],[Close Price]]-Table2[[#This Row],[20D EMA]])/Table2[[#This Row],[20D EMA]]</f>
        <v>0.23570954863474872</v>
      </c>
      <c r="T568" s="2">
        <f>(Table2[[#This Row],[Close Price]]-Table2[[#This Row],[50D EMA]])/Table2[[#This Row],[50D EMA]]</f>
        <v>0.45916311069782972</v>
      </c>
      <c r="U568" s="2">
        <f>(Table2[[#This Row],[Close Price]]-Table2[[#This Row],[200D EMA]])/Table2[[#This Row],[200D EMA]]</f>
        <v>0.92837249091908858</v>
      </c>
      <c r="V568">
        <v>2.1652380654174501</v>
      </c>
      <c r="W568">
        <v>2721</v>
      </c>
      <c r="X568">
        <v>2950</v>
      </c>
      <c r="Y568">
        <v>2405.0500000000002</v>
      </c>
      <c r="Z568">
        <v>2952.1</v>
      </c>
      <c r="AA568">
        <v>2145.6999999999998</v>
      </c>
      <c r="AB568">
        <v>2952.1</v>
      </c>
      <c r="AC568" s="2">
        <f>(Table2[[#This Row],[Close Price]]/Table2[[#This Row],[Day Low]])-1</f>
        <v>3.4013230429988939E-2</v>
      </c>
      <c r="AD568" s="2">
        <f>(Table2[[#This Row],[Day High]]/Table2[[#This Row],[Close Price]])-1</f>
        <v>4.8497449840948281E-2</v>
      </c>
      <c r="AE568" s="2">
        <f>(Table2[[#This Row],[Close Price]]/Table2[[#This Row],[Current Week Low]])-1</f>
        <v>0.16985093864992407</v>
      </c>
      <c r="AF568" s="2">
        <f>(Table2[[#This Row],[Current Week High]]/Table2[[#This Row],[Close Price]])-1</f>
        <v>4.9243837856089101E-2</v>
      </c>
      <c r="AG568" s="2">
        <f>(Table2[[#This Row],[Close Price]]/Table2[[#This Row],[Current Month Low]])-1</f>
        <v>0.31125040779232904</v>
      </c>
      <c r="AH568" s="2">
        <f>(Table2[[#This Row],[Current Month High]]/Table2[[#This Row],[Close Price]])-1</f>
        <v>4.9243837856089101E-2</v>
      </c>
      <c r="AI568">
        <v>4.9243837856089101</v>
      </c>
      <c r="AJ568">
        <v>249.50931677018599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0.62</v>
      </c>
      <c r="AM568" t="s">
        <v>10200</v>
      </c>
      <c r="AN568">
        <v>46.79</v>
      </c>
      <c r="AO568" t="s">
        <v>10200</v>
      </c>
      <c r="AP568">
        <v>0.14256588810971901</v>
      </c>
      <c r="AQ568">
        <f>(Table2[[#This Row],[Sharpe Ratio]]-AVERAGE(Table2[Sharpe Ratio]))/_xlfn.STDEV.P(Table2[Sharpe Ratio])</f>
        <v>0.99312951083443402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14.157563052636007</v>
      </c>
      <c r="AS568">
        <f>_xlfn.RANK.AVG(Table2[[#This Row],[1Y Return vs Nifty Z-Score]],Table2[1Y Return vs Nifty Z-Score])</f>
        <v>26</v>
      </c>
      <c r="AT568">
        <f>_xlfn.RANK.AVG(Table2[[#This Row],[6M Return vs Nifty Z-Score]],Table2[6M Return vs Nifty Z-Score])</f>
        <v>19</v>
      </c>
      <c r="AU568">
        <f>_xlfn.RANK.AVG(Table2[[#This Row],[Sharpe Ratio Z-Score]],Table2[Sharpe Ratio Z-Score])</f>
        <v>120</v>
      </c>
      <c r="AV568">
        <f>(Table2[[#This Row],[Rank 1Y]]+Table2[[#This Row],[Rank 6M]]+Table2[[#This Row],[Rank Sharpe]])/3</f>
        <v>55</v>
      </c>
    </row>
    <row r="569" spans="1:48" x14ac:dyDescent="0.3">
      <c r="A569" t="s">
        <v>1441</v>
      </c>
      <c r="B569" t="s">
        <v>1442</v>
      </c>
      <c r="C569" t="s">
        <v>10166</v>
      </c>
      <c r="D569" t="s">
        <v>629</v>
      </c>
      <c r="E569">
        <v>6986.3824524000001</v>
      </c>
      <c r="F569">
        <v>512.70000000000005</v>
      </c>
      <c r="G569">
        <v>23.0981585630797</v>
      </c>
      <c r="H569">
        <f>(Table2[[#This Row],[1Y Return vs Nifty]]-AVERAGE(Table2[1Y Return vs Nifty]))/_xlfn.STDEV.P(Table2[1Y Return vs Nifty])</f>
        <v>-0.27859670067620251</v>
      </c>
      <c r="I569">
        <v>5.2267079999814303</v>
      </c>
      <c r="J569">
        <f>(Table2[[#This Row],[1M Return vs Nifty]]-AVERAGE(Table2[1M Return vs Nifty]))/_xlfn.STDEV.P(Table2[1M Return vs Nifty])</f>
        <v>6.8782101771000914E-2</v>
      </c>
      <c r="K569">
        <v>-3.5949861786014301</v>
      </c>
      <c r="L569">
        <f>(Table2[[#This Row],[6M Return vs Nifty]]-AVERAGE(Table2[6M Return vs Nifty]))/_xlfn.STDEV.P(Table2[6M Return vs Nifty])</f>
        <v>-0.41843600645229384</v>
      </c>
      <c r="M569">
        <v>1.71117615191997E-2</v>
      </c>
      <c r="N569">
        <f>(Table2[[#This Row],[1W Return vs Nifty]]-AVERAGE(Table2[1W Return vs Nifty]))/_xlfn.STDEV.P(Table2[1W Return vs Nifty])</f>
        <v>-0.26455444576061832</v>
      </c>
      <c r="O569">
        <v>509.11</v>
      </c>
      <c r="P569">
        <v>488.60281461989501</v>
      </c>
      <c r="Q569">
        <v>439.25193524853</v>
      </c>
      <c r="R569">
        <v>59.129249277770597</v>
      </c>
      <c r="S569" s="2">
        <f>(Table2[[#This Row],[Close Price]]-Table2[[#This Row],[20D EMA]])/Table2[[#This Row],[20D EMA]]</f>
        <v>7.0515212822376931E-3</v>
      </c>
      <c r="T569" s="2">
        <f>(Table2[[#This Row],[Close Price]]-Table2[[#This Row],[50D EMA]])/Table2[[#This Row],[50D EMA]]</f>
        <v>4.9318556215954795E-2</v>
      </c>
      <c r="U569" s="2">
        <f>(Table2[[#This Row],[Close Price]]-Table2[[#This Row],[200D EMA]])/Table2[[#This Row],[200D EMA]]</f>
        <v>0.16721170439445626</v>
      </c>
      <c r="V569">
        <v>2.8252985269426198</v>
      </c>
      <c r="W569">
        <v>502.55</v>
      </c>
      <c r="X569">
        <v>526.95000000000005</v>
      </c>
      <c r="Y569">
        <v>502.55</v>
      </c>
      <c r="Z569">
        <v>540</v>
      </c>
      <c r="AA569">
        <v>502.55</v>
      </c>
      <c r="AB569">
        <v>541.29999999999995</v>
      </c>
      <c r="AC569" s="2">
        <f>(Table2[[#This Row],[Close Price]]/Table2[[#This Row],[Day Low]])-1</f>
        <v>2.0196995323848332E-2</v>
      </c>
      <c r="AD569" s="2">
        <f>(Table2[[#This Row],[Day High]]/Table2[[#This Row],[Close Price]])-1</f>
        <v>2.7794031597425439E-2</v>
      </c>
      <c r="AE569" s="2">
        <f>(Table2[[#This Row],[Close Price]]/Table2[[#This Row],[Current Week Low]])-1</f>
        <v>2.0196995323848332E-2</v>
      </c>
      <c r="AF569" s="2">
        <f>(Table2[[#This Row],[Current Week High]]/Table2[[#This Row],[Close Price]])-1</f>
        <v>5.3247513165593841E-2</v>
      </c>
      <c r="AG569" s="2">
        <f>(Table2[[#This Row],[Close Price]]/Table2[[#This Row],[Current Month Low]])-1</f>
        <v>2.0196995323848332E-2</v>
      </c>
      <c r="AH569" s="2">
        <f>(Table2[[#This Row],[Current Month High]]/Table2[[#This Row],[Close Price]])-1</f>
        <v>5.5783109030622002E-2</v>
      </c>
      <c r="AI569">
        <v>9.1866588648332002</v>
      </c>
      <c r="AJ569">
        <v>72.162525184687695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0.02</v>
      </c>
      <c r="AM569" t="s">
        <v>10200</v>
      </c>
      <c r="AN569">
        <v>-0.19</v>
      </c>
      <c r="AO569" t="s">
        <v>10199</v>
      </c>
      <c r="AP569">
        <v>0.112904247790704</v>
      </c>
      <c r="AQ569">
        <f>(Table2[[#This Row],[Sharpe Ratio]]-AVERAGE(Table2[Sharpe Ratio]))/_xlfn.STDEV.P(Table2[Sharpe Ratio])</f>
        <v>0.65871545728593006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-0.2340895938321837</v>
      </c>
      <c r="AS569">
        <f>_xlfn.RANK.AVG(Table2[[#This Row],[1Y Return vs Nifty Z-Score]],Table2[1Y Return vs Nifty Z-Score])</f>
        <v>377</v>
      </c>
      <c r="AT569">
        <f>_xlfn.RANK.AVG(Table2[[#This Row],[6M Return vs Nifty Z-Score]],Table2[6M Return vs Nifty Z-Score])</f>
        <v>467</v>
      </c>
      <c r="AU569">
        <f>_xlfn.RANK.AVG(Table2[[#This Row],[Sharpe Ratio Z-Score]],Table2[Sharpe Ratio Z-Score])</f>
        <v>181</v>
      </c>
      <c r="AV569">
        <f>(Table2[[#This Row],[Rank 1Y]]+Table2[[#This Row],[Rank 6M]]+Table2[[#This Row],[Rank Sharpe]])/3</f>
        <v>341.66666666666669</v>
      </c>
    </row>
    <row r="570" spans="1:48" x14ac:dyDescent="0.3">
      <c r="A570" t="s">
        <v>1443</v>
      </c>
      <c r="B570" t="s">
        <v>1444</v>
      </c>
      <c r="C570" t="s">
        <v>10155</v>
      </c>
      <c r="D570" t="s">
        <v>24</v>
      </c>
      <c r="E570">
        <v>6964.2332903879997</v>
      </c>
      <c r="F570">
        <v>26.31</v>
      </c>
      <c r="G570">
        <v>8.7488201779436494</v>
      </c>
      <c r="H570">
        <f>(Table2[[#This Row],[1Y Return vs Nifty]]-AVERAGE(Table2[1Y Return vs Nifty]))/_xlfn.STDEV.P(Table2[1Y Return vs Nifty])</f>
        <v>-0.44623959623485099</v>
      </c>
      <c r="I570">
        <v>-8.3132485095462005</v>
      </c>
      <c r="J570">
        <f>(Table2[[#This Row],[1M Return vs Nifty]]-AVERAGE(Table2[1M Return vs Nifty]))/_xlfn.STDEV.P(Table2[1M Return vs Nifty])</f>
        <v>-1.0545404929817435</v>
      </c>
      <c r="K570">
        <v>-3.5571516101042899</v>
      </c>
      <c r="L570">
        <f>(Table2[[#This Row],[6M Return vs Nifty]]-AVERAGE(Table2[6M Return vs Nifty]))/_xlfn.STDEV.P(Table2[6M Return vs Nifty])</f>
        <v>-0.41728475236917528</v>
      </c>
      <c r="M570">
        <v>0.13638724593492699</v>
      </c>
      <c r="N570">
        <f>(Table2[[#This Row],[1W Return vs Nifty]]-AVERAGE(Table2[1W Return vs Nifty]))/_xlfn.STDEV.P(Table2[1W Return vs Nifty])</f>
        <v>-0.24141678905181896</v>
      </c>
      <c r="O570">
        <v>27.05</v>
      </c>
      <c r="P570">
        <v>27.510483472260098</v>
      </c>
      <c r="Q570">
        <v>26.1697988733135</v>
      </c>
      <c r="R570">
        <v>37.759999865284897</v>
      </c>
      <c r="S570" s="2">
        <f>(Table2[[#This Row],[Close Price]]-Table2[[#This Row],[20D EMA]])/Table2[[#This Row],[20D EMA]]</f>
        <v>-2.7356746765249611E-2</v>
      </c>
      <c r="T570" s="2">
        <f>(Table2[[#This Row],[Close Price]]-Table2[[#This Row],[50D EMA]])/Table2[[#This Row],[50D EMA]]</f>
        <v>-4.3637309154184595E-2</v>
      </c>
      <c r="U570" s="2">
        <f>(Table2[[#This Row],[Close Price]]-Table2[[#This Row],[200D EMA]])/Table2[[#This Row],[200D EMA]]</f>
        <v>5.3573635535070219E-3</v>
      </c>
      <c r="V570">
        <v>0.68107525127931801</v>
      </c>
      <c r="W570">
        <v>26.1</v>
      </c>
      <c r="X570">
        <v>26.94</v>
      </c>
      <c r="Y570">
        <v>26.1</v>
      </c>
      <c r="Z570">
        <v>27.39</v>
      </c>
      <c r="AA570">
        <v>26.1</v>
      </c>
      <c r="AB570">
        <v>27.47</v>
      </c>
      <c r="AC570" s="2">
        <f>(Table2[[#This Row],[Close Price]]/Table2[[#This Row],[Day Low]])-1</f>
        <v>8.0459770114942319E-3</v>
      </c>
      <c r="AD570" s="2">
        <f>(Table2[[#This Row],[Day High]]/Table2[[#This Row],[Close Price]])-1</f>
        <v>2.3945267958951133E-2</v>
      </c>
      <c r="AE570" s="2">
        <f>(Table2[[#This Row],[Close Price]]/Table2[[#This Row],[Current Week Low]])-1</f>
        <v>8.0459770114942319E-3</v>
      </c>
      <c r="AF570" s="2">
        <f>(Table2[[#This Row],[Current Week High]]/Table2[[#This Row],[Close Price]])-1</f>
        <v>4.1049030786773244E-2</v>
      </c>
      <c r="AG570" s="2">
        <f>(Table2[[#This Row],[Close Price]]/Table2[[#This Row],[Current Month Low]])-1</f>
        <v>8.0459770114942319E-3</v>
      </c>
      <c r="AH570" s="2">
        <f>(Table2[[#This Row],[Current Month High]]/Table2[[#This Row],[Close Price]])-1</f>
        <v>4.4089699733941501E-2</v>
      </c>
      <c r="AI570">
        <v>40.181395163000502</v>
      </c>
      <c r="AJ570">
        <v>46.879288551823699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-0.16</v>
      </c>
      <c r="AM570" t="s">
        <v>10199</v>
      </c>
      <c r="AN570">
        <v>-4.57</v>
      </c>
      <c r="AO570" t="s">
        <v>10199</v>
      </c>
      <c r="AP570">
        <v>7.7809667285844E-2</v>
      </c>
      <c r="AQ570">
        <f>(Table2[[#This Row],[Sharpe Ratio]]-AVERAGE(Table2[Sharpe Ratio]))/_xlfn.STDEV.P(Table2[Sharpe Ratio])</f>
        <v>0.26304883878503299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459</v>
      </c>
      <c r="AT570">
        <f>_xlfn.RANK.AVG(Table2[[#This Row],[6M Return vs Nifty Z-Score]],Table2[6M Return vs Nifty Z-Score])</f>
        <v>465</v>
      </c>
      <c r="AU570">
        <f>_xlfn.RANK.AVG(Table2[[#This Row],[Sharpe Ratio Z-Score]],Table2[Sharpe Ratio Z-Score])</f>
        <v>254</v>
      </c>
      <c r="AV570">
        <f>(Table2[[#This Row],[Rank 1Y]]+Table2[[#This Row],[Rank 6M]]+Table2[[#This Row],[Rank Sharpe]])/3</f>
        <v>392.66666666666669</v>
      </c>
    </row>
    <row r="571" spans="1:48" x14ac:dyDescent="0.3">
      <c r="A571" t="s">
        <v>1445</v>
      </c>
      <c r="B571" t="s">
        <v>1446</v>
      </c>
      <c r="C571" t="s">
        <v>10168</v>
      </c>
      <c r="D571" t="s">
        <v>140</v>
      </c>
      <c r="E571">
        <v>6890.2043259149996</v>
      </c>
      <c r="F571">
        <v>210.63</v>
      </c>
      <c r="G571">
        <v>201.92186804385301</v>
      </c>
      <c r="H571">
        <f>(Table2[[#This Row],[1Y Return vs Nifty]]-AVERAGE(Table2[1Y Return vs Nifty]))/_xlfn.STDEV.P(Table2[1Y Return vs Nifty])</f>
        <v>1.810595403326936</v>
      </c>
      <c r="I571">
        <v>22.675289121971598</v>
      </c>
      <c r="J571">
        <f>(Table2[[#This Row],[1M Return vs Nifty]]-AVERAGE(Table2[1M Return vs Nifty]))/_xlfn.STDEV.P(Table2[1M Return vs Nifty])</f>
        <v>1.5163779937456603</v>
      </c>
      <c r="K571">
        <v>11.112849113469499</v>
      </c>
      <c r="L571">
        <f>(Table2[[#This Row],[6M Return vs Nifty]]-AVERAGE(Table2[6M Return vs Nifty]))/_xlfn.STDEV.P(Table2[6M Return vs Nifty])</f>
        <v>2.9103270627404771E-2</v>
      </c>
      <c r="M571">
        <v>5.1656237494791704</v>
      </c>
      <c r="N571">
        <f>(Table2[[#This Row],[1W Return vs Nifty]]-AVERAGE(Table2[1W Return vs Nifty]))/_xlfn.STDEV.P(Table2[1W Return vs Nifty])</f>
        <v>0.73417973270102688</v>
      </c>
      <c r="O571">
        <v>203.3</v>
      </c>
      <c r="P571">
        <v>184.84481176577199</v>
      </c>
      <c r="Q571">
        <v>146.16598391363399</v>
      </c>
      <c r="R571">
        <v>88.516581303856597</v>
      </c>
      <c r="S571" s="2">
        <f>(Table2[[#This Row],[Close Price]]-Table2[[#This Row],[20D EMA]])/Table2[[#This Row],[20D EMA]]</f>
        <v>3.6055090998524268E-2</v>
      </c>
      <c r="T571" s="2">
        <f>(Table2[[#This Row],[Close Price]]-Table2[[#This Row],[50D EMA]])/Table2[[#This Row],[50D EMA]]</f>
        <v>0.13949641316902078</v>
      </c>
      <c r="U571" s="2">
        <f>(Table2[[#This Row],[Close Price]]-Table2[[#This Row],[200D EMA]])/Table2[[#This Row],[200D EMA]]</f>
        <v>0.44103295691873329</v>
      </c>
      <c r="V571">
        <v>1.9291875071514699</v>
      </c>
      <c r="W571">
        <v>208.82</v>
      </c>
      <c r="X571">
        <v>225.7</v>
      </c>
      <c r="Y571">
        <v>208.82</v>
      </c>
      <c r="Z571">
        <v>238.97</v>
      </c>
      <c r="AA571">
        <v>190.05</v>
      </c>
      <c r="AB571">
        <v>238.97</v>
      </c>
      <c r="AC571" s="2">
        <f>(Table2[[#This Row],[Close Price]]/Table2[[#This Row],[Day Low]])-1</f>
        <v>8.6677521310218886E-3</v>
      </c>
      <c r="AD571" s="2">
        <f>(Table2[[#This Row],[Day High]]/Table2[[#This Row],[Close Price]])-1</f>
        <v>7.1547262972985859E-2</v>
      </c>
      <c r="AE571" s="2">
        <f>(Table2[[#This Row],[Close Price]]/Table2[[#This Row],[Current Week Low]])-1</f>
        <v>8.6677521310218886E-3</v>
      </c>
      <c r="AF571" s="2">
        <f>(Table2[[#This Row],[Current Week High]]/Table2[[#This Row],[Close Price]])-1</f>
        <v>0.13454873474813667</v>
      </c>
      <c r="AG571" s="2">
        <f>(Table2[[#This Row],[Close Price]]/Table2[[#This Row],[Current Month Low]])-1</f>
        <v>0.10828729281767946</v>
      </c>
      <c r="AH571" s="2">
        <f>(Table2[[#This Row],[Current Month High]]/Table2[[#This Row],[Close Price]])-1</f>
        <v>0.13454873474813667</v>
      </c>
      <c r="AI571">
        <v>13.454873474813599</v>
      </c>
      <c r="AJ571">
        <v>234.068199841395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0.09</v>
      </c>
      <c r="AM571" t="s">
        <v>10200</v>
      </c>
      <c r="AN571">
        <v>7.99</v>
      </c>
      <c r="AO571" t="s">
        <v>10200</v>
      </c>
      <c r="AP571">
        <v>0.15058727318623999</v>
      </c>
      <c r="AQ571">
        <f>(Table2[[#This Row],[Sharpe Ratio]]-AVERAGE(Table2[Sharpe Ratio]))/_xlfn.STDEV.P(Table2[Sharpe Ratio])</f>
        <v>1.0835649644931862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5.1738213648942146</v>
      </c>
      <c r="AS571">
        <f>_xlfn.RANK.AVG(Table2[[#This Row],[1Y Return vs Nifty Z-Score]],Table2[1Y Return vs Nifty Z-Score])</f>
        <v>35</v>
      </c>
      <c r="AT571">
        <f>_xlfn.RANK.AVG(Table2[[#This Row],[6M Return vs Nifty Z-Score]],Table2[6M Return vs Nifty Z-Score])</f>
        <v>306</v>
      </c>
      <c r="AU571">
        <f>_xlfn.RANK.AVG(Table2[[#This Row],[Sharpe Ratio Z-Score]],Table2[Sharpe Ratio Z-Score])</f>
        <v>100</v>
      </c>
      <c r="AV571">
        <f>(Table2[[#This Row],[Rank 1Y]]+Table2[[#This Row],[Rank 6M]]+Table2[[#This Row],[Rank Sharpe]])/3</f>
        <v>147</v>
      </c>
    </row>
    <row r="572" spans="1:48" x14ac:dyDescent="0.3">
      <c r="A572" t="s">
        <v>1447</v>
      </c>
      <c r="B572" t="s">
        <v>1448</v>
      </c>
      <c r="C572" t="s">
        <v>629</v>
      </c>
      <c r="D572" t="s">
        <v>629</v>
      </c>
      <c r="E572">
        <v>6865.8184959999999</v>
      </c>
      <c r="F572">
        <v>332.6</v>
      </c>
      <c r="G572">
        <v>-22.074105276379001</v>
      </c>
      <c r="H572">
        <f>(Table2[[#This Row],[1Y Return vs Nifty]]-AVERAGE(Table2[1Y Return vs Nifty]))/_xlfn.STDEV.P(Table2[1Y Return vs Nifty])</f>
        <v>-0.80634292184208445</v>
      </c>
      <c r="I572">
        <v>-3.55808307185253</v>
      </c>
      <c r="J572">
        <f>(Table2[[#This Row],[1M Return vs Nifty]]-AVERAGE(Table2[1M Return vs Nifty]))/_xlfn.STDEV.P(Table2[1M Return vs Nifty])</f>
        <v>-0.6600351801921549</v>
      </c>
      <c r="K572">
        <v>-4.26225826523428</v>
      </c>
      <c r="L572">
        <f>(Table2[[#This Row],[6M Return vs Nifty]]-AVERAGE(Table2[6M Return vs Nifty]))/_xlfn.STDEV.P(Table2[6M Return vs Nifty])</f>
        <v>-0.43874018183479363</v>
      </c>
      <c r="M572">
        <v>-1.1545907578063901</v>
      </c>
      <c r="N572">
        <f>(Table2[[#This Row],[1W Return vs Nifty]]-AVERAGE(Table2[1W Return vs Nifty]))/_xlfn.STDEV.P(Table2[1W Return vs Nifty])</f>
        <v>-0.49184717728706601</v>
      </c>
      <c r="O572">
        <v>345.73</v>
      </c>
      <c r="P572">
        <v>345.08441941285901</v>
      </c>
      <c r="Q572">
        <v>340.78799114680601</v>
      </c>
      <c r="R572">
        <v>40.173701236838397</v>
      </c>
      <c r="S572" s="2">
        <f>(Table2[[#This Row],[Close Price]]-Table2[[#This Row],[20D EMA]])/Table2[[#This Row],[20D EMA]]</f>
        <v>-3.7977612587857562E-2</v>
      </c>
      <c r="T572" s="2">
        <f>(Table2[[#This Row],[Close Price]]-Table2[[#This Row],[50D EMA]])/Table2[[#This Row],[50D EMA]]</f>
        <v>-3.6177870429793653E-2</v>
      </c>
      <c r="U572" s="2">
        <f>(Table2[[#This Row],[Close Price]]-Table2[[#This Row],[200D EMA]])/Table2[[#This Row],[200D EMA]]</f>
        <v>-2.4026642251248603E-2</v>
      </c>
      <c r="V572">
        <v>0.63137405567849403</v>
      </c>
      <c r="W572">
        <v>327.35000000000002</v>
      </c>
      <c r="X572">
        <v>345</v>
      </c>
      <c r="Y572">
        <v>327.35000000000002</v>
      </c>
      <c r="Z572">
        <v>352.1</v>
      </c>
      <c r="AA572">
        <v>327.35000000000002</v>
      </c>
      <c r="AB572">
        <v>358</v>
      </c>
      <c r="AC572" s="2">
        <f>(Table2[[#This Row],[Close Price]]/Table2[[#This Row],[Day Low]])-1</f>
        <v>1.6037879945012934E-2</v>
      </c>
      <c r="AD572" s="2">
        <f>(Table2[[#This Row],[Day High]]/Table2[[#This Row],[Close Price]])-1</f>
        <v>3.7282020444978858E-2</v>
      </c>
      <c r="AE572" s="2">
        <f>(Table2[[#This Row],[Close Price]]/Table2[[#This Row],[Current Week Low]])-1</f>
        <v>1.6037879945012934E-2</v>
      </c>
      <c r="AF572" s="2">
        <f>(Table2[[#This Row],[Current Week High]]/Table2[[#This Row],[Close Price]])-1</f>
        <v>5.8628983764281495E-2</v>
      </c>
      <c r="AG572" s="2">
        <f>(Table2[[#This Row],[Close Price]]/Table2[[#This Row],[Current Month Low]])-1</f>
        <v>1.6037879945012934E-2</v>
      </c>
      <c r="AH572" s="2">
        <f>(Table2[[#This Row],[Current Month High]]/Table2[[#This Row],[Close Price]])-1</f>
        <v>7.6368009621166522E-2</v>
      </c>
      <c r="AI572">
        <v>31.374022850270499</v>
      </c>
      <c r="AJ572">
        <v>24.220354808590098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-7.0000000000000007E-2</v>
      </c>
      <c r="AM572" t="s">
        <v>10199</v>
      </c>
      <c r="AN572">
        <v>-5.87</v>
      </c>
      <c r="AO572" t="s">
        <v>10199</v>
      </c>
      <c r="AP572">
        <v>0.12593199982866399</v>
      </c>
      <c r="AQ572">
        <f>(Table2[[#This Row],[Sharpe Ratio]]-AVERAGE(Table2[Sharpe Ratio]))/_xlfn.STDEV.P(Table2[Sharpe Ratio])</f>
        <v>0.80559416395159211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-1.5913712972045069</v>
      </c>
      <c r="AS572">
        <f>_xlfn.RANK.AVG(Table2[[#This Row],[1Y Return vs Nifty Z-Score]],Table2[1Y Return vs Nifty Z-Score])</f>
        <v>637</v>
      </c>
      <c r="AT572">
        <f>_xlfn.RANK.AVG(Table2[[#This Row],[6M Return vs Nifty Z-Score]],Table2[6M Return vs Nifty Z-Score])</f>
        <v>474</v>
      </c>
      <c r="AU572">
        <f>_xlfn.RANK.AVG(Table2[[#This Row],[Sharpe Ratio Z-Score]],Table2[Sharpe Ratio Z-Score])</f>
        <v>152</v>
      </c>
      <c r="AV572">
        <f>(Table2[[#This Row],[Rank 1Y]]+Table2[[#This Row],[Rank 6M]]+Table2[[#This Row],[Rank Sharpe]])/3</f>
        <v>421</v>
      </c>
    </row>
    <row r="573" spans="1:48" x14ac:dyDescent="0.3">
      <c r="A573" t="s">
        <v>1449</v>
      </c>
      <c r="B573" t="s">
        <v>1450</v>
      </c>
      <c r="C573" t="s">
        <v>10160</v>
      </c>
      <c r="D573" t="s">
        <v>1451</v>
      </c>
      <c r="E573">
        <v>6845.4019698000002</v>
      </c>
      <c r="F573">
        <v>516.85</v>
      </c>
      <c r="G573">
        <v>-17.455175041842502</v>
      </c>
      <c r="H573">
        <f>(Table2[[#This Row],[1Y Return vs Nifty]]-AVERAGE(Table2[1Y Return vs Nifty]))/_xlfn.STDEV.P(Table2[1Y Return vs Nifty])</f>
        <v>-0.75238009664986594</v>
      </c>
      <c r="I573">
        <v>1.2951924641539201</v>
      </c>
      <c r="J573">
        <f>(Table2[[#This Row],[1M Return vs Nifty]]-AVERAGE(Table2[1M Return vs Nifty]))/_xlfn.STDEV.P(Table2[1M Return vs Nifty])</f>
        <v>-0.25739030726951811</v>
      </c>
      <c r="K573">
        <v>-11.433853825973999</v>
      </c>
      <c r="L573">
        <f>(Table2[[#This Row],[6M Return vs Nifty]]-AVERAGE(Table2[6M Return vs Nifty]))/_xlfn.STDEV.P(Table2[6M Return vs Nifty])</f>
        <v>-0.6569620091142796</v>
      </c>
      <c r="M573">
        <v>2.6000875774605099</v>
      </c>
      <c r="N573">
        <f>(Table2[[#This Row],[1W Return vs Nifty]]-AVERAGE(Table2[1W Return vs Nifty]))/_xlfn.STDEV.P(Table2[1W Return vs Nifty])</f>
        <v>0.23650415826967283</v>
      </c>
      <c r="O573">
        <v>508.99</v>
      </c>
      <c r="P573">
        <v>505.58752884827101</v>
      </c>
      <c r="Q573">
        <v>500.06962971411798</v>
      </c>
      <c r="R573">
        <v>70.935047394454202</v>
      </c>
      <c r="S573" s="2">
        <f>(Table2[[#This Row],[Close Price]]-Table2[[#This Row],[20D EMA]])/Table2[[#This Row],[20D EMA]]</f>
        <v>1.5442346607988395E-2</v>
      </c>
      <c r="T573" s="2">
        <f>(Table2[[#This Row],[Close Price]]-Table2[[#This Row],[50D EMA]])/Table2[[#This Row],[50D EMA]]</f>
        <v>2.2276006643963193E-2</v>
      </c>
      <c r="U573" s="2">
        <f>(Table2[[#This Row],[Close Price]]-Table2[[#This Row],[200D EMA]])/Table2[[#This Row],[200D EMA]]</f>
        <v>3.3556067572980026E-2</v>
      </c>
      <c r="V573">
        <v>1.0672771129780001</v>
      </c>
      <c r="W573">
        <v>510</v>
      </c>
      <c r="X573">
        <v>529.35</v>
      </c>
      <c r="Y573">
        <v>510</v>
      </c>
      <c r="Z573">
        <v>538</v>
      </c>
      <c r="AA573">
        <v>504</v>
      </c>
      <c r="AB573">
        <v>538</v>
      </c>
      <c r="AC573" s="2">
        <f>(Table2[[#This Row],[Close Price]]/Table2[[#This Row],[Day Low]])-1</f>
        <v>1.3431372549019605E-2</v>
      </c>
      <c r="AD573" s="2">
        <f>(Table2[[#This Row],[Day High]]/Table2[[#This Row],[Close Price]])-1</f>
        <v>2.4184966624746007E-2</v>
      </c>
      <c r="AE573" s="2">
        <f>(Table2[[#This Row],[Close Price]]/Table2[[#This Row],[Current Week Low]])-1</f>
        <v>1.3431372549019605E-2</v>
      </c>
      <c r="AF573" s="2">
        <f>(Table2[[#This Row],[Current Week High]]/Table2[[#This Row],[Close Price]])-1</f>
        <v>4.0920963529070375E-2</v>
      </c>
      <c r="AG573" s="2">
        <f>(Table2[[#This Row],[Close Price]]/Table2[[#This Row],[Current Month Low]])-1</f>
        <v>2.5496031746031766E-2</v>
      </c>
      <c r="AH573" s="2">
        <f>(Table2[[#This Row],[Current Month High]]/Table2[[#This Row],[Close Price]])-1</f>
        <v>4.0920963529070375E-2</v>
      </c>
      <c r="AI573">
        <v>29.505659282190202</v>
      </c>
      <c r="AJ573">
        <v>32.169799258406798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-0.1</v>
      </c>
      <c r="AM573" t="s">
        <v>10199</v>
      </c>
      <c r="AN573">
        <v>1.94</v>
      </c>
      <c r="AO573" t="s">
        <v>10200</v>
      </c>
      <c r="AP573">
        <v>4.5287408359752E-2</v>
      </c>
      <c r="AQ573">
        <f>(Table2[[#This Row],[Sharpe Ratio]]-AVERAGE(Table2[Sharpe Ratio]))/_xlfn.STDEV.P(Table2[Sharpe Ratio])</f>
        <v>-0.10361666996824707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-1.5338449247322379</v>
      </c>
      <c r="AS573">
        <f>_xlfn.RANK.AVG(Table2[[#This Row],[1Y Return vs Nifty Z-Score]],Table2[1Y Return vs Nifty Z-Score])</f>
        <v>611</v>
      </c>
      <c r="AT573">
        <f>_xlfn.RANK.AVG(Table2[[#This Row],[6M Return vs Nifty Z-Score]],Table2[6M Return vs Nifty Z-Score])</f>
        <v>540</v>
      </c>
      <c r="AU573">
        <f>_xlfn.RANK.AVG(Table2[[#This Row],[Sharpe Ratio Z-Score]],Table2[Sharpe Ratio Z-Score])</f>
        <v>364</v>
      </c>
      <c r="AV573">
        <f>(Table2[[#This Row],[Rank 1Y]]+Table2[[#This Row],[Rank 6M]]+Table2[[#This Row],[Rank Sharpe]])/3</f>
        <v>505</v>
      </c>
    </row>
    <row r="574" spans="1:48" x14ac:dyDescent="0.3">
      <c r="A574" t="s">
        <v>1452</v>
      </c>
      <c r="B574" t="s">
        <v>1453</v>
      </c>
      <c r="C574" t="s">
        <v>10156</v>
      </c>
      <c r="D574" t="s">
        <v>621</v>
      </c>
      <c r="E574">
        <v>6813.5485920040001</v>
      </c>
      <c r="F574">
        <v>138.16</v>
      </c>
      <c r="G574">
        <v>-32.296368395529299</v>
      </c>
      <c r="H574">
        <f>(Table2[[#This Row],[1Y Return vs Nifty]]-AVERAGE(Table2[1Y Return vs Nifty]))/_xlfn.STDEV.P(Table2[1Y Return vs Nifty])</f>
        <v>-0.92576931924531847</v>
      </c>
      <c r="I574">
        <v>6.9924179915501297</v>
      </c>
      <c r="J574">
        <f>(Table2[[#This Row],[1M Return vs Nifty]]-AVERAGE(Table2[1M Return vs Nifty]))/_xlfn.STDEV.P(Table2[1M Return vs Nifty])</f>
        <v>0.21527163649839087</v>
      </c>
      <c r="K574">
        <v>-16.8144940695876</v>
      </c>
      <c r="L574">
        <f>(Table2[[#This Row],[6M Return vs Nifty]]-AVERAGE(Table2[6M Return vs Nifty]))/_xlfn.STDEV.P(Table2[6M Return vs Nifty])</f>
        <v>-0.82068751983923005</v>
      </c>
      <c r="M574">
        <v>-1.9195065322113201</v>
      </c>
      <c r="N574">
        <f>(Table2[[#This Row],[1W Return vs Nifty]]-AVERAGE(Table2[1W Return vs Nifty]))/_xlfn.STDEV.P(Table2[1W Return vs Nifty])</f>
        <v>-0.64022937574152949</v>
      </c>
      <c r="O574">
        <v>137.97</v>
      </c>
      <c r="P574">
        <v>134.37345309230199</v>
      </c>
      <c r="Q574">
        <v>139.18482629486601</v>
      </c>
      <c r="R574">
        <v>52.446560178429003</v>
      </c>
      <c r="S574" s="2">
        <f>(Table2[[#This Row],[Close Price]]-Table2[[#This Row],[20D EMA]])/Table2[[#This Row],[20D EMA]]</f>
        <v>1.3771109661520455E-3</v>
      </c>
      <c r="T574" s="2">
        <f>(Table2[[#This Row],[Close Price]]-Table2[[#This Row],[50D EMA]])/Table2[[#This Row],[50D EMA]]</f>
        <v>2.8179278127927598E-2</v>
      </c>
      <c r="U574" s="2">
        <f>(Table2[[#This Row],[Close Price]]-Table2[[#This Row],[200D EMA]])/Table2[[#This Row],[200D EMA]]</f>
        <v>-7.3630604868874187E-3</v>
      </c>
      <c r="V574">
        <v>0.64770936046968697</v>
      </c>
      <c r="W574">
        <v>136.1</v>
      </c>
      <c r="X574">
        <v>143.15</v>
      </c>
      <c r="Y574">
        <v>136.1</v>
      </c>
      <c r="Z574">
        <v>143.15</v>
      </c>
      <c r="AA574">
        <v>136.1</v>
      </c>
      <c r="AB574">
        <v>148.81</v>
      </c>
      <c r="AC574" s="2">
        <f>(Table2[[#This Row],[Close Price]]/Table2[[#This Row],[Day Low]])-1</f>
        <v>1.5135929463629738E-2</v>
      </c>
      <c r="AD574" s="2">
        <f>(Table2[[#This Row],[Day High]]/Table2[[#This Row],[Close Price]])-1</f>
        <v>3.6117544875506669E-2</v>
      </c>
      <c r="AE574" s="2">
        <f>(Table2[[#This Row],[Close Price]]/Table2[[#This Row],[Current Week Low]])-1</f>
        <v>1.5135929463629738E-2</v>
      </c>
      <c r="AF574" s="2">
        <f>(Table2[[#This Row],[Current Week High]]/Table2[[#This Row],[Close Price]])-1</f>
        <v>3.6117544875506669E-2</v>
      </c>
      <c r="AG574" s="2">
        <f>(Table2[[#This Row],[Close Price]]/Table2[[#This Row],[Current Month Low]])-1</f>
        <v>1.5135929463629738E-2</v>
      </c>
      <c r="AH574" s="2">
        <f>(Table2[[#This Row],[Current Month High]]/Table2[[#This Row],[Close Price]])-1</f>
        <v>7.7084539664157514E-2</v>
      </c>
      <c r="AI574">
        <v>29.596120440069399</v>
      </c>
      <c r="AJ574">
        <v>26.1735159817351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-0.03</v>
      </c>
      <c r="AM574" t="s">
        <v>10199</v>
      </c>
      <c r="AN574">
        <v>-2.67</v>
      </c>
      <c r="AO574" t="s">
        <v>10199</v>
      </c>
      <c r="AP574">
        <v>-0.11240553137375101</v>
      </c>
      <c r="AQ574">
        <f>(Table2[[#This Row],[Sharpe Ratio]]-AVERAGE(Table2[Sharpe Ratio]))/_xlfn.STDEV.P(Table2[Sharpe Ratio])</f>
        <v>-1.8814932346184614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670</v>
      </c>
      <c r="AT574">
        <f>_xlfn.RANK.AVG(Table2[[#This Row],[6M Return vs Nifty Z-Score]],Table2[6M Return vs Nifty Z-Score])</f>
        <v>595</v>
      </c>
      <c r="AU574">
        <f>_xlfn.RANK.AVG(Table2[[#This Row],[Sharpe Ratio Z-Score]],Table2[Sharpe Ratio Z-Score])</f>
        <v>713</v>
      </c>
      <c r="AV574">
        <f>(Table2[[#This Row],[Rank 1Y]]+Table2[[#This Row],[Rank 6M]]+Table2[[#This Row],[Rank Sharpe]])/3</f>
        <v>659.33333333333337</v>
      </c>
    </row>
    <row r="575" spans="1:48" x14ac:dyDescent="0.3">
      <c r="A575" t="s">
        <v>1456</v>
      </c>
      <c r="B575" t="s">
        <v>1457</v>
      </c>
      <c r="C575" t="s">
        <v>629</v>
      </c>
      <c r="D575" t="s">
        <v>484</v>
      </c>
      <c r="E575">
        <v>6767.2995086000001</v>
      </c>
      <c r="F575">
        <v>914.85</v>
      </c>
      <c r="G575">
        <v>54.996860801504397</v>
      </c>
      <c r="H575">
        <f>(Table2[[#This Row],[1Y Return vs Nifty]]-AVERAGE(Table2[1Y Return vs Nifty]))/_xlfn.STDEV.P(Table2[1Y Return vs Nifty])</f>
        <v>9.4074893252617961E-2</v>
      </c>
      <c r="I575">
        <v>9.4195357422450297</v>
      </c>
      <c r="J575">
        <f>(Table2[[#This Row],[1M Return vs Nifty]]-AVERAGE(Table2[1M Return vs Nifty]))/_xlfn.STDEV.P(Table2[1M Return vs Nifty])</f>
        <v>0.41663389401838619</v>
      </c>
      <c r="K575">
        <v>-3.3805183230320202</v>
      </c>
      <c r="L575">
        <f>(Table2[[#This Row],[6M Return vs Nifty]]-AVERAGE(Table2[6M Return vs Nifty]))/_xlfn.STDEV.P(Table2[6M Return vs Nifty])</f>
        <v>-0.41191004344466403</v>
      </c>
      <c r="M575">
        <v>-2.01745346825752</v>
      </c>
      <c r="N575">
        <f>(Table2[[#This Row],[1W Return vs Nifty]]-AVERAGE(Table2[1W Return vs Nifty]))/_xlfn.STDEV.P(Table2[1W Return vs Nifty])</f>
        <v>-0.65922961366147614</v>
      </c>
      <c r="O575">
        <v>912.82</v>
      </c>
      <c r="P575">
        <v>873.60249372064595</v>
      </c>
      <c r="Q575">
        <v>800.86796649105497</v>
      </c>
      <c r="R575">
        <v>64.618921469015504</v>
      </c>
      <c r="S575" s="2">
        <f>(Table2[[#This Row],[Close Price]]-Table2[[#This Row],[20D EMA]])/Table2[[#This Row],[20D EMA]]</f>
        <v>2.2238776538638203E-3</v>
      </c>
      <c r="T575" s="2">
        <f>(Table2[[#This Row],[Close Price]]-Table2[[#This Row],[50D EMA]])/Table2[[#This Row],[50D EMA]]</f>
        <v>4.7215417281700076E-2</v>
      </c>
      <c r="U575" s="2">
        <f>(Table2[[#This Row],[Close Price]]-Table2[[#This Row],[200D EMA]])/Table2[[#This Row],[200D EMA]]</f>
        <v>0.14232312725448251</v>
      </c>
      <c r="V575">
        <v>1.3469429109325</v>
      </c>
      <c r="W575">
        <v>901</v>
      </c>
      <c r="X575">
        <v>950</v>
      </c>
      <c r="Y575">
        <v>901</v>
      </c>
      <c r="Z575">
        <v>964</v>
      </c>
      <c r="AA575">
        <v>901</v>
      </c>
      <c r="AB575">
        <v>994.7</v>
      </c>
      <c r="AC575" s="2">
        <f>(Table2[[#This Row],[Close Price]]/Table2[[#This Row],[Day Low]])-1</f>
        <v>1.537180910099889E-2</v>
      </c>
      <c r="AD575" s="2">
        <f>(Table2[[#This Row],[Day High]]/Table2[[#This Row],[Close Price]])-1</f>
        <v>3.8421599169262688E-2</v>
      </c>
      <c r="AE575" s="2">
        <f>(Table2[[#This Row],[Close Price]]/Table2[[#This Row],[Current Week Low]])-1</f>
        <v>1.537180910099889E-2</v>
      </c>
      <c r="AF575" s="2">
        <f>(Table2[[#This Row],[Current Week High]]/Table2[[#This Row],[Close Price]])-1</f>
        <v>5.3724654314915021E-2</v>
      </c>
      <c r="AG575" s="2">
        <f>(Table2[[#This Row],[Close Price]]/Table2[[#This Row],[Current Month Low]])-1</f>
        <v>1.537180910099889E-2</v>
      </c>
      <c r="AH575" s="2">
        <f>(Table2[[#This Row],[Current Month High]]/Table2[[#This Row],[Close Price]])-1</f>
        <v>8.7282068098595511E-2</v>
      </c>
      <c r="AI575">
        <v>11.816144723178599</v>
      </c>
      <c r="AJ575">
        <v>89.7832175085572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0.02</v>
      </c>
      <c r="AM575" t="s">
        <v>10200</v>
      </c>
      <c r="AN575">
        <v>3.1</v>
      </c>
      <c r="AO575" t="s">
        <v>10200</v>
      </c>
      <c r="AP575">
        <v>0.139819412802131</v>
      </c>
      <c r="AQ575">
        <f>(Table2[[#This Row],[Sharpe Ratio]]-AVERAGE(Table2[Sharpe Ratio]))/_xlfn.STDEV.P(Table2[Sharpe Ratio])</f>
        <v>0.96216494074649495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0.40173407091135882</v>
      </c>
      <c r="AS575">
        <f>_xlfn.RANK.AVG(Table2[[#This Row],[1Y Return vs Nifty Z-Score]],Table2[1Y Return vs Nifty Z-Score])</f>
        <v>250</v>
      </c>
      <c r="AT575">
        <f>_xlfn.RANK.AVG(Table2[[#This Row],[6M Return vs Nifty Z-Score]],Table2[6M Return vs Nifty Z-Score])</f>
        <v>464</v>
      </c>
      <c r="AU575">
        <f>_xlfn.RANK.AVG(Table2[[#This Row],[Sharpe Ratio Z-Score]],Table2[Sharpe Ratio Z-Score])</f>
        <v>129</v>
      </c>
      <c r="AV575">
        <f>(Table2[[#This Row],[Rank 1Y]]+Table2[[#This Row],[Rank 6M]]+Table2[[#This Row],[Rank Sharpe]])/3</f>
        <v>281</v>
      </c>
    </row>
    <row r="576" spans="1:48" x14ac:dyDescent="0.3">
      <c r="A576" t="s">
        <v>1458</v>
      </c>
      <c r="B576" t="s">
        <v>1459</v>
      </c>
      <c r="C576" t="s">
        <v>10167</v>
      </c>
      <c r="D576" t="s">
        <v>484</v>
      </c>
      <c r="E576">
        <v>6761.4451226250003</v>
      </c>
      <c r="F576">
        <v>468.4</v>
      </c>
      <c r="G576">
        <v>-46.189003485347499</v>
      </c>
      <c r="H576">
        <f>(Table2[[#This Row],[1Y Return vs Nifty]]-AVERAGE(Table2[1Y Return vs Nifty]))/_xlfn.STDEV.P(Table2[1Y Return vs Nifty])</f>
        <v>-1.0880765637249199</v>
      </c>
      <c r="I576">
        <v>-8.0223957370617001</v>
      </c>
      <c r="J576">
        <f>(Table2[[#This Row],[1M Return vs Nifty]]-AVERAGE(Table2[1M Return vs Nifty]))/_xlfn.STDEV.P(Table2[1M Return vs Nifty])</f>
        <v>-1.0304103201227377</v>
      </c>
      <c r="K576">
        <v>-29.791496922650602</v>
      </c>
      <c r="L576">
        <f>(Table2[[#This Row],[6M Return vs Nifty]]-AVERAGE(Table2[6M Return vs Nifty]))/_xlfn.STDEV.P(Table2[6M Return vs Nifty])</f>
        <v>-1.2155599371725934</v>
      </c>
      <c r="M576">
        <v>-0.93673498962379997</v>
      </c>
      <c r="N576">
        <f>(Table2[[#This Row],[1W Return vs Nifty]]-AVERAGE(Table2[1W Return vs Nifty]))/_xlfn.STDEV.P(Table2[1W Return vs Nifty])</f>
        <v>-0.44958642269082716</v>
      </c>
      <c r="O576">
        <v>480.58</v>
      </c>
      <c r="P576">
        <v>495.34236003535199</v>
      </c>
      <c r="Q576">
        <v>546.775485016478</v>
      </c>
      <c r="R576">
        <v>42.121297653967801</v>
      </c>
      <c r="S576" s="2">
        <f>(Table2[[#This Row],[Close Price]]-Table2[[#This Row],[20D EMA]])/Table2[[#This Row],[20D EMA]]</f>
        <v>-2.5344375546215006E-2</v>
      </c>
      <c r="T576" s="2">
        <f>(Table2[[#This Row],[Close Price]]-Table2[[#This Row],[50D EMA]])/Table2[[#This Row],[50D EMA]]</f>
        <v>-5.4391391104587072E-2</v>
      </c>
      <c r="U576" s="2">
        <f>(Table2[[#This Row],[Close Price]]-Table2[[#This Row],[200D EMA]])/Table2[[#This Row],[200D EMA]]</f>
        <v>-0.14334125644663101</v>
      </c>
      <c r="V576">
        <v>0.82064021290245903</v>
      </c>
      <c r="W576">
        <v>463</v>
      </c>
      <c r="X576">
        <v>474.9</v>
      </c>
      <c r="Y576">
        <v>463</v>
      </c>
      <c r="Z576">
        <v>483.3</v>
      </c>
      <c r="AA576">
        <v>463</v>
      </c>
      <c r="AB576">
        <v>487.95</v>
      </c>
      <c r="AC576" s="2">
        <f>(Table2[[#This Row],[Close Price]]/Table2[[#This Row],[Day Low]])-1</f>
        <v>1.1663066954643586E-2</v>
      </c>
      <c r="AD576" s="2">
        <f>(Table2[[#This Row],[Day High]]/Table2[[#This Row],[Close Price]])-1</f>
        <v>1.3877028181041862E-2</v>
      </c>
      <c r="AE576" s="2">
        <f>(Table2[[#This Row],[Close Price]]/Table2[[#This Row],[Current Week Low]])-1</f>
        <v>1.1663066954643586E-2</v>
      </c>
      <c r="AF576" s="2">
        <f>(Table2[[#This Row],[Current Week High]]/Table2[[#This Row],[Close Price]])-1</f>
        <v>3.1810418445772815E-2</v>
      </c>
      <c r="AG576" s="2">
        <f>(Table2[[#This Row],[Close Price]]/Table2[[#This Row],[Current Month Low]])-1</f>
        <v>1.1663066954643586E-2</v>
      </c>
      <c r="AH576" s="2">
        <f>(Table2[[#This Row],[Current Month High]]/Table2[[#This Row],[Close Price]])-1</f>
        <v>4.1737830913749052E-2</v>
      </c>
      <c r="AI576">
        <v>54.323228010247597</v>
      </c>
      <c r="AJ576">
        <v>9.3115519253208703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-0.21</v>
      </c>
      <c r="AM576" t="s">
        <v>10199</v>
      </c>
      <c r="AN576">
        <v>-3.57</v>
      </c>
      <c r="AO576" t="s">
        <v>10199</v>
      </c>
      <c r="AP576">
        <v>-1.7173957088750001E-2</v>
      </c>
      <c r="AQ576">
        <f>(Table2[[#This Row],[Sharpe Ratio]]-AVERAGE(Table2[Sharpe Ratio]))/_xlfn.STDEV.P(Table2[Sharpe Ratio])</f>
        <v>-0.80782446782282191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713</v>
      </c>
      <c r="AT576">
        <f>_xlfn.RANK.AVG(Table2[[#This Row],[6M Return vs Nifty Z-Score]],Table2[6M Return vs Nifty Z-Score])</f>
        <v>681</v>
      </c>
      <c r="AU576">
        <f>_xlfn.RANK.AVG(Table2[[#This Row],[Sharpe Ratio Z-Score]],Table2[Sharpe Ratio Z-Score])</f>
        <v>576</v>
      </c>
      <c r="AV576">
        <f>(Table2[[#This Row],[Rank 1Y]]+Table2[[#This Row],[Rank 6M]]+Table2[[#This Row],[Rank Sharpe]])/3</f>
        <v>656.66666666666663</v>
      </c>
    </row>
    <row r="577" spans="1:48" x14ac:dyDescent="0.3">
      <c r="A577" t="s">
        <v>1462</v>
      </c>
      <c r="B577" t="s">
        <v>1463</v>
      </c>
      <c r="C577" t="s">
        <v>10167</v>
      </c>
      <c r="D577" t="s">
        <v>189</v>
      </c>
      <c r="E577">
        <v>6743.1380303199903</v>
      </c>
      <c r="F577">
        <v>1589.3</v>
      </c>
      <c r="G577">
        <v>65.848897809303594</v>
      </c>
      <c r="H577">
        <f>(Table2[[#This Row],[1Y Return vs Nifty]]-AVERAGE(Table2[1Y Return vs Nifty]))/_xlfn.STDEV.P(Table2[1Y Return vs Nifty])</f>
        <v>0.2208589203532389</v>
      </c>
      <c r="I577">
        <v>6.3753475673252202</v>
      </c>
      <c r="J577">
        <f>(Table2[[#This Row],[1M Return vs Nifty]]-AVERAGE(Table2[1M Return vs Nifty]))/_xlfn.STDEV.P(Table2[1M Return vs Nifty])</f>
        <v>0.1640772955418493</v>
      </c>
      <c r="K577">
        <v>49.837630629726497</v>
      </c>
      <c r="L577">
        <f>(Table2[[#This Row],[6M Return vs Nifty]]-AVERAGE(Table2[6M Return vs Nifty]))/_xlfn.STDEV.P(Table2[6M Return vs Nifty])</f>
        <v>1.2074453162578784</v>
      </c>
      <c r="M577">
        <v>-4.1230575434045003</v>
      </c>
      <c r="N577">
        <f>(Table2[[#This Row],[1W Return vs Nifty]]-AVERAGE(Table2[1W Return vs Nifty]))/_xlfn.STDEV.P(Table2[1W Return vs Nifty])</f>
        <v>-1.0676852530919037</v>
      </c>
      <c r="O577">
        <v>1607.74</v>
      </c>
      <c r="P577">
        <v>1525.5927387484801</v>
      </c>
      <c r="Q577">
        <v>1290.3429721145999</v>
      </c>
      <c r="R577">
        <v>54.414913663782798</v>
      </c>
      <c r="S577" s="2">
        <f>(Table2[[#This Row],[Close Price]]-Table2[[#This Row],[20D EMA]])/Table2[[#This Row],[20D EMA]]</f>
        <v>-1.1469516215308478E-2</v>
      </c>
      <c r="T577" s="2">
        <f>(Table2[[#This Row],[Close Price]]-Table2[[#This Row],[50D EMA]])/Table2[[#This Row],[50D EMA]]</f>
        <v>4.1759022335005419E-2</v>
      </c>
      <c r="U577" s="2">
        <f>(Table2[[#This Row],[Close Price]]-Table2[[#This Row],[200D EMA]])/Table2[[#This Row],[200D EMA]]</f>
        <v>0.23168803515508174</v>
      </c>
      <c r="V577">
        <v>0.57102352725064598</v>
      </c>
      <c r="W577">
        <v>1548.55</v>
      </c>
      <c r="X577">
        <v>1643.95</v>
      </c>
      <c r="Y577">
        <v>1548.55</v>
      </c>
      <c r="Z577">
        <v>1743.45</v>
      </c>
      <c r="AA577">
        <v>1548.55</v>
      </c>
      <c r="AB577">
        <v>1755</v>
      </c>
      <c r="AC577" s="2">
        <f>(Table2[[#This Row],[Close Price]]/Table2[[#This Row],[Day Low]])-1</f>
        <v>2.6314939782376978E-2</v>
      </c>
      <c r="AD577" s="2">
        <f>(Table2[[#This Row],[Day High]]/Table2[[#This Row],[Close Price]])-1</f>
        <v>3.4386207764424581E-2</v>
      </c>
      <c r="AE577" s="2">
        <f>(Table2[[#This Row],[Close Price]]/Table2[[#This Row],[Current Week Low]])-1</f>
        <v>2.6314939782376978E-2</v>
      </c>
      <c r="AF577" s="2">
        <f>(Table2[[#This Row],[Current Week High]]/Table2[[#This Row],[Close Price]])-1</f>
        <v>9.6992386585289081E-2</v>
      </c>
      <c r="AG577" s="2">
        <f>(Table2[[#This Row],[Close Price]]/Table2[[#This Row],[Current Month Low]])-1</f>
        <v>2.6314939782376978E-2</v>
      </c>
      <c r="AH577" s="2">
        <f>(Table2[[#This Row],[Current Month High]]/Table2[[#This Row],[Close Price]])-1</f>
        <v>0.10425973699112823</v>
      </c>
      <c r="AI577">
        <v>10.4259736991128</v>
      </c>
      <c r="AJ577">
        <v>94.290953545232199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-0.09</v>
      </c>
      <c r="AM577" t="s">
        <v>10199</v>
      </c>
      <c r="AN577">
        <v>-3.15</v>
      </c>
      <c r="AO577" t="s">
        <v>10199</v>
      </c>
      <c r="AP577">
        <v>3.6637169293957002E-2</v>
      </c>
      <c r="AQ577">
        <f>(Table2[[#This Row],[Sharpe Ratio]]-AVERAGE(Table2[Sharpe Ratio]))/_xlfn.STDEV.P(Table2[Sharpe Ratio])</f>
        <v>-0.20114200838662458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0.32355427067443832</v>
      </c>
      <c r="AS577">
        <f>_xlfn.RANK.AVG(Table2[[#This Row],[1Y Return vs Nifty Z-Score]],Table2[1Y Return vs Nifty Z-Score])</f>
        <v>211</v>
      </c>
      <c r="AT577">
        <f>_xlfn.RANK.AVG(Table2[[#This Row],[6M Return vs Nifty Z-Score]],Table2[6M Return vs Nifty Z-Score])</f>
        <v>70</v>
      </c>
      <c r="AU577">
        <f>_xlfn.RANK.AVG(Table2[[#This Row],[Sharpe Ratio Z-Score]],Table2[Sharpe Ratio Z-Score])</f>
        <v>394</v>
      </c>
      <c r="AV577">
        <f>(Table2[[#This Row],[Rank 1Y]]+Table2[[#This Row],[Rank 6M]]+Table2[[#This Row],[Rank Sharpe]])/3</f>
        <v>225</v>
      </c>
    </row>
    <row r="578" spans="1:48" x14ac:dyDescent="0.3">
      <c r="A578" t="s">
        <v>1464</v>
      </c>
      <c r="B578" t="s">
        <v>1465</v>
      </c>
      <c r="C578" t="s">
        <v>10157</v>
      </c>
      <c r="D578" t="s">
        <v>120</v>
      </c>
      <c r="E578">
        <v>6738.7420934499996</v>
      </c>
      <c r="F578">
        <v>1096.4000000000001</v>
      </c>
      <c r="G578">
        <v>56.946632089985997</v>
      </c>
      <c r="H578">
        <f>(Table2[[#This Row],[1Y Return vs Nifty]]-AVERAGE(Table2[1Y Return vs Nifty]))/_xlfn.STDEV.P(Table2[1Y Return vs Nifty])</f>
        <v>0.11685401349531571</v>
      </c>
      <c r="I578">
        <v>5.5813520277815503</v>
      </c>
      <c r="J578">
        <f>(Table2[[#This Row],[1M Return vs Nifty]]-AVERAGE(Table2[1M Return vs Nifty]))/_xlfn.STDEV.P(Table2[1M Return vs Nifty])</f>
        <v>9.8204622385573662E-2</v>
      </c>
      <c r="K578">
        <v>8.8231396769700901</v>
      </c>
      <c r="L578">
        <f>(Table2[[#This Row],[6M Return vs Nifty]]-AVERAGE(Table2[6M Return vs Nifty]))/_xlfn.STDEV.P(Table2[6M Return vs Nifty])</f>
        <v>-4.0569450448411849E-2</v>
      </c>
      <c r="M578">
        <v>7.4628317456680504</v>
      </c>
      <c r="N578">
        <f>(Table2[[#This Row],[1W Return vs Nifty]]-AVERAGE(Table2[1W Return vs Nifty]))/_xlfn.STDEV.P(Table2[1W Return vs Nifty])</f>
        <v>1.1798036617497596</v>
      </c>
      <c r="O578">
        <v>1050.44</v>
      </c>
      <c r="P578">
        <v>998.89776765576505</v>
      </c>
      <c r="Q578">
        <v>881.99925382005495</v>
      </c>
      <c r="R578">
        <v>72.780822736145495</v>
      </c>
      <c r="S578" s="2">
        <f>(Table2[[#This Row],[Close Price]]-Table2[[#This Row],[20D EMA]])/Table2[[#This Row],[20D EMA]]</f>
        <v>4.3753093941586413E-2</v>
      </c>
      <c r="T578" s="2">
        <f>(Table2[[#This Row],[Close Price]]-Table2[[#This Row],[50D EMA]])/Table2[[#This Row],[50D EMA]]</f>
        <v>9.7609821046107048E-2</v>
      </c>
      <c r="U578" s="2">
        <f>(Table2[[#This Row],[Close Price]]-Table2[[#This Row],[200D EMA]])/Table2[[#This Row],[200D EMA]]</f>
        <v>0.24308495188782447</v>
      </c>
      <c r="V578">
        <v>1.07227621072263</v>
      </c>
      <c r="W578">
        <v>1075.25</v>
      </c>
      <c r="X578">
        <v>1133.5</v>
      </c>
      <c r="Y578">
        <v>1075.25</v>
      </c>
      <c r="Z578">
        <v>1140.75</v>
      </c>
      <c r="AA578">
        <v>1010</v>
      </c>
      <c r="AB578">
        <v>1160</v>
      </c>
      <c r="AC578" s="2">
        <f>(Table2[[#This Row],[Close Price]]/Table2[[#This Row],[Day Low]])-1</f>
        <v>1.9669844222274024E-2</v>
      </c>
      <c r="AD578" s="2">
        <f>(Table2[[#This Row],[Day High]]/Table2[[#This Row],[Close Price]])-1</f>
        <v>3.3838015322874782E-2</v>
      </c>
      <c r="AE578" s="2">
        <f>(Table2[[#This Row],[Close Price]]/Table2[[#This Row],[Current Week Low]])-1</f>
        <v>1.9669844222274024E-2</v>
      </c>
      <c r="AF578" s="2">
        <f>(Table2[[#This Row],[Current Week High]]/Table2[[#This Row],[Close Price]])-1</f>
        <v>4.0450565487048395E-2</v>
      </c>
      <c r="AG578" s="2">
        <f>(Table2[[#This Row],[Close Price]]/Table2[[#This Row],[Current Month Low]])-1</f>
        <v>8.5544554455445621E-2</v>
      </c>
      <c r="AH578" s="2">
        <f>(Table2[[#This Row],[Current Month High]]/Table2[[#This Row],[Close Price]])-1</f>
        <v>5.800802626778534E-2</v>
      </c>
      <c r="AI578">
        <v>5.8008026267785304</v>
      </c>
      <c r="AJ578">
        <v>86.288335740378898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0.08</v>
      </c>
      <c r="AM578" t="s">
        <v>10200</v>
      </c>
      <c r="AN578">
        <v>5.17</v>
      </c>
      <c r="AO578" t="s">
        <v>10200</v>
      </c>
      <c r="AP578">
        <v>5.1380050586234002E-2</v>
      </c>
      <c r="AQ578">
        <f>(Table2[[#This Row],[Sharpe Ratio]]-AVERAGE(Table2[Sharpe Ratio]))/_xlfn.STDEV.P(Table2[Sharpe Ratio])</f>
        <v>-3.4926430255762815E-2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1.3193664169264743</v>
      </c>
      <c r="AS578">
        <f>_xlfn.RANK.AVG(Table2[[#This Row],[1Y Return vs Nifty Z-Score]],Table2[1Y Return vs Nifty Z-Score])</f>
        <v>240</v>
      </c>
      <c r="AT578">
        <f>_xlfn.RANK.AVG(Table2[[#This Row],[6M Return vs Nifty Z-Score]],Table2[6M Return vs Nifty Z-Score])</f>
        <v>329</v>
      </c>
      <c r="AU578">
        <f>_xlfn.RANK.AVG(Table2[[#This Row],[Sharpe Ratio Z-Score]],Table2[Sharpe Ratio Z-Score])</f>
        <v>350</v>
      </c>
      <c r="AV578">
        <f>(Table2[[#This Row],[Rank 1Y]]+Table2[[#This Row],[Rank 6M]]+Table2[[#This Row],[Rank Sharpe]])/3</f>
        <v>306.33333333333331</v>
      </c>
    </row>
    <row r="579" spans="1:48" x14ac:dyDescent="0.3">
      <c r="A579" t="s">
        <v>1472</v>
      </c>
      <c r="B579" t="s">
        <v>1473</v>
      </c>
      <c r="C579" t="s">
        <v>10171</v>
      </c>
      <c r="D579" t="s">
        <v>1474</v>
      </c>
      <c r="E579">
        <v>6676.4520126999996</v>
      </c>
      <c r="F579">
        <v>384.85</v>
      </c>
      <c r="G579">
        <v>110.372139528453</v>
      </c>
      <c r="H579">
        <f>(Table2[[#This Row],[1Y Return vs Nifty]]-AVERAGE(Table2[1Y Return vs Nifty]))/_xlfn.STDEV.P(Table2[1Y Return vs Nifty])</f>
        <v>0.74102263530106627</v>
      </c>
      <c r="I579">
        <v>16.000619918095001</v>
      </c>
      <c r="J579">
        <f>(Table2[[#This Row],[1M Return vs Nifty]]-AVERAGE(Table2[1M Return vs Nifty]))/_xlfn.STDEV.P(Table2[1M Return vs Nifty])</f>
        <v>0.96262387171883346</v>
      </c>
      <c r="K579">
        <v>17.953373016201098</v>
      </c>
      <c r="L579">
        <f>(Table2[[#This Row],[6M Return vs Nifty]]-AVERAGE(Table2[6M Return vs Nifty]))/_xlfn.STDEV.P(Table2[6M Return vs Nifty])</f>
        <v>0.23725104094716876</v>
      </c>
      <c r="M579">
        <v>6.5835211191353498</v>
      </c>
      <c r="N579">
        <f>(Table2[[#This Row],[1W Return vs Nifty]]-AVERAGE(Table2[1W Return vs Nifty]))/_xlfn.STDEV.P(Table2[1W Return vs Nifty])</f>
        <v>1.0092305761171656</v>
      </c>
      <c r="O579">
        <v>337.03</v>
      </c>
      <c r="P579">
        <v>313.26783042599402</v>
      </c>
      <c r="Q579">
        <v>275.54703670451403</v>
      </c>
      <c r="R579">
        <v>85.417638243008994</v>
      </c>
      <c r="S579" s="2">
        <f>(Table2[[#This Row],[Close Price]]-Table2[[#This Row],[20D EMA]])/Table2[[#This Row],[20D EMA]]</f>
        <v>0.14188647894846171</v>
      </c>
      <c r="T579" s="2">
        <f>(Table2[[#This Row],[Close Price]]-Table2[[#This Row],[50D EMA]])/Table2[[#This Row],[50D EMA]]</f>
        <v>0.22850150134045277</v>
      </c>
      <c r="U579" s="2">
        <f>(Table2[[#This Row],[Close Price]]-Table2[[#This Row],[200D EMA]])/Table2[[#This Row],[200D EMA]]</f>
        <v>0.39667624302089033</v>
      </c>
      <c r="V579">
        <v>1.75907926751941</v>
      </c>
      <c r="W579">
        <v>350.5</v>
      </c>
      <c r="X579">
        <v>389</v>
      </c>
      <c r="Y579">
        <v>350.5</v>
      </c>
      <c r="Z579">
        <v>389</v>
      </c>
      <c r="AA579">
        <v>321.2</v>
      </c>
      <c r="AB579">
        <v>389</v>
      </c>
      <c r="AC579" s="2">
        <f>(Table2[[#This Row],[Close Price]]/Table2[[#This Row],[Day Low]])-1</f>
        <v>9.8002853067047146E-2</v>
      </c>
      <c r="AD579" s="2">
        <f>(Table2[[#This Row],[Day High]]/Table2[[#This Row],[Close Price]])-1</f>
        <v>1.0783422112511376E-2</v>
      </c>
      <c r="AE579" s="2">
        <f>(Table2[[#This Row],[Close Price]]/Table2[[#This Row],[Current Week Low]])-1</f>
        <v>9.8002853067047146E-2</v>
      </c>
      <c r="AF579" s="2">
        <f>(Table2[[#This Row],[Current Week High]]/Table2[[#This Row],[Close Price]])-1</f>
        <v>1.0783422112511376E-2</v>
      </c>
      <c r="AG579" s="2">
        <f>(Table2[[#This Row],[Close Price]]/Table2[[#This Row],[Current Month Low]])-1</f>
        <v>0.19816313823163156</v>
      </c>
      <c r="AH579" s="2">
        <f>(Table2[[#This Row],[Current Month High]]/Table2[[#This Row],[Close Price]])-1</f>
        <v>1.0783422112511376E-2</v>
      </c>
      <c r="AI579">
        <v>1.0783422112511301</v>
      </c>
      <c r="AJ579">
        <v>147.094703049759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0.25</v>
      </c>
      <c r="AM579" t="s">
        <v>10200</v>
      </c>
      <c r="AN579">
        <v>25.56</v>
      </c>
      <c r="AO579" t="s">
        <v>10200</v>
      </c>
      <c r="AP579">
        <v>0.110629391705531</v>
      </c>
      <c r="AQ579">
        <f>(Table2[[#This Row],[Sharpe Ratio]]-AVERAGE(Table2[Sharpe Ratio]))/_xlfn.STDEV.P(Table2[Sharpe Ratio])</f>
        <v>0.63306806096865698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3.5831961850528913</v>
      </c>
      <c r="AS579">
        <f>_xlfn.RANK.AVG(Table2[[#This Row],[1Y Return vs Nifty Z-Score]],Table2[1Y Return vs Nifty Z-Score])</f>
        <v>113</v>
      </c>
      <c r="AT579">
        <f>_xlfn.RANK.AVG(Table2[[#This Row],[6M Return vs Nifty Z-Score]],Table2[6M Return vs Nifty Z-Score])</f>
        <v>235</v>
      </c>
      <c r="AU579">
        <f>_xlfn.RANK.AVG(Table2[[#This Row],[Sharpe Ratio Z-Score]],Table2[Sharpe Ratio Z-Score])</f>
        <v>190</v>
      </c>
      <c r="AV579">
        <f>(Table2[[#This Row],[Rank 1Y]]+Table2[[#This Row],[Rank 6M]]+Table2[[#This Row],[Rank Sharpe]])/3</f>
        <v>179.33333333333334</v>
      </c>
    </row>
    <row r="580" spans="1:48" x14ac:dyDescent="0.3">
      <c r="A580" t="s">
        <v>1475</v>
      </c>
      <c r="B580" t="s">
        <v>1476</v>
      </c>
      <c r="C580" t="s">
        <v>10167</v>
      </c>
      <c r="D580" t="s">
        <v>100</v>
      </c>
      <c r="E580">
        <v>6655.8652450549998</v>
      </c>
      <c r="F580">
        <v>2919.6</v>
      </c>
      <c r="G580">
        <v>66.030336469192704</v>
      </c>
      <c r="H580">
        <f>(Table2[[#This Row],[1Y Return vs Nifty]]-AVERAGE(Table2[1Y Return vs Nifty]))/_xlfn.STDEV.P(Table2[1Y Return vs Nifty])</f>
        <v>0.22297866284545018</v>
      </c>
      <c r="I580">
        <v>5.8250797372431301E-2</v>
      </c>
      <c r="J580">
        <f>(Table2[[#This Row],[1M Return vs Nifty]]-AVERAGE(Table2[1M Return vs Nifty]))/_xlfn.STDEV.P(Table2[1M Return vs Nifty])</f>
        <v>-0.36001135495966624</v>
      </c>
      <c r="K580">
        <v>14.7667274113013</v>
      </c>
      <c r="L580">
        <f>(Table2[[#This Row],[6M Return vs Nifty]]-AVERAGE(Table2[6M Return vs Nifty]))/_xlfn.STDEV.P(Table2[6M Return vs Nifty])</f>
        <v>0.14028578113800438</v>
      </c>
      <c r="M580">
        <v>-4.6349306623501603</v>
      </c>
      <c r="N580">
        <f>(Table2[[#This Row],[1W Return vs Nifty]]-AVERAGE(Table2[1W Return vs Nifty]))/_xlfn.STDEV.P(Table2[1W Return vs Nifty])</f>
        <v>-1.1669809680717496</v>
      </c>
      <c r="O580">
        <v>2741.91</v>
      </c>
      <c r="P580">
        <v>2613.23812460415</v>
      </c>
      <c r="Q580">
        <v>2270.91994758075</v>
      </c>
      <c r="R580">
        <v>42.784851097841702</v>
      </c>
      <c r="S580" s="2">
        <f>(Table2[[#This Row],[Close Price]]-Table2[[#This Row],[20D EMA]])/Table2[[#This Row],[20D EMA]]</f>
        <v>6.4805190542359184E-2</v>
      </c>
      <c r="T580" s="2">
        <f>(Table2[[#This Row],[Close Price]]-Table2[[#This Row],[50D EMA]])/Table2[[#This Row],[50D EMA]]</f>
        <v>0.11723458054258151</v>
      </c>
      <c r="U580" s="2">
        <f>(Table2[[#This Row],[Close Price]]-Table2[[#This Row],[200D EMA]])/Table2[[#This Row],[200D EMA]]</f>
        <v>0.28564637565066964</v>
      </c>
      <c r="V580">
        <v>1.22883229587361</v>
      </c>
      <c r="W580">
        <v>2732.55</v>
      </c>
      <c r="X580">
        <v>2950</v>
      </c>
      <c r="Y580">
        <v>2664.55</v>
      </c>
      <c r="Z580">
        <v>2950</v>
      </c>
      <c r="AA580">
        <v>2664.55</v>
      </c>
      <c r="AB580">
        <v>2950</v>
      </c>
      <c r="AC580" s="2">
        <f>(Table2[[#This Row],[Close Price]]/Table2[[#This Row],[Day Low]])-1</f>
        <v>6.8452544326727649E-2</v>
      </c>
      <c r="AD580" s="2">
        <f>(Table2[[#This Row],[Day High]]/Table2[[#This Row],[Close Price]])-1</f>
        <v>1.0412385258254497E-2</v>
      </c>
      <c r="AE580" s="2">
        <f>(Table2[[#This Row],[Close Price]]/Table2[[#This Row],[Current Week Low]])-1</f>
        <v>9.5719727533729815E-2</v>
      </c>
      <c r="AF580" s="2">
        <f>(Table2[[#This Row],[Current Week High]]/Table2[[#This Row],[Close Price]])-1</f>
        <v>1.0412385258254497E-2</v>
      </c>
      <c r="AG580" s="2">
        <f>(Table2[[#This Row],[Close Price]]/Table2[[#This Row],[Current Month Low]])-1</f>
        <v>9.5719727533729815E-2</v>
      </c>
      <c r="AH580" s="2">
        <f>(Table2[[#This Row],[Current Month High]]/Table2[[#This Row],[Close Price]])-1</f>
        <v>1.0412385258254497E-2</v>
      </c>
      <c r="AI580">
        <v>4.2608576517331098</v>
      </c>
      <c r="AJ580">
        <v>110.786224821312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0.11</v>
      </c>
      <c r="AM580" t="s">
        <v>10200</v>
      </c>
      <c r="AN580">
        <v>4.1100000000000003</v>
      </c>
      <c r="AO580" t="s">
        <v>10200</v>
      </c>
      <c r="AP580">
        <v>0.18879511715062799</v>
      </c>
      <c r="AQ580">
        <f>(Table2[[#This Row],[Sharpe Ratio]]-AVERAGE(Table2[Sharpe Ratio]))/_xlfn.STDEV.P(Table2[Sharpe Ratio])</f>
        <v>1.514331430543572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0.35060355149561095</v>
      </c>
      <c r="AS580">
        <f>_xlfn.RANK.AVG(Table2[[#This Row],[1Y Return vs Nifty Z-Score]],Table2[1Y Return vs Nifty Z-Score])</f>
        <v>210</v>
      </c>
      <c r="AT580">
        <f>_xlfn.RANK.AVG(Table2[[#This Row],[6M Return vs Nifty Z-Score]],Table2[6M Return vs Nifty Z-Score])</f>
        <v>264</v>
      </c>
      <c r="AU580">
        <f>_xlfn.RANK.AVG(Table2[[#This Row],[Sharpe Ratio Z-Score]],Table2[Sharpe Ratio Z-Score])</f>
        <v>50</v>
      </c>
      <c r="AV580">
        <f>(Table2[[#This Row],[Rank 1Y]]+Table2[[#This Row],[Rank 6M]]+Table2[[#This Row],[Rank Sharpe]])/3</f>
        <v>174.66666666666666</v>
      </c>
    </row>
    <row r="581" spans="1:48" x14ac:dyDescent="0.3">
      <c r="A581" t="s">
        <v>1477</v>
      </c>
      <c r="B581" t="s">
        <v>1478</v>
      </c>
      <c r="C581" t="s">
        <v>10158</v>
      </c>
      <c r="D581" t="s">
        <v>46</v>
      </c>
      <c r="E581">
        <v>6643.4314267999998</v>
      </c>
      <c r="F581">
        <v>850.1</v>
      </c>
      <c r="G581">
        <v>154.182155882534</v>
      </c>
      <c r="H581">
        <f>(Table2[[#This Row],[1Y Return vs Nifty]]-AVERAGE(Table2[1Y Return vs Nifty]))/_xlfn.STDEV.P(Table2[1Y Return vs Nifty])</f>
        <v>1.2528537594229781</v>
      </c>
      <c r="I581">
        <v>2.71439524363652</v>
      </c>
      <c r="J581">
        <f>(Table2[[#This Row],[1M Return vs Nifty]]-AVERAGE(Table2[1M Return vs Nifty]))/_xlfn.STDEV.P(Table2[1M Return vs Nifty])</f>
        <v>-0.13964823419809444</v>
      </c>
      <c r="K581">
        <v>34.768911231482001</v>
      </c>
      <c r="L581">
        <f>(Table2[[#This Row],[6M Return vs Nifty]]-AVERAGE(Table2[6M Return vs Nifty]))/_xlfn.STDEV.P(Table2[6M Return vs Nifty])</f>
        <v>0.74892483026611489</v>
      </c>
      <c r="M581">
        <v>-2.2423316459505198</v>
      </c>
      <c r="N581">
        <f>(Table2[[#This Row],[1W Return vs Nifty]]-AVERAGE(Table2[1W Return vs Nifty]))/_xlfn.STDEV.P(Table2[1W Return vs Nifty])</f>
        <v>-0.70285261047636016</v>
      </c>
      <c r="O581">
        <v>847.86</v>
      </c>
      <c r="P581">
        <v>779.32439302376099</v>
      </c>
      <c r="Q581">
        <v>615.53994697776602</v>
      </c>
      <c r="R581">
        <v>55.330428381207099</v>
      </c>
      <c r="S581" s="2">
        <f>(Table2[[#This Row],[Close Price]]-Table2[[#This Row],[20D EMA]])/Table2[[#This Row],[20D EMA]]</f>
        <v>2.6419456042271238E-3</v>
      </c>
      <c r="T581" s="2">
        <f>(Table2[[#This Row],[Close Price]]-Table2[[#This Row],[50D EMA]])/Table2[[#This Row],[50D EMA]]</f>
        <v>9.0816619638493898E-2</v>
      </c>
      <c r="U581" s="2">
        <f>(Table2[[#This Row],[Close Price]]-Table2[[#This Row],[200D EMA]])/Table2[[#This Row],[200D EMA]]</f>
        <v>0.38106390035918591</v>
      </c>
      <c r="V581">
        <v>0.83046490184821098</v>
      </c>
      <c r="W581">
        <v>820</v>
      </c>
      <c r="X581">
        <v>870</v>
      </c>
      <c r="Y581">
        <v>820</v>
      </c>
      <c r="Z581">
        <v>910</v>
      </c>
      <c r="AA581">
        <v>820</v>
      </c>
      <c r="AB581">
        <v>936.8</v>
      </c>
      <c r="AC581" s="2">
        <f>(Table2[[#This Row],[Close Price]]/Table2[[#This Row],[Day Low]])-1</f>
        <v>3.6707317073170653E-2</v>
      </c>
      <c r="AD581" s="2">
        <f>(Table2[[#This Row],[Day High]]/Table2[[#This Row],[Close Price]])-1</f>
        <v>2.3409010704622979E-2</v>
      </c>
      <c r="AE581" s="2">
        <f>(Table2[[#This Row],[Close Price]]/Table2[[#This Row],[Current Week Low]])-1</f>
        <v>3.6707317073170653E-2</v>
      </c>
      <c r="AF581" s="2">
        <f>(Table2[[#This Row],[Current Week High]]/Table2[[#This Row],[Close Price]])-1</f>
        <v>7.0462298553111369E-2</v>
      </c>
      <c r="AG581" s="2">
        <f>(Table2[[#This Row],[Close Price]]/Table2[[#This Row],[Current Month Low]])-1</f>
        <v>3.6707317073170653E-2</v>
      </c>
      <c r="AH581" s="2">
        <f>(Table2[[#This Row],[Current Month High]]/Table2[[#This Row],[Close Price]])-1</f>
        <v>0.10198800141159858</v>
      </c>
      <c r="AI581">
        <v>10.198800141159801</v>
      </c>
      <c r="AJ581">
        <v>183.88712639839699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0.21</v>
      </c>
      <c r="AM581" t="s">
        <v>10200</v>
      </c>
      <c r="AN581">
        <v>0.16</v>
      </c>
      <c r="AO581" t="s">
        <v>10200</v>
      </c>
      <c r="AP581">
        <v>0.15022599769930001</v>
      </c>
      <c r="AQ581">
        <f>(Table2[[#This Row],[Sharpe Ratio]]-AVERAGE(Table2[Sharpe Ratio]))/_xlfn.STDEV.P(Table2[Sharpe Ratio])</f>
        <v>1.0794918384375829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2.2387695834522212</v>
      </c>
      <c r="AS581">
        <f>_xlfn.RANK.AVG(Table2[[#This Row],[1Y Return vs Nifty Z-Score]],Table2[1Y Return vs Nifty Z-Score])</f>
        <v>68</v>
      </c>
      <c r="AT581">
        <f>_xlfn.RANK.AVG(Table2[[#This Row],[6M Return vs Nifty Z-Score]],Table2[6M Return vs Nifty Z-Score])</f>
        <v>125</v>
      </c>
      <c r="AU581">
        <f>_xlfn.RANK.AVG(Table2[[#This Row],[Sharpe Ratio Z-Score]],Table2[Sharpe Ratio Z-Score])</f>
        <v>102</v>
      </c>
      <c r="AV581">
        <f>(Table2[[#This Row],[Rank 1Y]]+Table2[[#This Row],[Rank 6M]]+Table2[[#This Row],[Rank Sharpe]])/3</f>
        <v>98.333333333333329</v>
      </c>
    </row>
    <row r="582" spans="1:48" x14ac:dyDescent="0.3">
      <c r="A582" t="s">
        <v>1483</v>
      </c>
      <c r="B582" t="s">
        <v>1484</v>
      </c>
      <c r="C582" t="s">
        <v>10167</v>
      </c>
      <c r="D582" t="s">
        <v>106</v>
      </c>
      <c r="E582">
        <v>6611.9359400149997</v>
      </c>
      <c r="F582">
        <v>1538.2</v>
      </c>
      <c r="G582">
        <v>-19.0609038113063</v>
      </c>
      <c r="H582">
        <f>(Table2[[#This Row],[1Y Return vs Nifty]]-AVERAGE(Table2[1Y Return vs Nifty]))/_xlfn.STDEV.P(Table2[1Y Return vs Nifty])</f>
        <v>-0.77113977832784364</v>
      </c>
      <c r="I582">
        <v>-3.5217428520427498</v>
      </c>
      <c r="J582">
        <f>(Table2[[#This Row],[1M Return vs Nifty]]-AVERAGE(Table2[1M Return vs Nifty]))/_xlfn.STDEV.P(Table2[1M Return vs Nifty])</f>
        <v>-0.65702026725784213</v>
      </c>
      <c r="K582">
        <v>-8.5732396936065101</v>
      </c>
      <c r="L582">
        <f>(Table2[[#This Row],[6M Return vs Nifty]]-AVERAGE(Table2[6M Return vs Nifty]))/_xlfn.STDEV.P(Table2[6M Return vs Nifty])</f>
        <v>-0.56991744032624725</v>
      </c>
      <c r="M582">
        <v>-8.5325562127503099E-2</v>
      </c>
      <c r="N582">
        <f>(Table2[[#This Row],[1W Return vs Nifty]]-AVERAGE(Table2[1W Return vs Nifty]))/_xlfn.STDEV.P(Table2[1W Return vs Nifty])</f>
        <v>-0.2844257515894385</v>
      </c>
      <c r="O582">
        <v>1394.14</v>
      </c>
      <c r="P582">
        <v>1379.44644535108</v>
      </c>
      <c r="Q582">
        <v>1400.9418302699401</v>
      </c>
      <c r="R582">
        <v>55.370740417963198</v>
      </c>
      <c r="S582" s="2">
        <f>(Table2[[#This Row],[Close Price]]-Table2[[#This Row],[20D EMA]])/Table2[[#This Row],[20D EMA]]</f>
        <v>0.10333252040684575</v>
      </c>
      <c r="T582" s="2">
        <f>(Table2[[#This Row],[Close Price]]-Table2[[#This Row],[50D EMA]])/Table2[[#This Row],[50D EMA]]</f>
        <v>0.11508497135495246</v>
      </c>
      <c r="U582" s="2">
        <f>(Table2[[#This Row],[Close Price]]-Table2[[#This Row],[200D EMA]])/Table2[[#This Row],[200D EMA]]</f>
        <v>9.7975638077429983E-2</v>
      </c>
      <c r="V582">
        <v>2.3199784964490799</v>
      </c>
      <c r="W582">
        <v>1390.95</v>
      </c>
      <c r="X582">
        <v>1560</v>
      </c>
      <c r="Y582">
        <v>1382.5</v>
      </c>
      <c r="Z582">
        <v>1560</v>
      </c>
      <c r="AA582">
        <v>1358.5</v>
      </c>
      <c r="AB582">
        <v>1560</v>
      </c>
      <c r="AC582" s="2">
        <f>(Table2[[#This Row],[Close Price]]/Table2[[#This Row],[Day Low]])-1</f>
        <v>0.10586289945720551</v>
      </c>
      <c r="AD582" s="2">
        <f>(Table2[[#This Row],[Day High]]/Table2[[#This Row],[Close Price]])-1</f>
        <v>1.4172409309582523E-2</v>
      </c>
      <c r="AE582" s="2">
        <f>(Table2[[#This Row],[Close Price]]/Table2[[#This Row],[Current Week Low]])-1</f>
        <v>0.11262206148282106</v>
      </c>
      <c r="AF582" s="2">
        <f>(Table2[[#This Row],[Current Week High]]/Table2[[#This Row],[Close Price]])-1</f>
        <v>1.4172409309582523E-2</v>
      </c>
      <c r="AG582" s="2">
        <f>(Table2[[#This Row],[Close Price]]/Table2[[#This Row],[Current Month Low]])-1</f>
        <v>0.13227824806772182</v>
      </c>
      <c r="AH582" s="2">
        <f>(Table2[[#This Row],[Current Month High]]/Table2[[#This Row],[Close Price]])-1</f>
        <v>1.4172409309582523E-2</v>
      </c>
      <c r="AI582">
        <v>9.2153166038226395</v>
      </c>
      <c r="AJ582">
        <v>23.056000000000001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7.0000000000000007E-2</v>
      </c>
      <c r="AM582" t="s">
        <v>10200</v>
      </c>
      <c r="AN582">
        <v>12.27</v>
      </c>
      <c r="AO582" t="s">
        <v>10200</v>
      </c>
      <c r="AP582">
        <v>-0.15740764414967201</v>
      </c>
      <c r="AQ582">
        <f>(Table2[[#This Row],[Sharpe Ratio]]-AVERAGE(Table2[Sharpe Ratio]))/_xlfn.STDEV.P(Table2[Sharpe Ratio])</f>
        <v>-2.3888602847810607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617</v>
      </c>
      <c r="AT582">
        <f>_xlfn.RANK.AVG(Table2[[#This Row],[6M Return vs Nifty Z-Score]],Table2[6M Return vs Nifty Z-Score])</f>
        <v>511</v>
      </c>
      <c r="AU582">
        <f>_xlfn.RANK.AVG(Table2[[#This Row],[Sharpe Ratio Z-Score]],Table2[Sharpe Ratio Z-Score])</f>
        <v>725</v>
      </c>
      <c r="AV582">
        <f>(Table2[[#This Row],[Rank 1Y]]+Table2[[#This Row],[Rank 6M]]+Table2[[#This Row],[Rank Sharpe]])/3</f>
        <v>617.66666666666663</v>
      </c>
    </row>
    <row r="583" spans="1:48" x14ac:dyDescent="0.3">
      <c r="A583" t="s">
        <v>1485</v>
      </c>
      <c r="B583" t="s">
        <v>1486</v>
      </c>
      <c r="C583" t="s">
        <v>10158</v>
      </c>
      <c r="D583" t="s">
        <v>46</v>
      </c>
      <c r="E583">
        <v>6601.8078515999996</v>
      </c>
      <c r="F583">
        <v>510.65</v>
      </c>
      <c r="G583">
        <v>95.552427126565206</v>
      </c>
      <c r="H583">
        <f>(Table2[[#This Row],[1Y Return vs Nifty]]-AVERAGE(Table2[1Y Return vs Nifty]))/_xlfn.STDEV.P(Table2[1Y Return vs Nifty])</f>
        <v>0.56788437402956382</v>
      </c>
      <c r="I583">
        <v>7.2474183226050304</v>
      </c>
      <c r="J583">
        <f>(Table2[[#This Row],[1M Return vs Nifty]]-AVERAGE(Table2[1M Return vs Nifty]))/_xlfn.STDEV.P(Table2[1M Return vs Nifty])</f>
        <v>0.23642736423960156</v>
      </c>
      <c r="K583">
        <v>43.249665682580101</v>
      </c>
      <c r="L583">
        <f>(Table2[[#This Row],[6M Return vs Nifty]]-AVERAGE(Table2[6M Return vs Nifty]))/_xlfn.STDEV.P(Table2[6M Return vs Nifty])</f>
        <v>1.0069825689315077</v>
      </c>
      <c r="M583">
        <v>10.007999374876499</v>
      </c>
      <c r="N583">
        <f>(Table2[[#This Row],[1W Return vs Nifty]]-AVERAGE(Table2[1W Return vs Nifty]))/_xlfn.STDEV.P(Table2[1W Return vs Nifty])</f>
        <v>1.6735280440856906</v>
      </c>
      <c r="O583">
        <v>471.69</v>
      </c>
      <c r="P583">
        <v>433.92182865148902</v>
      </c>
      <c r="Q583">
        <v>348.41451177328702</v>
      </c>
      <c r="R583">
        <v>62.813169535042398</v>
      </c>
      <c r="S583" s="2">
        <f>(Table2[[#This Row],[Close Price]]-Table2[[#This Row],[20D EMA]])/Table2[[#This Row],[20D EMA]]</f>
        <v>8.2596620661875342E-2</v>
      </c>
      <c r="T583" s="2">
        <f>(Table2[[#This Row],[Close Price]]-Table2[[#This Row],[50D EMA]])/Table2[[#This Row],[50D EMA]]</f>
        <v>0.1768248709380702</v>
      </c>
      <c r="U583" s="2">
        <f>(Table2[[#This Row],[Close Price]]-Table2[[#This Row],[200D EMA]])/Table2[[#This Row],[200D EMA]]</f>
        <v>0.46563929671298948</v>
      </c>
      <c r="V583">
        <v>0.86460346373569397</v>
      </c>
      <c r="W583">
        <v>502</v>
      </c>
      <c r="X583">
        <v>540.79999999999995</v>
      </c>
      <c r="Y583">
        <v>473.05</v>
      </c>
      <c r="Z583">
        <v>540.79999999999995</v>
      </c>
      <c r="AA583">
        <v>446</v>
      </c>
      <c r="AB583">
        <v>540.79999999999995</v>
      </c>
      <c r="AC583" s="2">
        <f>(Table2[[#This Row],[Close Price]]/Table2[[#This Row],[Day Low]])-1</f>
        <v>1.7231075697211162E-2</v>
      </c>
      <c r="AD583" s="2">
        <f>(Table2[[#This Row],[Day High]]/Table2[[#This Row],[Close Price]])-1</f>
        <v>5.9042396945069964E-2</v>
      </c>
      <c r="AE583" s="2">
        <f>(Table2[[#This Row],[Close Price]]/Table2[[#This Row],[Current Week Low]])-1</f>
        <v>7.9484198287707253E-2</v>
      </c>
      <c r="AF583" s="2">
        <f>(Table2[[#This Row],[Current Week High]]/Table2[[#This Row],[Close Price]])-1</f>
        <v>5.9042396945069964E-2</v>
      </c>
      <c r="AG583" s="2">
        <f>(Table2[[#This Row],[Close Price]]/Table2[[#This Row],[Current Month Low]])-1</f>
        <v>0.14495515695067263</v>
      </c>
      <c r="AH583" s="2">
        <f>(Table2[[#This Row],[Current Month High]]/Table2[[#This Row],[Close Price]])-1</f>
        <v>5.9042396945069964E-2</v>
      </c>
      <c r="AI583">
        <v>5.9042396945069902</v>
      </c>
      <c r="AJ583">
        <v>127.258566978193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0.22</v>
      </c>
      <c r="AM583" t="s">
        <v>10200</v>
      </c>
      <c r="AN583">
        <v>15.14</v>
      </c>
      <c r="AO583" t="s">
        <v>10200</v>
      </c>
      <c r="AP583">
        <v>0.15794594133416401</v>
      </c>
      <c r="AQ583">
        <f>(Table2[[#This Row],[Sharpe Ratio]]-AVERAGE(Table2[Sharpe Ratio]))/_xlfn.STDEV.P(Table2[Sharpe Ratio])</f>
        <v>1.1665287526586026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4.6513511039449664</v>
      </c>
      <c r="AS583">
        <f>_xlfn.RANK.AVG(Table2[[#This Row],[1Y Return vs Nifty Z-Score]],Table2[1Y Return vs Nifty Z-Score])</f>
        <v>137</v>
      </c>
      <c r="AT583">
        <f>_xlfn.RANK.AVG(Table2[[#This Row],[6M Return vs Nifty Z-Score]],Table2[6M Return vs Nifty Z-Score])</f>
        <v>91</v>
      </c>
      <c r="AU583">
        <f>_xlfn.RANK.AVG(Table2[[#This Row],[Sharpe Ratio Z-Score]],Table2[Sharpe Ratio Z-Score])</f>
        <v>91</v>
      </c>
      <c r="AV583">
        <f>(Table2[[#This Row],[Rank 1Y]]+Table2[[#This Row],[Rank 6M]]+Table2[[#This Row],[Rank Sharpe]])/3</f>
        <v>106.33333333333333</v>
      </c>
    </row>
    <row r="584" spans="1:48" x14ac:dyDescent="0.3">
      <c r="A584" t="s">
        <v>1487</v>
      </c>
      <c r="B584" t="s">
        <v>1488</v>
      </c>
      <c r="C584" t="s">
        <v>10164</v>
      </c>
      <c r="D584" t="s">
        <v>400</v>
      </c>
      <c r="E584">
        <v>6543.5087337690002</v>
      </c>
      <c r="F584">
        <v>211.14</v>
      </c>
      <c r="G584">
        <v>213.13285269158601</v>
      </c>
      <c r="H584">
        <f>(Table2[[#This Row],[1Y Return vs Nifty]]-AVERAGE(Table2[1Y Return vs Nifty]))/_xlfn.STDEV.P(Table2[1Y Return vs Nifty])</f>
        <v>1.9415730050786906</v>
      </c>
      <c r="I584">
        <v>7.5741451232624497</v>
      </c>
      <c r="J584">
        <f>(Table2[[#This Row],[1M Return vs Nifty]]-AVERAGE(Table2[1M Return vs Nifty]))/_xlfn.STDEV.P(Table2[1M Return vs Nifty])</f>
        <v>0.26353377312883952</v>
      </c>
      <c r="K584">
        <v>13.8198581424822</v>
      </c>
      <c r="L584">
        <f>(Table2[[#This Row],[6M Return vs Nifty]]-AVERAGE(Table2[6M Return vs Nifty]))/_xlfn.STDEV.P(Table2[6M Return vs Nifty])</f>
        <v>0.11147384657107767</v>
      </c>
      <c r="M584">
        <v>-0.49544561471153398</v>
      </c>
      <c r="N584">
        <f>(Table2[[#This Row],[1W Return vs Nifty]]-AVERAGE(Table2[1W Return vs Nifty]))/_xlfn.STDEV.P(Table2[1W Return vs Nifty])</f>
        <v>-0.36398289640060516</v>
      </c>
      <c r="O584">
        <v>204.99</v>
      </c>
      <c r="P584">
        <v>194.100501213011</v>
      </c>
      <c r="Q584">
        <v>158.98349392496701</v>
      </c>
      <c r="R584">
        <v>63.864857416046497</v>
      </c>
      <c r="S584" s="2">
        <f>(Table2[[#This Row],[Close Price]]-Table2[[#This Row],[20D EMA]])/Table2[[#This Row],[20D EMA]]</f>
        <v>3.0001463486023595E-2</v>
      </c>
      <c r="T584" s="2">
        <f>(Table2[[#This Row],[Close Price]]-Table2[[#This Row],[50D EMA]])/Table2[[#This Row],[50D EMA]]</f>
        <v>8.7786990144293295E-2</v>
      </c>
      <c r="U584" s="2">
        <f>(Table2[[#This Row],[Close Price]]-Table2[[#This Row],[200D EMA]])/Table2[[#This Row],[200D EMA]]</f>
        <v>0.32806239684006744</v>
      </c>
      <c r="V584">
        <v>1.1282459097615101</v>
      </c>
      <c r="W584">
        <v>207.55</v>
      </c>
      <c r="X584">
        <v>214.07</v>
      </c>
      <c r="Y584">
        <v>207.55</v>
      </c>
      <c r="Z584">
        <v>214.07</v>
      </c>
      <c r="AA584">
        <v>207.55</v>
      </c>
      <c r="AB584">
        <v>217.97</v>
      </c>
      <c r="AC584" s="2">
        <f>(Table2[[#This Row],[Close Price]]/Table2[[#This Row],[Day Low]])-1</f>
        <v>1.7297036858588077E-2</v>
      </c>
      <c r="AD584" s="2">
        <f>(Table2[[#This Row],[Day High]]/Table2[[#This Row],[Close Price]])-1</f>
        <v>1.3877048403902581E-2</v>
      </c>
      <c r="AE584" s="2">
        <f>(Table2[[#This Row],[Close Price]]/Table2[[#This Row],[Current Week Low]])-1</f>
        <v>1.7297036858588077E-2</v>
      </c>
      <c r="AF584" s="2">
        <f>(Table2[[#This Row],[Current Week High]]/Table2[[#This Row],[Close Price]])-1</f>
        <v>1.3877048403902581E-2</v>
      </c>
      <c r="AG584" s="2">
        <f>(Table2[[#This Row],[Close Price]]/Table2[[#This Row],[Current Month Low]])-1</f>
        <v>1.7297036858588077E-2</v>
      </c>
      <c r="AH584" s="2">
        <f>(Table2[[#This Row],[Current Month High]]/Table2[[#This Row],[Close Price]])-1</f>
        <v>3.2348204982476148E-2</v>
      </c>
      <c r="AI584">
        <v>3.2348204982476099</v>
      </c>
      <c r="AJ584">
        <v>239.18072289156601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0.12</v>
      </c>
      <c r="AM584" t="s">
        <v>10200</v>
      </c>
      <c r="AN584">
        <v>9.2799999999999994</v>
      </c>
      <c r="AO584" t="s">
        <v>10200</v>
      </c>
      <c r="AP584">
        <v>9.7272312173895994E-2</v>
      </c>
      <c r="AQ584">
        <f>(Table2[[#This Row],[Sharpe Ratio]]-AVERAGE(Table2[Sharpe Ratio]))/_xlfn.STDEV.P(Table2[Sharpe Ratio])</f>
        <v>0.48247641931624591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2.4350741476942486</v>
      </c>
      <c r="AS584">
        <f>_xlfn.RANK.AVG(Table2[[#This Row],[1Y Return vs Nifty Z-Score]],Table2[1Y Return vs Nifty Z-Score])</f>
        <v>28</v>
      </c>
      <c r="AT584">
        <f>_xlfn.RANK.AVG(Table2[[#This Row],[6M Return vs Nifty Z-Score]],Table2[6M Return vs Nifty Z-Score])</f>
        <v>280</v>
      </c>
      <c r="AU584">
        <f>_xlfn.RANK.AVG(Table2[[#This Row],[Sharpe Ratio Z-Score]],Table2[Sharpe Ratio Z-Score])</f>
        <v>224</v>
      </c>
      <c r="AV584">
        <f>(Table2[[#This Row],[Rank 1Y]]+Table2[[#This Row],[Rank 6M]]+Table2[[#This Row],[Rank Sharpe]])/3</f>
        <v>177.33333333333334</v>
      </c>
    </row>
    <row r="585" spans="1:48" x14ac:dyDescent="0.3">
      <c r="A585" t="s">
        <v>1491</v>
      </c>
      <c r="B585" t="s">
        <v>1492</v>
      </c>
      <c r="C585" t="s">
        <v>10161</v>
      </c>
      <c r="D585" t="s">
        <v>65</v>
      </c>
      <c r="E585">
        <v>6524.6093817599904</v>
      </c>
      <c r="F585">
        <v>650.54999999999995</v>
      </c>
      <c r="G585">
        <v>100.89378351027101</v>
      </c>
      <c r="H585">
        <f>(Table2[[#This Row],[1Y Return vs Nifty]]-AVERAGE(Table2[1Y Return vs Nifty]))/_xlfn.STDEV.P(Table2[1Y Return vs Nifty])</f>
        <v>0.63028728253597044</v>
      </c>
      <c r="I585">
        <v>16.702130994295</v>
      </c>
      <c r="J585">
        <f>(Table2[[#This Row],[1M Return vs Nifty]]-AVERAGE(Table2[1M Return vs Nifty]))/_xlfn.STDEV.P(Table2[1M Return vs Nifty])</f>
        <v>1.0208237072803632</v>
      </c>
      <c r="K585">
        <v>90.8368288362621</v>
      </c>
      <c r="L585">
        <f>(Table2[[#This Row],[6M Return vs Nifty]]-AVERAGE(Table2[6M Return vs Nifty]))/_xlfn.STDEV.P(Table2[6M Return vs Nifty])</f>
        <v>2.4549947456489001</v>
      </c>
      <c r="M585">
        <v>15.3664189510881</v>
      </c>
      <c r="N585">
        <f>(Table2[[#This Row],[1W Return vs Nifty]]-AVERAGE(Table2[1W Return vs Nifty]))/_xlfn.STDEV.P(Table2[1W Return vs Nifty])</f>
        <v>2.7129811493354281</v>
      </c>
      <c r="O585">
        <v>590.98</v>
      </c>
      <c r="P585">
        <v>548.01641557380697</v>
      </c>
      <c r="Q585">
        <v>449.260488249579</v>
      </c>
      <c r="R585">
        <v>82.0601690528094</v>
      </c>
      <c r="S585" s="2">
        <f>(Table2[[#This Row],[Close Price]]-Table2[[#This Row],[20D EMA]])/Table2[[#This Row],[20D EMA]]</f>
        <v>0.10079867338996232</v>
      </c>
      <c r="T585" s="2">
        <f>(Table2[[#This Row],[Close Price]]-Table2[[#This Row],[50D EMA]])/Table2[[#This Row],[50D EMA]]</f>
        <v>0.18709947642505198</v>
      </c>
      <c r="U585" s="2">
        <f>(Table2[[#This Row],[Close Price]]-Table2[[#This Row],[200D EMA]])/Table2[[#This Row],[200D EMA]]</f>
        <v>0.44804632727594329</v>
      </c>
      <c r="V585">
        <v>1.3551080148682899</v>
      </c>
      <c r="W585">
        <v>628.04999999999995</v>
      </c>
      <c r="X585">
        <v>674.9</v>
      </c>
      <c r="Y585">
        <v>628.04999999999995</v>
      </c>
      <c r="Z585">
        <v>685</v>
      </c>
      <c r="AA585">
        <v>559</v>
      </c>
      <c r="AB585">
        <v>685</v>
      </c>
      <c r="AC585" s="2">
        <f>(Table2[[#This Row],[Close Price]]/Table2[[#This Row],[Day Low]])-1</f>
        <v>3.5825173155003665E-2</v>
      </c>
      <c r="AD585" s="2">
        <f>(Table2[[#This Row],[Day High]]/Table2[[#This Row],[Close Price]])-1</f>
        <v>3.7429867035585263E-2</v>
      </c>
      <c r="AE585" s="2">
        <f>(Table2[[#This Row],[Close Price]]/Table2[[#This Row],[Current Week Low]])-1</f>
        <v>3.5825173155003665E-2</v>
      </c>
      <c r="AF585" s="2">
        <f>(Table2[[#This Row],[Current Week High]]/Table2[[#This Row],[Close Price]])-1</f>
        <v>5.2955191760817755E-2</v>
      </c>
      <c r="AG585" s="2">
        <f>(Table2[[#This Row],[Close Price]]/Table2[[#This Row],[Current Month Low]])-1</f>
        <v>0.16377459749552759</v>
      </c>
      <c r="AH585" s="2">
        <f>(Table2[[#This Row],[Current Month High]]/Table2[[#This Row],[Close Price]])-1</f>
        <v>5.2955191760817755E-2</v>
      </c>
      <c r="AI585">
        <v>5.2955191760817701</v>
      </c>
      <c r="AJ585">
        <v>129.95758218451701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0.09</v>
      </c>
      <c r="AM585" t="s">
        <v>10200</v>
      </c>
      <c r="AN585">
        <v>9.1199999999999992</v>
      </c>
      <c r="AO585" t="s">
        <v>10200</v>
      </c>
      <c r="AP585">
        <v>-1.6886001464599999E-2</v>
      </c>
      <c r="AQ585">
        <f>(Table2[[#This Row],[Sharpe Ratio]]-AVERAGE(Table2[Sharpe Ratio]))/_xlfn.STDEV.P(Table2[Sharpe Ratio])</f>
        <v>-0.80457797145652488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6.0145089133441374</v>
      </c>
      <c r="AS585">
        <f>_xlfn.RANK.AVG(Table2[[#This Row],[1Y Return vs Nifty Z-Score]],Table2[1Y Return vs Nifty Z-Score])</f>
        <v>126</v>
      </c>
      <c r="AT585">
        <f>_xlfn.RANK.AVG(Table2[[#This Row],[6M Return vs Nifty Z-Score]],Table2[6M Return vs Nifty Z-Score])</f>
        <v>16</v>
      </c>
      <c r="AU585">
        <f>_xlfn.RANK.AVG(Table2[[#This Row],[Sharpe Ratio Z-Score]],Table2[Sharpe Ratio Z-Score])</f>
        <v>575</v>
      </c>
      <c r="AV585">
        <f>(Table2[[#This Row],[Rank 1Y]]+Table2[[#This Row],[Rank 6M]]+Table2[[#This Row],[Rank Sharpe]])/3</f>
        <v>239</v>
      </c>
    </row>
    <row r="586" spans="1:48" x14ac:dyDescent="0.3">
      <c r="A586" t="s">
        <v>1493</v>
      </c>
      <c r="B586" t="s">
        <v>1494</v>
      </c>
      <c r="C586" t="s">
        <v>10169</v>
      </c>
      <c r="D586" t="s">
        <v>346</v>
      </c>
      <c r="E586">
        <v>6522.4865706000001</v>
      </c>
      <c r="F586">
        <v>327.45</v>
      </c>
      <c r="G586">
        <v>31.480943399023701</v>
      </c>
      <c r="H586">
        <f>(Table2[[#This Row],[1Y Return vs Nifty]]-AVERAGE(Table2[1Y Return vs Nifty]))/_xlfn.STDEV.P(Table2[1Y Return vs Nifty])</f>
        <v>-0.18066087360012659</v>
      </c>
      <c r="I586">
        <v>12.8156492914631</v>
      </c>
      <c r="J586">
        <f>(Table2[[#This Row],[1M Return vs Nifty]]-AVERAGE(Table2[1M Return vs Nifty]))/_xlfn.STDEV.P(Table2[1M Return vs Nifty])</f>
        <v>0.6983874640167943</v>
      </c>
      <c r="K586">
        <v>15.7506037971078</v>
      </c>
      <c r="L586">
        <f>(Table2[[#This Row],[6M Return vs Nifty]]-AVERAGE(Table2[6M Return vs Nifty]))/_xlfn.STDEV.P(Table2[6M Return vs Nifty])</f>
        <v>0.17022379157228007</v>
      </c>
      <c r="M586">
        <v>7.7445171386407701</v>
      </c>
      <c r="N586">
        <f>(Table2[[#This Row],[1W Return vs Nifty]]-AVERAGE(Table2[1W Return vs Nifty]))/_xlfn.STDEV.P(Table2[1W Return vs Nifty])</f>
        <v>1.2344464071086427</v>
      </c>
      <c r="O586">
        <v>319.89999999999998</v>
      </c>
      <c r="P586">
        <v>300.34524667935301</v>
      </c>
      <c r="Q586">
        <v>264.22402509381698</v>
      </c>
      <c r="R586">
        <v>64.907964677401296</v>
      </c>
      <c r="S586" s="2">
        <f>(Table2[[#This Row],[Close Price]]-Table2[[#This Row],[20D EMA]])/Table2[[#This Row],[20D EMA]]</f>
        <v>2.3601125351672435E-2</v>
      </c>
      <c r="T586" s="2">
        <f>(Table2[[#This Row],[Close Price]]-Table2[[#This Row],[50D EMA]])/Table2[[#This Row],[50D EMA]]</f>
        <v>9.0245321410343041E-2</v>
      </c>
      <c r="U586" s="2">
        <f>(Table2[[#This Row],[Close Price]]-Table2[[#This Row],[200D EMA]])/Table2[[#This Row],[200D EMA]]</f>
        <v>0.2392892731224332</v>
      </c>
      <c r="V586">
        <v>0.93710405973064004</v>
      </c>
      <c r="W586">
        <v>320</v>
      </c>
      <c r="X586">
        <v>342</v>
      </c>
      <c r="Y586">
        <v>320</v>
      </c>
      <c r="Z586">
        <v>346.5</v>
      </c>
      <c r="AA586">
        <v>310.85000000000002</v>
      </c>
      <c r="AB586">
        <v>346.5</v>
      </c>
      <c r="AC586" s="2">
        <f>(Table2[[#This Row],[Close Price]]/Table2[[#This Row],[Day Low]])-1</f>
        <v>2.328124999999992E-2</v>
      </c>
      <c r="AD586" s="2">
        <f>(Table2[[#This Row],[Day High]]/Table2[[#This Row],[Close Price]])-1</f>
        <v>4.4434264773247856E-2</v>
      </c>
      <c r="AE586" s="2">
        <f>(Table2[[#This Row],[Close Price]]/Table2[[#This Row],[Current Week Low]])-1</f>
        <v>2.328124999999992E-2</v>
      </c>
      <c r="AF586" s="2">
        <f>(Table2[[#This Row],[Current Week High]]/Table2[[#This Row],[Close Price]])-1</f>
        <v>5.8176820888685254E-2</v>
      </c>
      <c r="AG586" s="2">
        <f>(Table2[[#This Row],[Close Price]]/Table2[[#This Row],[Current Month Low]])-1</f>
        <v>5.3401962361267374E-2</v>
      </c>
      <c r="AH586" s="2">
        <f>(Table2[[#This Row],[Current Month High]]/Table2[[#This Row],[Close Price]])-1</f>
        <v>5.8176820888685254E-2</v>
      </c>
      <c r="AI586">
        <v>6.3521148266910901</v>
      </c>
      <c r="AJ586">
        <v>62.586891757696101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0.06</v>
      </c>
      <c r="AM586" t="s">
        <v>10200</v>
      </c>
      <c r="AN586">
        <v>2.1</v>
      </c>
      <c r="AO586" t="s">
        <v>10200</v>
      </c>
      <c r="AP586">
        <v>-4.2040477370353997E-2</v>
      </c>
      <c r="AQ586">
        <f>(Table2[[#This Row],[Sharpe Ratio]]-AVERAGE(Table2[Sharpe Ratio]))/_xlfn.STDEV.P(Table2[Sharpe Ratio])</f>
        <v>-1.0881769282929994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0.83421986080459121</v>
      </c>
      <c r="AS586">
        <f>_xlfn.RANK.AVG(Table2[[#This Row],[1Y Return vs Nifty Z-Score]],Table2[1Y Return vs Nifty Z-Score])</f>
        <v>336</v>
      </c>
      <c r="AT586">
        <f>_xlfn.RANK.AVG(Table2[[#This Row],[6M Return vs Nifty Z-Score]],Table2[6M Return vs Nifty Z-Score])</f>
        <v>256</v>
      </c>
      <c r="AU586">
        <f>_xlfn.RANK.AVG(Table2[[#This Row],[Sharpe Ratio Z-Score]],Table2[Sharpe Ratio Z-Score])</f>
        <v>621</v>
      </c>
      <c r="AV586">
        <f>(Table2[[#This Row],[Rank 1Y]]+Table2[[#This Row],[Rank 6M]]+Table2[[#This Row],[Rank Sharpe]])/3</f>
        <v>404.33333333333331</v>
      </c>
    </row>
    <row r="587" spans="1:48" x14ac:dyDescent="0.3">
      <c r="A587" t="s">
        <v>1495</v>
      </c>
      <c r="B587" t="s">
        <v>1496</v>
      </c>
      <c r="C587" t="s">
        <v>10162</v>
      </c>
      <c r="D587" t="s">
        <v>919</v>
      </c>
      <c r="E587">
        <v>6518.1032284200001</v>
      </c>
      <c r="F587">
        <v>216.11</v>
      </c>
      <c r="G587">
        <v>68.994710132391205</v>
      </c>
      <c r="H587">
        <f>(Table2[[#This Row],[1Y Return vs Nifty]]-AVERAGE(Table2[1Y Return vs Nifty]))/_xlfn.STDEV.P(Table2[1Y Return vs Nifty])</f>
        <v>0.25761135259588308</v>
      </c>
      <c r="I587">
        <v>3.5232066422278399</v>
      </c>
      <c r="J587">
        <f>(Table2[[#This Row],[1M Return vs Nifty]]-AVERAGE(Table2[1M Return vs Nifty]))/_xlfn.STDEV.P(Table2[1M Return vs Nifty])</f>
        <v>-7.2546385067938382E-2</v>
      </c>
      <c r="K587">
        <v>-0.83298004803538805</v>
      </c>
      <c r="L587">
        <f>(Table2[[#This Row],[6M Return vs Nifty]]-AVERAGE(Table2[6M Return vs Nifty]))/_xlfn.STDEV.P(Table2[6M Return vs Nifty])</f>
        <v>-0.33439194405858363</v>
      </c>
      <c r="M587">
        <v>3.71202531225715</v>
      </c>
      <c r="N587">
        <f>(Table2[[#This Row],[1W Return vs Nifty]]-AVERAGE(Table2[1W Return vs Nifty]))/_xlfn.STDEV.P(Table2[1W Return vs Nifty])</f>
        <v>0.45220341713507906</v>
      </c>
      <c r="O587">
        <v>212.56</v>
      </c>
      <c r="P587">
        <v>211.579005398616</v>
      </c>
      <c r="Q587">
        <v>188.62100184365499</v>
      </c>
      <c r="R587">
        <v>72.135542816467506</v>
      </c>
      <c r="S587" s="2">
        <f>(Table2[[#This Row],[Close Price]]-Table2[[#This Row],[20D EMA]])/Table2[[#This Row],[20D EMA]]</f>
        <v>1.6701166729394108E-2</v>
      </c>
      <c r="T587" s="2">
        <f>(Table2[[#This Row],[Close Price]]-Table2[[#This Row],[50D EMA]])/Table2[[#This Row],[50D EMA]]</f>
        <v>2.1415142739931073E-2</v>
      </c>
      <c r="U587" s="2">
        <f>(Table2[[#This Row],[Close Price]]-Table2[[#This Row],[200D EMA]])/Table2[[#This Row],[200D EMA]]</f>
        <v>0.14573667771699261</v>
      </c>
      <c r="V587">
        <v>0.93674448327268001</v>
      </c>
      <c r="W587">
        <v>211.2</v>
      </c>
      <c r="X587">
        <v>221.7</v>
      </c>
      <c r="Y587">
        <v>211.2</v>
      </c>
      <c r="Z587">
        <v>226.7</v>
      </c>
      <c r="AA587">
        <v>204.5</v>
      </c>
      <c r="AB587">
        <v>226.7</v>
      </c>
      <c r="AC587" s="2">
        <f>(Table2[[#This Row],[Close Price]]/Table2[[#This Row],[Day Low]])-1</f>
        <v>2.3248106060606233E-2</v>
      </c>
      <c r="AD587" s="2">
        <f>(Table2[[#This Row],[Day High]]/Table2[[#This Row],[Close Price]])-1</f>
        <v>2.586645689695044E-2</v>
      </c>
      <c r="AE587" s="2">
        <f>(Table2[[#This Row],[Close Price]]/Table2[[#This Row],[Current Week Low]])-1</f>
        <v>2.3248106060606233E-2</v>
      </c>
      <c r="AF587" s="2">
        <f>(Table2[[#This Row],[Current Week High]]/Table2[[#This Row],[Close Price]])-1</f>
        <v>4.9002822636620147E-2</v>
      </c>
      <c r="AG587" s="2">
        <f>(Table2[[#This Row],[Close Price]]/Table2[[#This Row],[Current Month Low]])-1</f>
        <v>5.6772616136919307E-2</v>
      </c>
      <c r="AH587" s="2">
        <f>(Table2[[#This Row],[Current Month High]]/Table2[[#This Row],[Close Price]])-1</f>
        <v>4.9002822636620147E-2</v>
      </c>
      <c r="AI587">
        <v>17.810374346397602</v>
      </c>
      <c r="AJ587">
        <v>97.902930402930394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-0.11</v>
      </c>
      <c r="AM587" t="s">
        <v>10199</v>
      </c>
      <c r="AN587">
        <v>4.88</v>
      </c>
      <c r="AO587" t="s">
        <v>10200</v>
      </c>
      <c r="AP587">
        <v>6.7214610483505993E-2</v>
      </c>
      <c r="AQ587">
        <f>(Table2[[#This Row],[Sharpe Ratio]]-AVERAGE(Table2[Sharpe Ratio]))/_xlfn.STDEV.P(Table2[Sharpe Ratio])</f>
        <v>0.14359705342388671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0.44647349402832687</v>
      </c>
      <c r="AS587">
        <f>_xlfn.RANK.AVG(Table2[[#This Row],[1Y Return vs Nifty Z-Score]],Table2[1Y Return vs Nifty Z-Score])</f>
        <v>198</v>
      </c>
      <c r="AT587">
        <f>_xlfn.RANK.AVG(Table2[[#This Row],[6M Return vs Nifty Z-Score]],Table2[6M Return vs Nifty Z-Score])</f>
        <v>438</v>
      </c>
      <c r="AU587">
        <f>_xlfn.RANK.AVG(Table2[[#This Row],[Sharpe Ratio Z-Score]],Table2[Sharpe Ratio Z-Score])</f>
        <v>291</v>
      </c>
      <c r="AV587">
        <f>(Table2[[#This Row],[Rank 1Y]]+Table2[[#This Row],[Rank 6M]]+Table2[[#This Row],[Rank Sharpe]])/3</f>
        <v>309</v>
      </c>
    </row>
    <row r="588" spans="1:48" x14ac:dyDescent="0.3">
      <c r="A588" t="s">
        <v>1497</v>
      </c>
      <c r="B588" t="s">
        <v>1498</v>
      </c>
      <c r="C588" t="s">
        <v>10166</v>
      </c>
      <c r="D588" t="s">
        <v>86</v>
      </c>
      <c r="E588">
        <v>6497.5930683300003</v>
      </c>
      <c r="F588">
        <v>3235.3</v>
      </c>
      <c r="G588">
        <v>26.735812613984201</v>
      </c>
      <c r="H588">
        <f>(Table2[[#This Row],[1Y Return vs Nifty]]-AVERAGE(Table2[1Y Return vs Nifty]))/_xlfn.STDEV.P(Table2[1Y Return vs Nifty])</f>
        <v>-0.23609809608785612</v>
      </c>
      <c r="I588">
        <v>15.131058259865499</v>
      </c>
      <c r="J588">
        <f>(Table2[[#This Row],[1M Return vs Nifty]]-AVERAGE(Table2[1M Return vs Nifty]))/_xlfn.STDEV.P(Table2[1M Return vs Nifty])</f>
        <v>0.89048196657072431</v>
      </c>
      <c r="K588">
        <v>39.800113376935599</v>
      </c>
      <c r="L588">
        <f>(Table2[[#This Row],[6M Return vs Nifty]]-AVERAGE(Table2[6M Return vs Nifty]))/_xlfn.STDEV.P(Table2[6M Return vs Nifty])</f>
        <v>0.90201741842094785</v>
      </c>
      <c r="M588">
        <v>9.8987325897603995</v>
      </c>
      <c r="N588">
        <f>(Table2[[#This Row],[1W Return vs Nifty]]-AVERAGE(Table2[1W Return vs Nifty]))/_xlfn.STDEV.P(Table2[1W Return vs Nifty])</f>
        <v>1.652331925066977</v>
      </c>
      <c r="O588">
        <v>2957.22</v>
      </c>
      <c r="P588">
        <v>2626.5865802896401</v>
      </c>
      <c r="Q588">
        <v>2266.6952257369298</v>
      </c>
      <c r="R588">
        <v>85.038485554263005</v>
      </c>
      <c r="S588" s="2">
        <f>(Table2[[#This Row],[Close Price]]-Table2[[#This Row],[20D EMA]])/Table2[[#This Row],[20D EMA]]</f>
        <v>9.4034261908143596E-2</v>
      </c>
      <c r="T588" s="2">
        <f>(Table2[[#This Row],[Close Price]]-Table2[[#This Row],[50D EMA]])/Table2[[#This Row],[50D EMA]]</f>
        <v>0.23175075372662407</v>
      </c>
      <c r="U588" s="2">
        <f>(Table2[[#This Row],[Close Price]]-Table2[[#This Row],[200D EMA]])/Table2[[#This Row],[200D EMA]]</f>
        <v>0.4273202516444024</v>
      </c>
      <c r="V588">
        <v>0.89472237865846105</v>
      </c>
      <c r="W588">
        <v>3110.3</v>
      </c>
      <c r="X588">
        <v>3331.6</v>
      </c>
      <c r="Y588">
        <v>3110.3</v>
      </c>
      <c r="Z588">
        <v>3388</v>
      </c>
      <c r="AA588">
        <v>2784.1</v>
      </c>
      <c r="AB588">
        <v>3388</v>
      </c>
      <c r="AC588" s="2">
        <f>(Table2[[#This Row],[Close Price]]/Table2[[#This Row],[Day Low]])-1</f>
        <v>4.0189049287850054E-2</v>
      </c>
      <c r="AD588" s="2">
        <f>(Table2[[#This Row],[Day High]]/Table2[[#This Row],[Close Price]])-1</f>
        <v>2.976540042654463E-2</v>
      </c>
      <c r="AE588" s="2">
        <f>(Table2[[#This Row],[Close Price]]/Table2[[#This Row],[Current Week Low]])-1</f>
        <v>4.0189049287850054E-2</v>
      </c>
      <c r="AF588" s="2">
        <f>(Table2[[#This Row],[Current Week High]]/Table2[[#This Row],[Close Price]])-1</f>
        <v>4.7198096003461698E-2</v>
      </c>
      <c r="AG588" s="2">
        <f>(Table2[[#This Row],[Close Price]]/Table2[[#This Row],[Current Month Low]])-1</f>
        <v>0.16206314428361068</v>
      </c>
      <c r="AH588" s="2">
        <f>(Table2[[#This Row],[Current Month High]]/Table2[[#This Row],[Close Price]])-1</f>
        <v>4.7198096003461698E-2</v>
      </c>
      <c r="AI588">
        <v>4.7198096003461698</v>
      </c>
      <c r="AJ588">
        <v>102.840125391849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0.42</v>
      </c>
      <c r="AM588" t="s">
        <v>10200</v>
      </c>
      <c r="AN588">
        <v>14.28</v>
      </c>
      <c r="AO588" t="s">
        <v>10200</v>
      </c>
      <c r="AP588">
        <v>-3.6858722681892997E-2</v>
      </c>
      <c r="AQ588">
        <f>(Table2[[#This Row],[Sharpe Ratio]]-AVERAGE(Table2[Sharpe Ratio]))/_xlfn.STDEV.P(Table2[Sharpe Ratio])</f>
        <v>-1.0297563024872398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2.1789769114835531</v>
      </c>
      <c r="AS588">
        <f>_xlfn.RANK.AVG(Table2[[#This Row],[1Y Return vs Nifty Z-Score]],Table2[1Y Return vs Nifty Z-Score])</f>
        <v>356</v>
      </c>
      <c r="AT588">
        <f>_xlfn.RANK.AVG(Table2[[#This Row],[6M Return vs Nifty Z-Score]],Table2[6M Return vs Nifty Z-Score])</f>
        <v>105</v>
      </c>
      <c r="AU588">
        <f>_xlfn.RANK.AVG(Table2[[#This Row],[Sharpe Ratio Z-Score]],Table2[Sharpe Ratio Z-Score])</f>
        <v>612</v>
      </c>
      <c r="AV588">
        <f>(Table2[[#This Row],[Rank 1Y]]+Table2[[#This Row],[Rank 6M]]+Table2[[#This Row],[Rank Sharpe]])/3</f>
        <v>357.66666666666669</v>
      </c>
    </row>
    <row r="589" spans="1:48" x14ac:dyDescent="0.3">
      <c r="A589" t="s">
        <v>1501</v>
      </c>
      <c r="B589" t="s">
        <v>1502</v>
      </c>
      <c r="C589" t="s">
        <v>10165</v>
      </c>
      <c r="D589" t="s">
        <v>140</v>
      </c>
      <c r="E589">
        <v>6487.6008169999996</v>
      </c>
      <c r="F589">
        <v>910.3</v>
      </c>
      <c r="G589">
        <v>20.327942940235701</v>
      </c>
      <c r="H589">
        <f>(Table2[[#This Row],[1Y Return vs Nifty]]-AVERAGE(Table2[1Y Return vs Nifty]))/_xlfn.STDEV.P(Table2[1Y Return vs Nifty])</f>
        <v>-0.31096104778898892</v>
      </c>
      <c r="I589">
        <v>0.18616078035582201</v>
      </c>
      <c r="J589">
        <f>(Table2[[#This Row],[1M Return vs Nifty]]-AVERAGE(Table2[1M Return vs Nifty]))/_xlfn.STDEV.P(Table2[1M Return vs Nifty])</f>
        <v>-0.3493994911860584</v>
      </c>
      <c r="K589">
        <v>-8.5385894595880991</v>
      </c>
      <c r="L589">
        <f>(Table2[[#This Row],[6M Return vs Nifty]]-AVERAGE(Table2[6M Return vs Nifty]))/_xlfn.STDEV.P(Table2[6M Return vs Nifty])</f>
        <v>-0.56886308117853501</v>
      </c>
      <c r="M589">
        <v>-2.3832263525097699</v>
      </c>
      <c r="N589">
        <f>(Table2[[#This Row],[1W Return vs Nifty]]-AVERAGE(Table2[1W Return vs Nifty]))/_xlfn.STDEV.P(Table2[1W Return vs Nifty])</f>
        <v>-0.73018407233060445</v>
      </c>
      <c r="O589">
        <v>926.09</v>
      </c>
      <c r="P589">
        <v>902.73129981693296</v>
      </c>
      <c r="Q589">
        <v>826.88144778018795</v>
      </c>
      <c r="R589">
        <v>42.6262897192358</v>
      </c>
      <c r="S589" s="2">
        <f>(Table2[[#This Row],[Close Price]]-Table2[[#This Row],[20D EMA]])/Table2[[#This Row],[20D EMA]]</f>
        <v>-1.7050178708332968E-2</v>
      </c>
      <c r="T589" s="2">
        <f>(Table2[[#This Row],[Close Price]]-Table2[[#This Row],[50D EMA]])/Table2[[#This Row],[50D EMA]]</f>
        <v>8.3842226192908879E-3</v>
      </c>
      <c r="U589" s="2">
        <f>(Table2[[#This Row],[Close Price]]-Table2[[#This Row],[200D EMA]])/Table2[[#This Row],[200D EMA]]</f>
        <v>0.10088332788666866</v>
      </c>
      <c r="V589">
        <v>1.02435807855961</v>
      </c>
      <c r="W589">
        <v>903.15</v>
      </c>
      <c r="X589">
        <v>947</v>
      </c>
      <c r="Y589">
        <v>903.15</v>
      </c>
      <c r="Z589">
        <v>947</v>
      </c>
      <c r="AA589">
        <v>903.15</v>
      </c>
      <c r="AB589">
        <v>979.8</v>
      </c>
      <c r="AC589" s="2">
        <f>(Table2[[#This Row],[Close Price]]/Table2[[#This Row],[Day Low]])-1</f>
        <v>7.9167358689031797E-3</v>
      </c>
      <c r="AD589" s="2">
        <f>(Table2[[#This Row],[Day High]]/Table2[[#This Row],[Close Price]])-1</f>
        <v>4.031637921564335E-2</v>
      </c>
      <c r="AE589" s="2">
        <f>(Table2[[#This Row],[Close Price]]/Table2[[#This Row],[Current Week Low]])-1</f>
        <v>7.9167358689031797E-3</v>
      </c>
      <c r="AF589" s="2">
        <f>(Table2[[#This Row],[Current Week High]]/Table2[[#This Row],[Close Price]])-1</f>
        <v>4.031637921564335E-2</v>
      </c>
      <c r="AG589" s="2">
        <f>(Table2[[#This Row],[Close Price]]/Table2[[#This Row],[Current Month Low]])-1</f>
        <v>7.9167358689031797E-3</v>
      </c>
      <c r="AH589" s="2">
        <f>(Table2[[#This Row],[Current Month High]]/Table2[[#This Row],[Close Price]])-1</f>
        <v>7.6348456552784771E-2</v>
      </c>
      <c r="AI589">
        <v>10.1834560035153</v>
      </c>
      <c r="AJ589">
        <v>47.763980196412597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0.01</v>
      </c>
      <c r="AM589" t="s">
        <v>10200</v>
      </c>
      <c r="AN589">
        <v>-3.15</v>
      </c>
      <c r="AO589" t="s">
        <v>10199</v>
      </c>
      <c r="AP589">
        <v>1.1117138732836001E-2</v>
      </c>
      <c r="AQ589">
        <f>(Table2[[#This Row],[Sharpe Ratio]]-AVERAGE(Table2[Sharpe Ratio]))/_xlfn.STDEV.P(Table2[Sharpe Ratio])</f>
        <v>-0.48886233588163414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-2.4482700283658207</v>
      </c>
      <c r="AS589">
        <f>_xlfn.RANK.AVG(Table2[[#This Row],[1Y Return vs Nifty Z-Score]],Table2[1Y Return vs Nifty Z-Score])</f>
        <v>387</v>
      </c>
      <c r="AT589">
        <f>_xlfn.RANK.AVG(Table2[[#This Row],[6M Return vs Nifty Z-Score]],Table2[6M Return vs Nifty Z-Score])</f>
        <v>509</v>
      </c>
      <c r="AU589">
        <f>_xlfn.RANK.AVG(Table2[[#This Row],[Sharpe Ratio Z-Score]],Table2[Sharpe Ratio Z-Score])</f>
        <v>467</v>
      </c>
      <c r="AV589">
        <f>(Table2[[#This Row],[Rank 1Y]]+Table2[[#This Row],[Rank 6M]]+Table2[[#This Row],[Rank Sharpe]])/3</f>
        <v>454.33333333333331</v>
      </c>
    </row>
    <row r="590" spans="1:48" x14ac:dyDescent="0.3">
      <c r="A590" t="s">
        <v>1505</v>
      </c>
      <c r="B590" t="s">
        <v>1506</v>
      </c>
      <c r="C590" t="s">
        <v>10158</v>
      </c>
      <c r="D590" t="s">
        <v>46</v>
      </c>
      <c r="E590">
        <v>6443.4399998010003</v>
      </c>
      <c r="F590">
        <v>233.09</v>
      </c>
      <c r="G590">
        <v>144.952543817318</v>
      </c>
      <c r="H590">
        <f>(Table2[[#This Row],[1Y Return vs Nifty]]-AVERAGE(Table2[1Y Return vs Nifty]))/_xlfn.STDEV.P(Table2[1Y Return vs Nifty])</f>
        <v>1.1450244748966185</v>
      </c>
      <c r="I590">
        <v>1.8286696565054199</v>
      </c>
      <c r="J590">
        <f>(Table2[[#This Row],[1M Return vs Nifty]]-AVERAGE(Table2[1M Return vs Nifty]))/_xlfn.STDEV.P(Table2[1M Return vs Nifty])</f>
        <v>-0.21313115595451862</v>
      </c>
      <c r="K590">
        <v>31.734200665832098</v>
      </c>
      <c r="L590">
        <f>(Table2[[#This Row],[6M Return vs Nifty]]-AVERAGE(Table2[6M Return vs Nifty]))/_xlfn.STDEV.P(Table2[6M Return vs Nifty])</f>
        <v>0.65658274553871332</v>
      </c>
      <c r="M590">
        <v>1.20844417585131</v>
      </c>
      <c r="N590">
        <f>(Table2[[#This Row],[1W Return vs Nifty]]-AVERAGE(Table2[1W Return vs Nifty]))/_xlfn.STDEV.P(Table2[1W Return vs Nifty])</f>
        <v>-3.3453808744492712E-2</v>
      </c>
      <c r="O590">
        <v>226.43</v>
      </c>
      <c r="P590">
        <v>208.48892321433399</v>
      </c>
      <c r="Q590">
        <v>167.79393842146101</v>
      </c>
      <c r="R590">
        <v>51.504420078485403</v>
      </c>
      <c r="S590" s="2">
        <f>(Table2[[#This Row],[Close Price]]-Table2[[#This Row],[20D EMA]])/Table2[[#This Row],[20D EMA]]</f>
        <v>2.9413063639977019E-2</v>
      </c>
      <c r="T590" s="2">
        <f>(Table2[[#This Row],[Close Price]]-Table2[[#This Row],[50D EMA]])/Table2[[#This Row],[50D EMA]]</f>
        <v>0.1179970446697316</v>
      </c>
      <c r="U590" s="2">
        <f>(Table2[[#This Row],[Close Price]]-Table2[[#This Row],[200D EMA]])/Table2[[#This Row],[200D EMA]]</f>
        <v>0.38914434092684463</v>
      </c>
      <c r="V590">
        <v>0.70779666293451204</v>
      </c>
      <c r="W590">
        <v>229.06</v>
      </c>
      <c r="X590">
        <v>239.7</v>
      </c>
      <c r="Y590">
        <v>227.31</v>
      </c>
      <c r="Z590">
        <v>239.9</v>
      </c>
      <c r="AA590">
        <v>224.56</v>
      </c>
      <c r="AB590">
        <v>239.9</v>
      </c>
      <c r="AC590" s="2">
        <f>(Table2[[#This Row],[Close Price]]/Table2[[#This Row],[Day Low]])-1</f>
        <v>1.759364358683313E-2</v>
      </c>
      <c r="AD590" s="2">
        <f>(Table2[[#This Row],[Day High]]/Table2[[#This Row],[Close Price]])-1</f>
        <v>2.8358144922562056E-2</v>
      </c>
      <c r="AE590" s="2">
        <f>(Table2[[#This Row],[Close Price]]/Table2[[#This Row],[Current Week Low]])-1</f>
        <v>2.5427829835906968E-2</v>
      </c>
      <c r="AF590" s="2">
        <f>(Table2[[#This Row],[Current Week High]]/Table2[[#This Row],[Close Price]])-1</f>
        <v>2.9216182590415807E-2</v>
      </c>
      <c r="AG590" s="2">
        <f>(Table2[[#This Row],[Close Price]]/Table2[[#This Row],[Current Month Low]])-1</f>
        <v>3.7985393658710453E-2</v>
      </c>
      <c r="AH590" s="2">
        <f>(Table2[[#This Row],[Current Month High]]/Table2[[#This Row],[Close Price]])-1</f>
        <v>2.9216182590415807E-2</v>
      </c>
      <c r="AI590">
        <v>6.8256896477755404</v>
      </c>
      <c r="AJ590">
        <v>183.39209726443701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0.21</v>
      </c>
      <c r="AM590" t="s">
        <v>10200</v>
      </c>
      <c r="AN590">
        <v>-3.83</v>
      </c>
      <c r="AO590" t="s">
        <v>10199</v>
      </c>
      <c r="AP590">
        <v>7.1565781807968007E-2</v>
      </c>
      <c r="AQ590">
        <f>(Table2[[#This Row],[Sharpe Ratio]]-AVERAGE(Table2[Sharpe Ratio]))/_xlfn.STDEV.P(Table2[Sharpe Ratio])</f>
        <v>0.19265343819046171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1.7476756939267821</v>
      </c>
      <c r="AS590">
        <f>_xlfn.RANK.AVG(Table2[[#This Row],[1Y Return vs Nifty Z-Score]],Table2[1Y Return vs Nifty Z-Score])</f>
        <v>77</v>
      </c>
      <c r="AT590">
        <f>_xlfn.RANK.AVG(Table2[[#This Row],[6M Return vs Nifty Z-Score]],Table2[6M Return vs Nifty Z-Score])</f>
        <v>141</v>
      </c>
      <c r="AU590">
        <f>_xlfn.RANK.AVG(Table2[[#This Row],[Sharpe Ratio Z-Score]],Table2[Sharpe Ratio Z-Score])</f>
        <v>270</v>
      </c>
      <c r="AV590">
        <f>(Table2[[#This Row],[Rank 1Y]]+Table2[[#This Row],[Rank 6M]]+Table2[[#This Row],[Rank Sharpe]])/3</f>
        <v>162.66666666666666</v>
      </c>
    </row>
    <row r="591" spans="1:48" x14ac:dyDescent="0.3">
      <c r="A591" t="s">
        <v>1507</v>
      </c>
      <c r="B591" t="s">
        <v>1508</v>
      </c>
      <c r="C591" t="s">
        <v>10164</v>
      </c>
      <c r="D591" t="s">
        <v>80</v>
      </c>
      <c r="E591">
        <v>6366.2967170000002</v>
      </c>
      <c r="F591">
        <v>308.7</v>
      </c>
      <c r="G591">
        <v>100.67019305643301</v>
      </c>
      <c r="H591">
        <f>(Table2[[#This Row],[1Y Return vs Nifty]]-AVERAGE(Table2[1Y Return vs Nifty]))/_xlfn.STDEV.P(Table2[1Y Return vs Nifty])</f>
        <v>0.62767508188290733</v>
      </c>
      <c r="I591">
        <v>30.128907109829701</v>
      </c>
      <c r="J591">
        <f>(Table2[[#This Row],[1M Return vs Nifty]]-AVERAGE(Table2[1M Return vs Nifty]))/_xlfn.STDEV.P(Table2[1M Return vs Nifty])</f>
        <v>2.1347564569648596</v>
      </c>
      <c r="K591">
        <v>0.82435750598688995</v>
      </c>
      <c r="L591">
        <f>(Table2[[#This Row],[6M Return vs Nifty]]-AVERAGE(Table2[6M Return vs Nifty]))/_xlfn.STDEV.P(Table2[6M Return vs Nifty])</f>
        <v>-0.28396143296875431</v>
      </c>
      <c r="M591">
        <v>-1.75021287762206</v>
      </c>
      <c r="N591">
        <f>(Table2[[#This Row],[1W Return vs Nifty]]-AVERAGE(Table2[1W Return vs Nifty]))/_xlfn.STDEV.P(Table2[1W Return vs Nifty])</f>
        <v>-0.60738894350977524</v>
      </c>
      <c r="O591">
        <v>274.74</v>
      </c>
      <c r="P591">
        <v>248.56864749957899</v>
      </c>
      <c r="Q591">
        <v>222.879473872169</v>
      </c>
      <c r="R591">
        <v>74.343722223833097</v>
      </c>
      <c r="S591" s="2">
        <f>(Table2[[#This Row],[Close Price]]-Table2[[#This Row],[20D EMA]])/Table2[[#This Row],[20D EMA]]</f>
        <v>0.12360777462328011</v>
      </c>
      <c r="T591" s="2">
        <f>(Table2[[#This Row],[Close Price]]-Table2[[#This Row],[50D EMA]])/Table2[[#This Row],[50D EMA]]</f>
        <v>0.24191044649153851</v>
      </c>
      <c r="U591" s="2">
        <f>(Table2[[#This Row],[Close Price]]-Table2[[#This Row],[200D EMA]])/Table2[[#This Row],[200D EMA]]</f>
        <v>0.38505352079686245</v>
      </c>
      <c r="V591">
        <v>3.1905928188437702</v>
      </c>
      <c r="W591">
        <v>294</v>
      </c>
      <c r="X591">
        <v>311</v>
      </c>
      <c r="Y591">
        <v>289.05</v>
      </c>
      <c r="Z591">
        <v>314</v>
      </c>
      <c r="AA591">
        <v>267.39999999999998</v>
      </c>
      <c r="AB591">
        <v>330</v>
      </c>
      <c r="AC591" s="2">
        <f>(Table2[[#This Row],[Close Price]]/Table2[[#This Row],[Day Low]])-1</f>
        <v>5.0000000000000044E-2</v>
      </c>
      <c r="AD591" s="2">
        <f>(Table2[[#This Row],[Day High]]/Table2[[#This Row],[Close Price]])-1</f>
        <v>7.4505992873339366E-3</v>
      </c>
      <c r="AE591" s="2">
        <f>(Table2[[#This Row],[Close Price]]/Table2[[#This Row],[Current Week Low]])-1</f>
        <v>6.7981318111053346E-2</v>
      </c>
      <c r="AF591" s="2">
        <f>(Table2[[#This Row],[Current Week High]]/Table2[[#This Row],[Close Price]])-1</f>
        <v>1.7168772270813148E-2</v>
      </c>
      <c r="AG591" s="2">
        <f>(Table2[[#This Row],[Close Price]]/Table2[[#This Row],[Current Month Low]])-1</f>
        <v>0.15445026178010468</v>
      </c>
      <c r="AH591" s="2">
        <f>(Table2[[#This Row],[Current Month High]]/Table2[[#This Row],[Close Price]])-1</f>
        <v>6.899902818270176E-2</v>
      </c>
      <c r="AI591">
        <v>6.8999028182701698</v>
      </c>
      <c r="AJ591">
        <v>129.602082558571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0.4</v>
      </c>
      <c r="AM591" t="s">
        <v>10200</v>
      </c>
      <c r="AN591">
        <v>33.01</v>
      </c>
      <c r="AO591" t="s">
        <v>10200</v>
      </c>
      <c r="AP591">
        <v>6.5121370845678997E-2</v>
      </c>
      <c r="AQ591">
        <f>(Table2[[#This Row],[Sharpe Ratio]]-AVERAGE(Table2[Sharpe Ratio]))/_xlfn.STDEV.P(Table2[Sharpe Ratio])</f>
        <v>0.11999725432965461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1.991078416698892</v>
      </c>
      <c r="AS591">
        <f>_xlfn.RANK.AVG(Table2[[#This Row],[1Y Return vs Nifty Z-Score]],Table2[1Y Return vs Nifty Z-Score])</f>
        <v>127</v>
      </c>
      <c r="AT591">
        <f>_xlfn.RANK.AVG(Table2[[#This Row],[6M Return vs Nifty Z-Score]],Table2[6M Return vs Nifty Z-Score])</f>
        <v>415</v>
      </c>
      <c r="AU591">
        <f>_xlfn.RANK.AVG(Table2[[#This Row],[Sharpe Ratio Z-Score]],Table2[Sharpe Ratio Z-Score])</f>
        <v>301</v>
      </c>
      <c r="AV591">
        <f>(Table2[[#This Row],[Rank 1Y]]+Table2[[#This Row],[Rank 6M]]+Table2[[#This Row],[Rank Sharpe]])/3</f>
        <v>281</v>
      </c>
    </row>
    <row r="592" spans="1:48" x14ac:dyDescent="0.3">
      <c r="A592" t="s">
        <v>1509</v>
      </c>
      <c r="B592" t="s">
        <v>1510</v>
      </c>
      <c r="C592" t="s">
        <v>10155</v>
      </c>
      <c r="D592" t="s">
        <v>49</v>
      </c>
      <c r="E592">
        <v>6357.2533344200001</v>
      </c>
      <c r="F592">
        <v>73.08</v>
      </c>
      <c r="G592">
        <v>172.682026496307</v>
      </c>
      <c r="H592">
        <f>(Table2[[#This Row],[1Y Return vs Nifty]]-AVERAGE(Table2[1Y Return vs Nifty]))/_xlfn.STDEV.P(Table2[1Y Return vs Nifty])</f>
        <v>1.4689872001372799</v>
      </c>
      <c r="I592">
        <v>8.6519759198156407</v>
      </c>
      <c r="J592">
        <f>(Table2[[#This Row],[1M Return vs Nifty]]-AVERAGE(Table2[1M Return vs Nifty]))/_xlfn.STDEV.P(Table2[1M Return vs Nifty])</f>
        <v>0.35295442128502674</v>
      </c>
      <c r="K592">
        <v>26.277495364501299</v>
      </c>
      <c r="L592">
        <f>(Table2[[#This Row],[6M Return vs Nifty]]-AVERAGE(Table2[6M Return vs Nifty]))/_xlfn.STDEV.P(Table2[6M Return vs Nifty])</f>
        <v>0.49054267932236889</v>
      </c>
      <c r="M592">
        <v>-2.7513714808355498</v>
      </c>
      <c r="N592">
        <f>(Table2[[#This Row],[1W Return vs Nifty]]-AVERAGE(Table2[1W Return vs Nifty]))/_xlfn.STDEV.P(Table2[1W Return vs Nifty])</f>
        <v>-0.80159871080341749</v>
      </c>
      <c r="O592">
        <v>72.709999999999994</v>
      </c>
      <c r="P592">
        <v>70.833239515546893</v>
      </c>
      <c r="Q592">
        <v>60.384455711517603</v>
      </c>
      <c r="R592">
        <v>37.234265178138202</v>
      </c>
      <c r="S592" s="2">
        <f>(Table2[[#This Row],[Close Price]]-Table2[[#This Row],[20D EMA]])/Table2[[#This Row],[20D EMA]]</f>
        <v>5.088708568285031E-3</v>
      </c>
      <c r="T592" s="2">
        <f>(Table2[[#This Row],[Close Price]]-Table2[[#This Row],[50D EMA]])/Table2[[#This Row],[50D EMA]]</f>
        <v>3.1719013556622287E-2</v>
      </c>
      <c r="U592" s="2">
        <f>(Table2[[#This Row],[Close Price]]-Table2[[#This Row],[200D EMA]])/Table2[[#This Row],[200D EMA]]</f>
        <v>0.2102452384291488</v>
      </c>
      <c r="V592">
        <v>1.6956578536540801</v>
      </c>
      <c r="W592">
        <v>71.13</v>
      </c>
      <c r="X592">
        <v>74.8</v>
      </c>
      <c r="Y592">
        <v>70.5</v>
      </c>
      <c r="Z592">
        <v>75.319999999999993</v>
      </c>
      <c r="AA592">
        <v>70.5</v>
      </c>
      <c r="AB592">
        <v>78.25</v>
      </c>
      <c r="AC592" s="2">
        <f>(Table2[[#This Row],[Close Price]]/Table2[[#This Row],[Day Low]])-1</f>
        <v>2.7414592998734832E-2</v>
      </c>
      <c r="AD592" s="2">
        <f>(Table2[[#This Row],[Day High]]/Table2[[#This Row],[Close Price]])-1</f>
        <v>2.3535851122058027E-2</v>
      </c>
      <c r="AE592" s="2">
        <f>(Table2[[#This Row],[Close Price]]/Table2[[#This Row],[Current Week Low]])-1</f>
        <v>3.6595744680851139E-2</v>
      </c>
      <c r="AF592" s="2">
        <f>(Table2[[#This Row],[Current Week High]]/Table2[[#This Row],[Close Price]])-1</f>
        <v>3.0651340996168619E-2</v>
      </c>
      <c r="AG592" s="2">
        <f>(Table2[[#This Row],[Close Price]]/Table2[[#This Row],[Current Month Low]])-1</f>
        <v>3.6595744680851139E-2</v>
      </c>
      <c r="AH592" s="2">
        <f>(Table2[[#This Row],[Current Month High]]/Table2[[#This Row],[Close Price]])-1</f>
        <v>7.074438970990693E-2</v>
      </c>
      <c r="AI592">
        <v>36.330049261083701</v>
      </c>
      <c r="AJ592">
        <v>205.77405857740499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-0.15</v>
      </c>
      <c r="AM592" t="s">
        <v>10199</v>
      </c>
      <c r="AN592">
        <v>-3.63</v>
      </c>
      <c r="AO592" t="s">
        <v>10199</v>
      </c>
      <c r="AP592">
        <v>7.0189843006778996E-2</v>
      </c>
      <c r="AQ592">
        <f>(Table2[[#This Row],[Sharpe Ratio]]-AVERAGE(Table2[Sharpe Ratio]))/_xlfn.STDEV.P(Table2[Sharpe Ratio])</f>
        <v>0.17714069961661716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1.6880262895578755</v>
      </c>
      <c r="AS592">
        <f>_xlfn.RANK.AVG(Table2[[#This Row],[1Y Return vs Nifty Z-Score]],Table2[1Y Return vs Nifty Z-Score])</f>
        <v>55</v>
      </c>
      <c r="AT592">
        <f>_xlfn.RANK.AVG(Table2[[#This Row],[6M Return vs Nifty Z-Score]],Table2[6M Return vs Nifty Z-Score])</f>
        <v>173</v>
      </c>
      <c r="AU592">
        <f>_xlfn.RANK.AVG(Table2[[#This Row],[Sharpe Ratio Z-Score]],Table2[Sharpe Ratio Z-Score])</f>
        <v>274</v>
      </c>
      <c r="AV592">
        <f>(Table2[[#This Row],[Rank 1Y]]+Table2[[#This Row],[Rank 6M]]+Table2[[#This Row],[Rank Sharpe]])/3</f>
        <v>167.33333333333334</v>
      </c>
    </row>
    <row r="593" spans="1:48" x14ac:dyDescent="0.3">
      <c r="A593" t="s">
        <v>1515</v>
      </c>
      <c r="B593" t="s">
        <v>1516</v>
      </c>
      <c r="C593" t="s">
        <v>10157</v>
      </c>
      <c r="D593" t="s">
        <v>934</v>
      </c>
      <c r="E593">
        <v>6327.3617547000003</v>
      </c>
      <c r="F593">
        <v>135.30000000000001</v>
      </c>
      <c r="G593">
        <v>-12.2193727952779</v>
      </c>
      <c r="H593">
        <f>(Table2[[#This Row],[1Y Return vs Nifty]]-AVERAGE(Table2[1Y Return vs Nifty]))/_xlfn.STDEV.P(Table2[1Y Return vs Nifty])</f>
        <v>-0.69121037400287699</v>
      </c>
      <c r="I593">
        <v>-14.8592695397056</v>
      </c>
      <c r="J593">
        <f>(Table2[[#This Row],[1M Return vs Nifty]]-AVERAGE(Table2[1M Return vs Nifty]))/_xlfn.STDEV.P(Table2[1M Return vs Nifty])</f>
        <v>-1.5976215083255085</v>
      </c>
      <c r="K593">
        <v>-36.555417832742002</v>
      </c>
      <c r="L593">
        <f>(Table2[[#This Row],[6M Return vs Nifty]]-AVERAGE(Table2[6M Return vs Nifty]))/_xlfn.STDEV.P(Table2[6M Return vs Nifty])</f>
        <v>-1.4213767833782684</v>
      </c>
      <c r="M593">
        <v>1.29129916142579</v>
      </c>
      <c r="N593">
        <f>(Table2[[#This Row],[1W Return vs Nifty]]-AVERAGE(Table2[1W Return vs Nifty]))/_xlfn.STDEV.P(Table2[1W Return vs Nifty])</f>
        <v>-1.7381183072707421E-2</v>
      </c>
      <c r="O593">
        <v>140.05000000000001</v>
      </c>
      <c r="P593">
        <v>147.438342251367</v>
      </c>
      <c r="Q593">
        <v>158.902075973297</v>
      </c>
      <c r="R593">
        <v>42.504750121178297</v>
      </c>
      <c r="S593" s="2">
        <f>(Table2[[#This Row],[Close Price]]-Table2[[#This Row],[20D EMA]])/Table2[[#This Row],[20D EMA]]</f>
        <v>-3.3916458407711528E-2</v>
      </c>
      <c r="T593" s="2">
        <f>(Table2[[#This Row],[Close Price]]-Table2[[#This Row],[50D EMA]])/Table2[[#This Row],[50D EMA]]</f>
        <v>-8.2328260519047236E-2</v>
      </c>
      <c r="U593" s="2">
        <f>(Table2[[#This Row],[Close Price]]-Table2[[#This Row],[200D EMA]])/Table2[[#This Row],[200D EMA]]</f>
        <v>-0.14853220657270233</v>
      </c>
      <c r="V593">
        <v>1.5462468512787</v>
      </c>
      <c r="W593">
        <v>132.15</v>
      </c>
      <c r="X593">
        <v>139.54</v>
      </c>
      <c r="Y593">
        <v>132.15</v>
      </c>
      <c r="Z593">
        <v>141.79</v>
      </c>
      <c r="AA593">
        <v>132.15</v>
      </c>
      <c r="AB593">
        <v>141.79</v>
      </c>
      <c r="AC593" s="2">
        <f>(Table2[[#This Row],[Close Price]]/Table2[[#This Row],[Day Low]])-1</f>
        <v>2.3836549375709559E-2</v>
      </c>
      <c r="AD593" s="2">
        <f>(Table2[[#This Row],[Day High]]/Table2[[#This Row],[Close Price]])-1</f>
        <v>3.1337767923133697E-2</v>
      </c>
      <c r="AE593" s="2">
        <f>(Table2[[#This Row],[Close Price]]/Table2[[#This Row],[Current Week Low]])-1</f>
        <v>2.3836549375709559E-2</v>
      </c>
      <c r="AF593" s="2">
        <f>(Table2[[#This Row],[Current Week High]]/Table2[[#This Row],[Close Price]])-1</f>
        <v>4.7967479674796643E-2</v>
      </c>
      <c r="AG593" s="2">
        <f>(Table2[[#This Row],[Close Price]]/Table2[[#This Row],[Current Month Low]])-1</f>
        <v>2.3836549375709559E-2</v>
      </c>
      <c r="AH593" s="2">
        <f>(Table2[[#This Row],[Current Month High]]/Table2[[#This Row],[Close Price]])-1</f>
        <v>4.7967479674796643E-2</v>
      </c>
      <c r="AI593">
        <v>55.654101995565398</v>
      </c>
      <c r="AJ593">
        <v>14.806957997454401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-0.26</v>
      </c>
      <c r="AM593" t="s">
        <v>10199</v>
      </c>
      <c r="AN593">
        <v>-3.61</v>
      </c>
      <c r="AO593" t="s">
        <v>10199</v>
      </c>
      <c r="AP593">
        <v>2.8335825656577E-2</v>
      </c>
      <c r="AQ593">
        <f>(Table2[[#This Row],[Sharpe Ratio]]-AVERAGE(Table2[Sharpe Ratio]))/_xlfn.STDEV.P(Table2[Sharpe Ratio])</f>
        <v>-0.29473379716897591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582</v>
      </c>
      <c r="AT593">
        <f>_xlfn.RANK.AVG(Table2[[#This Row],[6M Return vs Nifty Z-Score]],Table2[6M Return vs Nifty Z-Score])</f>
        <v>709</v>
      </c>
      <c r="AU593">
        <f>_xlfn.RANK.AVG(Table2[[#This Row],[Sharpe Ratio Z-Score]],Table2[Sharpe Ratio Z-Score])</f>
        <v>419</v>
      </c>
      <c r="AV593">
        <f>(Table2[[#This Row],[Rank 1Y]]+Table2[[#This Row],[Rank 6M]]+Table2[[#This Row],[Rank Sharpe]])/3</f>
        <v>570</v>
      </c>
    </row>
    <row r="594" spans="1:48" x14ac:dyDescent="0.3">
      <c r="A594" t="s">
        <v>1517</v>
      </c>
      <c r="B594" t="s">
        <v>1518</v>
      </c>
      <c r="C594" t="s">
        <v>10169</v>
      </c>
      <c r="D594" t="s">
        <v>242</v>
      </c>
      <c r="E594">
        <v>6325.3883031300002</v>
      </c>
      <c r="F594">
        <v>1500.8</v>
      </c>
      <c r="G594">
        <v>21.3896337380089</v>
      </c>
      <c r="H594">
        <f>(Table2[[#This Row],[1Y Return vs Nifty]]-AVERAGE(Table2[1Y Return vs Nifty]))/_xlfn.STDEV.P(Table2[1Y Return vs Nifty])</f>
        <v>-0.29855734562868314</v>
      </c>
      <c r="I594">
        <v>5.88925542310501</v>
      </c>
      <c r="J594">
        <f>(Table2[[#This Row],[1M Return vs Nifty]]-AVERAGE(Table2[1M Return vs Nifty]))/_xlfn.STDEV.P(Table2[1M Return vs Nifty])</f>
        <v>0.12374937511240464</v>
      </c>
      <c r="K594">
        <v>32.300021354950303</v>
      </c>
      <c r="L594">
        <f>(Table2[[#This Row],[6M Return vs Nifty]]-AVERAGE(Table2[6M Return vs Nifty]))/_xlfn.STDEV.P(Table2[6M Return vs Nifty])</f>
        <v>0.67379989389100781</v>
      </c>
      <c r="M594">
        <v>-2.4686364692156699</v>
      </c>
      <c r="N594">
        <f>(Table2[[#This Row],[1W Return vs Nifty]]-AVERAGE(Table2[1W Return vs Nifty]))/_xlfn.STDEV.P(Table2[1W Return vs Nifty])</f>
        <v>-0.74675235515485794</v>
      </c>
      <c r="O594">
        <v>1430.54</v>
      </c>
      <c r="P594">
        <v>1349.8938139122099</v>
      </c>
      <c r="Q594">
        <v>1179.7155696014599</v>
      </c>
      <c r="R594">
        <v>68.700388990874899</v>
      </c>
      <c r="S594" s="2">
        <f>(Table2[[#This Row],[Close Price]]-Table2[[#This Row],[20D EMA]])/Table2[[#This Row],[20D EMA]]</f>
        <v>4.9114320466397299E-2</v>
      </c>
      <c r="T594" s="2">
        <f>(Table2[[#This Row],[Close Price]]-Table2[[#This Row],[50D EMA]])/Table2[[#This Row],[50D EMA]]</f>
        <v>0.11179115315036491</v>
      </c>
      <c r="U594" s="2">
        <f>(Table2[[#This Row],[Close Price]]-Table2[[#This Row],[200D EMA]])/Table2[[#This Row],[200D EMA]]</f>
        <v>0.27217105433898026</v>
      </c>
      <c r="V594">
        <v>1.6239730536244199</v>
      </c>
      <c r="W594">
        <v>1451.2</v>
      </c>
      <c r="X594">
        <v>1530.9</v>
      </c>
      <c r="Y594">
        <v>1451.2</v>
      </c>
      <c r="Z594">
        <v>1552</v>
      </c>
      <c r="AA594">
        <v>1341</v>
      </c>
      <c r="AB594">
        <v>1584</v>
      </c>
      <c r="AC594" s="2">
        <f>(Table2[[#This Row],[Close Price]]/Table2[[#This Row],[Day Low]])-1</f>
        <v>3.4178610804851184E-2</v>
      </c>
      <c r="AD594" s="2">
        <f>(Table2[[#This Row],[Day High]]/Table2[[#This Row],[Close Price]])-1</f>
        <v>2.0055970149253755E-2</v>
      </c>
      <c r="AE594" s="2">
        <f>(Table2[[#This Row],[Close Price]]/Table2[[#This Row],[Current Week Low]])-1</f>
        <v>3.4178610804851184E-2</v>
      </c>
      <c r="AF594" s="2">
        <f>(Table2[[#This Row],[Current Week High]]/Table2[[#This Row],[Close Price]])-1</f>
        <v>3.4115138592750505E-2</v>
      </c>
      <c r="AG594" s="2">
        <f>(Table2[[#This Row],[Close Price]]/Table2[[#This Row],[Current Month Low]])-1</f>
        <v>0.1191648023862788</v>
      </c>
      <c r="AH594" s="2">
        <f>(Table2[[#This Row],[Current Month High]]/Table2[[#This Row],[Close Price]])-1</f>
        <v>5.5437100213219681E-2</v>
      </c>
      <c r="AI594">
        <v>5.5437100213219601</v>
      </c>
      <c r="AJ594">
        <v>74.096630125862703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-0.02</v>
      </c>
      <c r="AM594" t="s">
        <v>10199</v>
      </c>
      <c r="AN594">
        <v>10.88</v>
      </c>
      <c r="AO594" t="s">
        <v>10200</v>
      </c>
      <c r="AP594">
        <v>0.11851502494449601</v>
      </c>
      <c r="AQ594">
        <f>(Table2[[#This Row],[Sharpe Ratio]]-AVERAGE(Table2[Sharpe Ratio]))/_xlfn.STDEV.P(Table2[Sharpe Ratio])</f>
        <v>0.7219730084994439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0.47421257671931538</v>
      </c>
      <c r="AS594">
        <f>_xlfn.RANK.AVG(Table2[[#This Row],[1Y Return vs Nifty Z-Score]],Table2[1Y Return vs Nifty Z-Score])</f>
        <v>382</v>
      </c>
      <c r="AT594">
        <f>_xlfn.RANK.AVG(Table2[[#This Row],[6M Return vs Nifty Z-Score]],Table2[6M Return vs Nifty Z-Score])</f>
        <v>136</v>
      </c>
      <c r="AU594">
        <f>_xlfn.RANK.AVG(Table2[[#This Row],[Sharpe Ratio Z-Score]],Table2[Sharpe Ratio Z-Score])</f>
        <v>169</v>
      </c>
      <c r="AV594">
        <f>(Table2[[#This Row],[Rank 1Y]]+Table2[[#This Row],[Rank 6M]]+Table2[[#This Row],[Rank Sharpe]])/3</f>
        <v>229</v>
      </c>
    </row>
    <row r="595" spans="1:48" x14ac:dyDescent="0.3">
      <c r="A595" t="s">
        <v>1521</v>
      </c>
      <c r="B595" t="s">
        <v>1522</v>
      </c>
      <c r="C595" t="s">
        <v>10165</v>
      </c>
      <c r="D595" t="s">
        <v>388</v>
      </c>
      <c r="E595">
        <v>6298.6504532640001</v>
      </c>
      <c r="F595">
        <v>63.4</v>
      </c>
      <c r="G595">
        <v>-37.402764118559801</v>
      </c>
      <c r="H595">
        <f>(Table2[[#This Row],[1Y Return vs Nifty]]-AVERAGE(Table2[1Y Return vs Nifty]))/_xlfn.STDEV.P(Table2[1Y Return vs Nifty])</f>
        <v>-0.98542718930878304</v>
      </c>
      <c r="I595">
        <v>-7.7364965106357904</v>
      </c>
      <c r="J595">
        <f>(Table2[[#This Row],[1M Return vs Nifty]]-AVERAGE(Table2[1M Return vs Nifty]))/_xlfn.STDEV.P(Table2[1M Return vs Nifty])</f>
        <v>-1.0066911109332131</v>
      </c>
      <c r="K595">
        <v>-35.095799671974603</v>
      </c>
      <c r="L595">
        <f>(Table2[[#This Row],[6M Return vs Nifty]]-AVERAGE(Table2[6M Return vs Nifty]))/_xlfn.STDEV.P(Table2[6M Return vs Nifty])</f>
        <v>-1.3769626025345107</v>
      </c>
      <c r="M595">
        <v>4.3264098078891902</v>
      </c>
      <c r="N595">
        <f>(Table2[[#This Row],[1W Return vs Nifty]]-AVERAGE(Table2[1W Return vs Nifty]))/_xlfn.STDEV.P(Table2[1W Return vs Nifty])</f>
        <v>0.57138480312380457</v>
      </c>
      <c r="O595">
        <v>63.45</v>
      </c>
      <c r="P595">
        <v>66.046119625563605</v>
      </c>
      <c r="Q595">
        <v>70.634767278969605</v>
      </c>
      <c r="R595">
        <v>63.409767893895904</v>
      </c>
      <c r="S595" s="2">
        <f>(Table2[[#This Row],[Close Price]]-Table2[[#This Row],[20D EMA]])/Table2[[#This Row],[20D EMA]]</f>
        <v>-7.8802206461787646E-4</v>
      </c>
      <c r="T595" s="2">
        <f>(Table2[[#This Row],[Close Price]]-Table2[[#This Row],[50D EMA]])/Table2[[#This Row],[50D EMA]]</f>
        <v>-4.0064725082492328E-2</v>
      </c>
      <c r="U595" s="2">
        <f>(Table2[[#This Row],[Close Price]]-Table2[[#This Row],[200D EMA]])/Table2[[#This Row],[200D EMA]]</f>
        <v>-0.10242501756105658</v>
      </c>
      <c r="V595">
        <v>1.3845641606586401</v>
      </c>
      <c r="W595">
        <v>62.59</v>
      </c>
      <c r="X595">
        <v>64.88</v>
      </c>
      <c r="Y595">
        <v>62.59</v>
      </c>
      <c r="Z595">
        <v>65.3</v>
      </c>
      <c r="AA595">
        <v>60.55</v>
      </c>
      <c r="AB595">
        <v>66</v>
      </c>
      <c r="AC595" s="2">
        <f>(Table2[[#This Row],[Close Price]]/Table2[[#This Row],[Day Low]])-1</f>
        <v>1.294136443521321E-2</v>
      </c>
      <c r="AD595" s="2">
        <f>(Table2[[#This Row],[Day High]]/Table2[[#This Row],[Close Price]])-1</f>
        <v>2.3343848580441584E-2</v>
      </c>
      <c r="AE595" s="2">
        <f>(Table2[[#This Row],[Close Price]]/Table2[[#This Row],[Current Week Low]])-1</f>
        <v>1.294136443521321E-2</v>
      </c>
      <c r="AF595" s="2">
        <f>(Table2[[#This Row],[Current Week High]]/Table2[[#This Row],[Close Price]])-1</f>
        <v>2.9968454258675115E-2</v>
      </c>
      <c r="AG595" s="2">
        <f>(Table2[[#This Row],[Close Price]]/Table2[[#This Row],[Current Month Low]])-1</f>
        <v>4.7068538398018278E-2</v>
      </c>
      <c r="AH595" s="2">
        <f>(Table2[[#This Row],[Current Month High]]/Table2[[#This Row],[Close Price]])-1</f>
        <v>4.1009463722397443E-2</v>
      </c>
      <c r="AI595">
        <v>54.574132492113499</v>
      </c>
      <c r="AJ595">
        <v>6.9139966273187303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-0.2</v>
      </c>
      <c r="AM595" t="s">
        <v>10199</v>
      </c>
      <c r="AN595">
        <v>5.68</v>
      </c>
      <c r="AO595" t="s">
        <v>10200</v>
      </c>
      <c r="AP595">
        <v>6.7094261703745994E-2</v>
      </c>
      <c r="AQ595">
        <f>(Table2[[#This Row],[Sharpe Ratio]]-AVERAGE(Table2[Sharpe Ratio]))/_xlfn.STDEV.P(Table2[Sharpe Ratio])</f>
        <v>0.14224020589804851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691</v>
      </c>
      <c r="AT595">
        <f>_xlfn.RANK.AVG(Table2[[#This Row],[6M Return vs Nifty Z-Score]],Table2[6M Return vs Nifty Z-Score])</f>
        <v>703</v>
      </c>
      <c r="AU595">
        <f>_xlfn.RANK.AVG(Table2[[#This Row],[Sharpe Ratio Z-Score]],Table2[Sharpe Ratio Z-Score])</f>
        <v>292</v>
      </c>
      <c r="AV595">
        <f>(Table2[[#This Row],[Rank 1Y]]+Table2[[#This Row],[Rank 6M]]+Table2[[#This Row],[Rank Sharpe]])/3</f>
        <v>562</v>
      </c>
    </row>
    <row r="596" spans="1:48" x14ac:dyDescent="0.3">
      <c r="A596" t="s">
        <v>1523</v>
      </c>
      <c r="B596" t="s">
        <v>1524</v>
      </c>
      <c r="C596" t="s">
        <v>10160</v>
      </c>
      <c r="D596" t="s">
        <v>150</v>
      </c>
      <c r="E596">
        <v>6291.0758913600002</v>
      </c>
      <c r="F596">
        <v>400.15</v>
      </c>
      <c r="G596">
        <v>41.9350346773371</v>
      </c>
      <c r="H596">
        <f>(Table2[[#This Row],[1Y Return vs Nifty]]-AVERAGE(Table2[1Y Return vs Nifty]))/_xlfn.STDEV.P(Table2[1Y Return vs Nifty])</f>
        <v>-5.852603467638378E-2</v>
      </c>
      <c r="I596">
        <v>16.218478708476798</v>
      </c>
      <c r="J596">
        <f>(Table2[[#This Row],[1M Return vs Nifty]]-AVERAGE(Table2[1M Return vs Nifty]))/_xlfn.STDEV.P(Table2[1M Return vs Nifty])</f>
        <v>0.9806982061178523</v>
      </c>
      <c r="K596">
        <v>28.239672542309901</v>
      </c>
      <c r="L596">
        <f>(Table2[[#This Row],[6M Return vs Nifty]]-AVERAGE(Table2[6M Return vs Nifty]))/_xlfn.STDEV.P(Table2[6M Return vs Nifty])</f>
        <v>0.55024904251044182</v>
      </c>
      <c r="M596">
        <v>6.4596338754047604</v>
      </c>
      <c r="N596">
        <f>(Table2[[#This Row],[1W Return vs Nifty]]-AVERAGE(Table2[1W Return vs Nifty]))/_xlfn.STDEV.P(Table2[1W Return vs Nifty])</f>
        <v>0.98519830720558565</v>
      </c>
      <c r="O596">
        <v>375.06</v>
      </c>
      <c r="P596">
        <v>351.05187134110503</v>
      </c>
      <c r="Q596">
        <v>298.19455716249502</v>
      </c>
      <c r="R596">
        <v>70.172409931473197</v>
      </c>
      <c r="S596" s="2">
        <f>(Table2[[#This Row],[Close Price]]-Table2[[#This Row],[20D EMA]])/Table2[[#This Row],[20D EMA]]</f>
        <v>6.6895963312536597E-2</v>
      </c>
      <c r="T596" s="2">
        <f>(Table2[[#This Row],[Close Price]]-Table2[[#This Row],[50D EMA]])/Table2[[#This Row],[50D EMA]]</f>
        <v>0.13986003968965596</v>
      </c>
      <c r="U596" s="2">
        <f>(Table2[[#This Row],[Close Price]]-Table2[[#This Row],[200D EMA]])/Table2[[#This Row],[200D EMA]]</f>
        <v>0.34190913411590684</v>
      </c>
      <c r="V596">
        <v>1.05126254256549</v>
      </c>
      <c r="W596">
        <v>398.2</v>
      </c>
      <c r="X596">
        <v>422.8</v>
      </c>
      <c r="Y596">
        <v>397.3</v>
      </c>
      <c r="Z596">
        <v>423.5</v>
      </c>
      <c r="AA596">
        <v>348.85</v>
      </c>
      <c r="AB596">
        <v>423.5</v>
      </c>
      <c r="AC596" s="2">
        <f>(Table2[[#This Row],[Close Price]]/Table2[[#This Row],[Day Low]])-1</f>
        <v>4.8970366649925268E-3</v>
      </c>
      <c r="AD596" s="2">
        <f>(Table2[[#This Row],[Day High]]/Table2[[#This Row],[Close Price]])-1</f>
        <v>5.6603773584905648E-2</v>
      </c>
      <c r="AE596" s="2">
        <f>(Table2[[#This Row],[Close Price]]/Table2[[#This Row],[Current Week Low]])-1</f>
        <v>7.1734205889755209E-3</v>
      </c>
      <c r="AF596" s="2">
        <f>(Table2[[#This Row],[Current Week High]]/Table2[[#This Row],[Close Price]])-1</f>
        <v>5.835311758090711E-2</v>
      </c>
      <c r="AG596" s="2">
        <f>(Table2[[#This Row],[Close Price]]/Table2[[#This Row],[Current Month Low]])-1</f>
        <v>0.14705460799770664</v>
      </c>
      <c r="AH596" s="2">
        <f>(Table2[[#This Row],[Current Month High]]/Table2[[#This Row],[Close Price]])-1</f>
        <v>5.835311758090711E-2</v>
      </c>
      <c r="AI596">
        <v>5.8353117580907101</v>
      </c>
      <c r="AJ596">
        <v>77.018358770183497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0.11</v>
      </c>
      <c r="AM596" t="s">
        <v>10200</v>
      </c>
      <c r="AN596">
        <v>10.16</v>
      </c>
      <c r="AO596" t="s">
        <v>10200</v>
      </c>
      <c r="AP596">
        <v>0.21514815098401799</v>
      </c>
      <c r="AQ596">
        <f>(Table2[[#This Row],[Sharpe Ratio]]-AVERAGE(Table2[Sharpe Ratio]))/_xlfn.STDEV.P(Table2[Sharpe Ratio])</f>
        <v>1.811443281835061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4.2690628029925568</v>
      </c>
      <c r="AS596">
        <f>_xlfn.RANK.AVG(Table2[[#This Row],[1Y Return vs Nifty Z-Score]],Table2[1Y Return vs Nifty Z-Score])</f>
        <v>297</v>
      </c>
      <c r="AT596">
        <f>_xlfn.RANK.AVG(Table2[[#This Row],[6M Return vs Nifty Z-Score]],Table2[6M Return vs Nifty Z-Score])</f>
        <v>160</v>
      </c>
      <c r="AU596">
        <f>_xlfn.RANK.AVG(Table2[[#This Row],[Sharpe Ratio Z-Score]],Table2[Sharpe Ratio Z-Score])</f>
        <v>24</v>
      </c>
      <c r="AV596">
        <f>(Table2[[#This Row],[Rank 1Y]]+Table2[[#This Row],[Rank 6M]]+Table2[[#This Row],[Rank Sharpe]])/3</f>
        <v>160.33333333333334</v>
      </c>
    </row>
    <row r="597" spans="1:48" x14ac:dyDescent="0.3">
      <c r="A597" t="s">
        <v>1525</v>
      </c>
      <c r="B597" t="s">
        <v>1526</v>
      </c>
      <c r="C597" t="s">
        <v>10160</v>
      </c>
      <c r="D597" t="s">
        <v>239</v>
      </c>
      <c r="E597">
        <v>6270.8583896399996</v>
      </c>
      <c r="F597">
        <v>1410.4</v>
      </c>
      <c r="G597">
        <v>-29.9393704062587</v>
      </c>
      <c r="H597">
        <f>(Table2[[#This Row],[1Y Return vs Nifty]]-AVERAGE(Table2[1Y Return vs Nifty]))/_xlfn.STDEV.P(Table2[1Y Return vs Nifty])</f>
        <v>-0.89823258151275931</v>
      </c>
      <c r="I597">
        <v>4.4444701887202598</v>
      </c>
      <c r="J597">
        <f>(Table2[[#This Row],[1M Return vs Nifty]]-AVERAGE(Table2[1M Return vs Nifty]))/_xlfn.STDEV.P(Table2[1M Return vs Nifty])</f>
        <v>3.8848912636193812E-3</v>
      </c>
      <c r="K597">
        <v>-20.7535537550119</v>
      </c>
      <c r="L597">
        <f>(Table2[[#This Row],[6M Return vs Nifty]]-AVERAGE(Table2[6M Return vs Nifty]))/_xlfn.STDEV.P(Table2[6M Return vs Nifty])</f>
        <v>-0.94054770925398068</v>
      </c>
      <c r="M597">
        <v>-0.33716711139293798</v>
      </c>
      <c r="N597">
        <f>(Table2[[#This Row],[1W Return vs Nifty]]-AVERAGE(Table2[1W Return vs Nifty]))/_xlfn.STDEV.P(Table2[1W Return vs Nifty])</f>
        <v>-0.33327923846027019</v>
      </c>
      <c r="O597">
        <v>1364.91</v>
      </c>
      <c r="P597">
        <v>1349.3372729612699</v>
      </c>
      <c r="Q597">
        <v>1428.6515842046299</v>
      </c>
      <c r="R597">
        <v>64.736658568496793</v>
      </c>
      <c r="S597" s="2">
        <f>(Table2[[#This Row],[Close Price]]-Table2[[#This Row],[20D EMA]])/Table2[[#This Row],[20D EMA]]</f>
        <v>3.3328204790059421E-2</v>
      </c>
      <c r="T597" s="2">
        <f>(Table2[[#This Row],[Close Price]]-Table2[[#This Row],[50D EMA]])/Table2[[#This Row],[50D EMA]]</f>
        <v>4.5253865184292461E-2</v>
      </c>
      <c r="U597" s="2">
        <f>(Table2[[#This Row],[Close Price]]-Table2[[#This Row],[200D EMA]])/Table2[[#This Row],[200D EMA]]</f>
        <v>-1.2775392129488991E-2</v>
      </c>
      <c r="V597">
        <v>0.79417498917895402</v>
      </c>
      <c r="W597">
        <v>1384.65</v>
      </c>
      <c r="X597">
        <v>1419.95</v>
      </c>
      <c r="Y597">
        <v>1384.65</v>
      </c>
      <c r="Z597">
        <v>1419.95</v>
      </c>
      <c r="AA597">
        <v>1317</v>
      </c>
      <c r="AB597">
        <v>1439.9</v>
      </c>
      <c r="AC597" s="2">
        <f>(Table2[[#This Row],[Close Price]]/Table2[[#This Row],[Day Low]])-1</f>
        <v>1.859675730328969E-2</v>
      </c>
      <c r="AD597" s="2">
        <f>(Table2[[#This Row],[Day High]]/Table2[[#This Row],[Close Price]])-1</f>
        <v>6.7711287577991719E-3</v>
      </c>
      <c r="AE597" s="2">
        <f>(Table2[[#This Row],[Close Price]]/Table2[[#This Row],[Current Week Low]])-1</f>
        <v>1.859675730328969E-2</v>
      </c>
      <c r="AF597" s="2">
        <f>(Table2[[#This Row],[Current Week High]]/Table2[[#This Row],[Close Price]])-1</f>
        <v>6.7711287577991719E-3</v>
      </c>
      <c r="AG597" s="2">
        <f>(Table2[[#This Row],[Close Price]]/Table2[[#This Row],[Current Month Low]])-1</f>
        <v>7.0918754745634027E-2</v>
      </c>
      <c r="AH597" s="2">
        <f>(Table2[[#This Row],[Current Month High]]/Table2[[#This Row],[Close Price]])-1</f>
        <v>2.0916052183777678E-2</v>
      </c>
      <c r="AI597">
        <v>34.568207600680601</v>
      </c>
      <c r="AJ597">
        <v>23.3837809465488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</v>
      </c>
      <c r="AM597" t="s">
        <v>10199</v>
      </c>
      <c r="AN597">
        <v>6.22</v>
      </c>
      <c r="AO597" t="s">
        <v>10200</v>
      </c>
      <c r="AP597">
        <v>-6.6026128711418997E-2</v>
      </c>
      <c r="AQ597">
        <f>(Table2[[#This Row],[Sharpe Ratio]]-AVERAGE(Table2[Sharpe Ratio]))/_xlfn.STDEV.P(Table2[Sharpe Ratio])</f>
        <v>-1.3585982133500027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661</v>
      </c>
      <c r="AT597">
        <f>_xlfn.RANK.AVG(Table2[[#This Row],[6M Return vs Nifty Z-Score]],Table2[6M Return vs Nifty Z-Score])</f>
        <v>629</v>
      </c>
      <c r="AU597">
        <f>_xlfn.RANK.AVG(Table2[[#This Row],[Sharpe Ratio Z-Score]],Table2[Sharpe Ratio Z-Score])</f>
        <v>665</v>
      </c>
      <c r="AV597">
        <f>(Table2[[#This Row],[Rank 1Y]]+Table2[[#This Row],[Rank 6M]]+Table2[[#This Row],[Rank Sharpe]])/3</f>
        <v>651.66666666666663</v>
      </c>
    </row>
    <row r="598" spans="1:48" x14ac:dyDescent="0.3">
      <c r="A598" t="s">
        <v>1529</v>
      </c>
      <c r="B598" t="s">
        <v>1530</v>
      </c>
      <c r="C598" t="s">
        <v>10153</v>
      </c>
      <c r="D598" t="s">
        <v>242</v>
      </c>
      <c r="E598">
        <v>6237.5529790199998</v>
      </c>
      <c r="F598">
        <v>1201.0999999999999</v>
      </c>
      <c r="G598">
        <v>129.28818308201801</v>
      </c>
      <c r="H598">
        <f>(Table2[[#This Row],[1Y Return vs Nifty]]-AVERAGE(Table2[1Y Return vs Nifty]))/_xlfn.STDEV.P(Table2[1Y Return vs Nifty])</f>
        <v>0.96201821215065897</v>
      </c>
      <c r="I598">
        <v>17.7083767624679</v>
      </c>
      <c r="J598">
        <f>(Table2[[#This Row],[1M Return vs Nifty]]-AVERAGE(Table2[1M Return vs Nifty]))/_xlfn.STDEV.P(Table2[1M Return vs Nifty])</f>
        <v>1.1043054087516764</v>
      </c>
      <c r="K598">
        <v>51.367274302742302</v>
      </c>
      <c r="L598">
        <f>(Table2[[#This Row],[6M Return vs Nifty]]-AVERAGE(Table2[6M Return vs Nifty]))/_xlfn.STDEV.P(Table2[6M Return vs Nifty])</f>
        <v>1.2539902774990535</v>
      </c>
      <c r="M598">
        <v>-10.273688769219399</v>
      </c>
      <c r="N598">
        <f>(Table2[[#This Row],[1W Return vs Nifty]]-AVERAGE(Table2[1W Return vs Nifty]))/_xlfn.STDEV.P(Table2[1W Return vs Nifty])</f>
        <v>-2.2608155475731264</v>
      </c>
      <c r="O598">
        <v>1163.52</v>
      </c>
      <c r="P598">
        <v>1072.34524938965</v>
      </c>
      <c r="Q598">
        <v>874.91513850291403</v>
      </c>
      <c r="R598">
        <v>68.727788731743104</v>
      </c>
      <c r="S598" s="2">
        <f>(Table2[[#This Row],[Close Price]]-Table2[[#This Row],[20D EMA]])/Table2[[#This Row],[20D EMA]]</f>
        <v>3.2298542354235363E-2</v>
      </c>
      <c r="T598" s="2">
        <f>(Table2[[#This Row],[Close Price]]-Table2[[#This Row],[50D EMA]])/Table2[[#This Row],[50D EMA]]</f>
        <v>0.12006837413942351</v>
      </c>
      <c r="U598" s="2">
        <f>(Table2[[#This Row],[Close Price]]-Table2[[#This Row],[200D EMA]])/Table2[[#This Row],[200D EMA]]</f>
        <v>0.37281885652959185</v>
      </c>
      <c r="V598">
        <v>2.5473639334231</v>
      </c>
      <c r="W598">
        <v>1159.95</v>
      </c>
      <c r="X598">
        <v>1246.7</v>
      </c>
      <c r="Y598">
        <v>1159.95</v>
      </c>
      <c r="Z598">
        <v>1302</v>
      </c>
      <c r="AA598">
        <v>1159.95</v>
      </c>
      <c r="AB598">
        <v>1349</v>
      </c>
      <c r="AC598" s="2">
        <f>(Table2[[#This Row],[Close Price]]/Table2[[#This Row],[Day Low]])-1</f>
        <v>3.5475667054614357E-2</v>
      </c>
      <c r="AD598" s="2">
        <f>(Table2[[#This Row],[Day High]]/Table2[[#This Row],[Close Price]])-1</f>
        <v>3.7965198567979419E-2</v>
      </c>
      <c r="AE598" s="2">
        <f>(Table2[[#This Row],[Close Price]]/Table2[[#This Row],[Current Week Low]])-1</f>
        <v>3.5475667054614357E-2</v>
      </c>
      <c r="AF598" s="2">
        <f>(Table2[[#This Row],[Current Week High]]/Table2[[#This Row],[Close Price]])-1</f>
        <v>8.4006327533094671E-2</v>
      </c>
      <c r="AG598" s="2">
        <f>(Table2[[#This Row],[Close Price]]/Table2[[#This Row],[Current Month Low]])-1</f>
        <v>3.5475667054614357E-2</v>
      </c>
      <c r="AH598" s="2">
        <f>(Table2[[#This Row],[Current Month High]]/Table2[[#This Row],[Close Price]])-1</f>
        <v>0.12313712430272261</v>
      </c>
      <c r="AI598">
        <v>12.313712430272201</v>
      </c>
      <c r="AJ598">
        <v>153.04961550616201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0.02</v>
      </c>
      <c r="AM598" t="s">
        <v>10200</v>
      </c>
      <c r="AN598">
        <v>15.78</v>
      </c>
      <c r="AO598" t="s">
        <v>10200</v>
      </c>
      <c r="AP598">
        <v>5.5180388380857003E-2</v>
      </c>
      <c r="AQ598">
        <f>(Table2[[#This Row],[Sharpe Ratio]]-AVERAGE(Table2[Sharpe Ratio]))/_xlfn.STDEV.P(Table2[Sharpe Ratio])</f>
        <v>7.9196953490554799E-3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1.0674180461773179</v>
      </c>
      <c r="AS598">
        <f>_xlfn.RANK.AVG(Table2[[#This Row],[1Y Return vs Nifty Z-Score]],Table2[1Y Return vs Nifty Z-Score])</f>
        <v>88</v>
      </c>
      <c r="AT598">
        <f>_xlfn.RANK.AVG(Table2[[#This Row],[6M Return vs Nifty Z-Score]],Table2[6M Return vs Nifty Z-Score])</f>
        <v>69</v>
      </c>
      <c r="AU598">
        <f>_xlfn.RANK.AVG(Table2[[#This Row],[Sharpe Ratio Z-Score]],Table2[Sharpe Ratio Z-Score])</f>
        <v>334</v>
      </c>
      <c r="AV598">
        <f>(Table2[[#This Row],[Rank 1Y]]+Table2[[#This Row],[Rank 6M]]+Table2[[#This Row],[Rank Sharpe]])/3</f>
        <v>163.66666666666666</v>
      </c>
    </row>
    <row r="599" spans="1:48" x14ac:dyDescent="0.3">
      <c r="A599" t="s">
        <v>1533</v>
      </c>
      <c r="B599" t="s">
        <v>1534</v>
      </c>
      <c r="C599" t="s">
        <v>10166</v>
      </c>
      <c r="D599" t="s">
        <v>1535</v>
      </c>
      <c r="E599">
        <v>6221.0905597399997</v>
      </c>
      <c r="F599">
        <v>450.55</v>
      </c>
      <c r="G599">
        <v>-7.7220617128675997</v>
      </c>
      <c r="H599">
        <f>(Table2[[#This Row],[1Y Return vs Nifty]]-AVERAGE(Table2[1Y Return vs Nifty]))/_xlfn.STDEV.P(Table2[1Y Return vs Nifty])</f>
        <v>-0.63866842176456029</v>
      </c>
      <c r="I599">
        <v>-2.5507623392855598</v>
      </c>
      <c r="J599">
        <f>(Table2[[#This Row],[1M Return vs Nifty]]-AVERAGE(Table2[1M Return vs Nifty]))/_xlfn.STDEV.P(Table2[1M Return vs Nifty])</f>
        <v>-0.57646429587955517</v>
      </c>
      <c r="K599">
        <v>-8.5988197921380607</v>
      </c>
      <c r="L599">
        <f>(Table2[[#This Row],[6M Return vs Nifty]]-AVERAGE(Table2[6M Return vs Nifty]))/_xlfn.STDEV.P(Table2[6M Return vs Nifty])</f>
        <v>-0.5706958076778732</v>
      </c>
      <c r="M599">
        <v>-1.2517132527158299</v>
      </c>
      <c r="N599">
        <f>(Table2[[#This Row],[1W Return vs Nifty]]-AVERAGE(Table2[1W Return vs Nifty]))/_xlfn.STDEV.P(Table2[1W Return vs Nifty])</f>
        <v>-0.51068748598021119</v>
      </c>
      <c r="O599">
        <v>456.33</v>
      </c>
      <c r="P599">
        <v>459.17543262119</v>
      </c>
      <c r="Q599">
        <v>442.530444355187</v>
      </c>
      <c r="R599">
        <v>49.874393059703401</v>
      </c>
      <c r="S599" s="2">
        <f>(Table2[[#This Row],[Close Price]]-Table2[[#This Row],[20D EMA]])/Table2[[#This Row],[20D EMA]]</f>
        <v>-1.2666272215282741E-2</v>
      </c>
      <c r="T599" s="2">
        <f>(Table2[[#This Row],[Close Price]]-Table2[[#This Row],[50D EMA]])/Table2[[#This Row],[50D EMA]]</f>
        <v>-1.8784612608631842E-2</v>
      </c>
      <c r="U599" s="2">
        <f>(Table2[[#This Row],[Close Price]]-Table2[[#This Row],[200D EMA]])/Table2[[#This Row],[200D EMA]]</f>
        <v>1.8122042781708137E-2</v>
      </c>
      <c r="V599">
        <v>0.73495598932037798</v>
      </c>
      <c r="W599">
        <v>444.6</v>
      </c>
      <c r="X599">
        <v>462.95</v>
      </c>
      <c r="Y599">
        <v>444.6</v>
      </c>
      <c r="Z599">
        <v>473.15</v>
      </c>
      <c r="AA599">
        <v>443.05</v>
      </c>
      <c r="AB599">
        <v>481.35</v>
      </c>
      <c r="AC599" s="2">
        <f>(Table2[[#This Row],[Close Price]]/Table2[[#This Row],[Day Low]])-1</f>
        <v>1.3382816014394949E-2</v>
      </c>
      <c r="AD599" s="2">
        <f>(Table2[[#This Row],[Day High]]/Table2[[#This Row],[Close Price]])-1</f>
        <v>2.7521917656197825E-2</v>
      </c>
      <c r="AE599" s="2">
        <f>(Table2[[#This Row],[Close Price]]/Table2[[#This Row],[Current Week Low]])-1</f>
        <v>1.3382816014394949E-2</v>
      </c>
      <c r="AF599" s="2">
        <f>(Table2[[#This Row],[Current Week High]]/Table2[[#This Row],[Close Price]])-1</f>
        <v>5.0160914437909154E-2</v>
      </c>
      <c r="AG599" s="2">
        <f>(Table2[[#This Row],[Close Price]]/Table2[[#This Row],[Current Month Low]])-1</f>
        <v>1.6928111951246994E-2</v>
      </c>
      <c r="AH599" s="2">
        <f>(Table2[[#This Row],[Current Month High]]/Table2[[#This Row],[Close Price]])-1</f>
        <v>6.8360892242814275E-2</v>
      </c>
      <c r="AI599">
        <v>28.043502385972602</v>
      </c>
      <c r="AJ599">
        <v>31.624306164183398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-0.2</v>
      </c>
      <c r="AM599" t="s">
        <v>10199</v>
      </c>
      <c r="AN599">
        <v>-3.11</v>
      </c>
      <c r="AO599" t="s">
        <v>10199</v>
      </c>
      <c r="AQ599">
        <f>(Table2[[#This Row],[Sharpe Ratio]]-AVERAGE(Table2[Sharpe Ratio]))/_xlfn.STDEV.P(Table2[Sharpe Ratio])</f>
        <v>-0.61420022642052874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554</v>
      </c>
      <c r="AT599">
        <f>_xlfn.RANK.AVG(Table2[[#This Row],[6M Return vs Nifty Z-Score]],Table2[6M Return vs Nifty Z-Score])</f>
        <v>512</v>
      </c>
      <c r="AU599">
        <f>_xlfn.RANK.AVG(Table2[[#This Row],[Sharpe Ratio Z-Score]],Table2[Sharpe Ratio Z-Score])</f>
        <v>520.5</v>
      </c>
      <c r="AV599">
        <f>(Table2[[#This Row],[Rank 1Y]]+Table2[[#This Row],[Rank 6M]]+Table2[[#This Row],[Rank Sharpe]])/3</f>
        <v>528.83333333333337</v>
      </c>
    </row>
    <row r="600" spans="1:48" x14ac:dyDescent="0.3">
      <c r="A600" t="s">
        <v>1536</v>
      </c>
      <c r="B600" t="s">
        <v>1537</v>
      </c>
      <c r="C600" t="s">
        <v>10169</v>
      </c>
      <c r="D600" t="s">
        <v>168</v>
      </c>
      <c r="E600">
        <v>6217.2993225</v>
      </c>
      <c r="F600">
        <v>877.25</v>
      </c>
      <c r="G600">
        <v>55.423748628711301</v>
      </c>
      <c r="H600">
        <f>(Table2[[#This Row],[1Y Return vs Nifty]]-AVERAGE(Table2[1Y Return vs Nifty]))/_xlfn.STDEV.P(Table2[1Y Return vs Nifty])</f>
        <v>9.9062211100375788E-2</v>
      </c>
      <c r="I600">
        <v>6.7931219339084397</v>
      </c>
      <c r="J600">
        <f>(Table2[[#This Row],[1M Return vs Nifty]]-AVERAGE(Table2[1M Return vs Nifty]))/_xlfn.STDEV.P(Table2[1M Return vs Nifty])</f>
        <v>0.19873733194309021</v>
      </c>
      <c r="K600">
        <v>54.778539290460898</v>
      </c>
      <c r="L600">
        <f>(Table2[[#This Row],[6M Return vs Nifty]]-AVERAGE(Table2[6M Return vs Nifty]))/_xlfn.STDEV.P(Table2[6M Return vs Nifty])</f>
        <v>1.3577903973816785</v>
      </c>
      <c r="M600">
        <v>-3.4319458108553702</v>
      </c>
      <c r="N600">
        <f>(Table2[[#This Row],[1W Return vs Nifty]]-AVERAGE(Table2[1W Return vs Nifty]))/_xlfn.STDEV.P(Table2[1W Return vs Nifty])</f>
        <v>-0.93361993285048039</v>
      </c>
      <c r="O600">
        <v>878.37</v>
      </c>
      <c r="P600">
        <v>815.91457552814904</v>
      </c>
      <c r="Q600">
        <v>650.81076681442505</v>
      </c>
      <c r="R600">
        <v>54.320393873337302</v>
      </c>
      <c r="S600" s="2">
        <f>(Table2[[#This Row],[Close Price]]-Table2[[#This Row],[20D EMA]])/Table2[[#This Row],[20D EMA]]</f>
        <v>-1.2750890854651281E-3</v>
      </c>
      <c r="T600" s="2">
        <f>(Table2[[#This Row],[Close Price]]-Table2[[#This Row],[50D EMA]])/Table2[[#This Row],[50D EMA]]</f>
        <v>7.5173831074347428E-2</v>
      </c>
      <c r="U600" s="2">
        <f>(Table2[[#This Row],[Close Price]]-Table2[[#This Row],[200D EMA]])/Table2[[#This Row],[200D EMA]]</f>
        <v>0.34793406122327231</v>
      </c>
      <c r="V600">
        <v>0.80200533788977801</v>
      </c>
      <c r="W600">
        <v>852.3</v>
      </c>
      <c r="X600">
        <v>900.65</v>
      </c>
      <c r="Y600">
        <v>852.3</v>
      </c>
      <c r="Z600">
        <v>928.45</v>
      </c>
      <c r="AA600">
        <v>852.3</v>
      </c>
      <c r="AB600">
        <v>964</v>
      </c>
      <c r="AC600" s="2">
        <f>(Table2[[#This Row],[Close Price]]/Table2[[#This Row],[Day Low]])-1</f>
        <v>2.9273729907309587E-2</v>
      </c>
      <c r="AD600" s="2">
        <f>(Table2[[#This Row],[Day High]]/Table2[[#This Row],[Close Price]])-1</f>
        <v>2.6674266172698857E-2</v>
      </c>
      <c r="AE600" s="2">
        <f>(Table2[[#This Row],[Close Price]]/Table2[[#This Row],[Current Week Low]])-1</f>
        <v>2.9273729907309587E-2</v>
      </c>
      <c r="AF600" s="2">
        <f>(Table2[[#This Row],[Current Week High]]/Table2[[#This Row],[Close Price]])-1</f>
        <v>5.8364206326588786E-2</v>
      </c>
      <c r="AG600" s="2">
        <f>(Table2[[#This Row],[Close Price]]/Table2[[#This Row],[Current Month Low]])-1</f>
        <v>2.9273729907309587E-2</v>
      </c>
      <c r="AH600" s="2">
        <f>(Table2[[#This Row],[Current Month High]]/Table2[[#This Row],[Close Price]])-1</f>
        <v>9.8888572242804118E-2</v>
      </c>
      <c r="AI600">
        <v>9.8888572242804091</v>
      </c>
      <c r="AJ600">
        <v>100.697780828185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0.28000000000000003</v>
      </c>
      <c r="AM600" t="s">
        <v>10200</v>
      </c>
      <c r="AN600">
        <v>0.13</v>
      </c>
      <c r="AO600" t="s">
        <v>10200</v>
      </c>
      <c r="AP600">
        <v>-8.8802934297890004E-3</v>
      </c>
      <c r="AQ600">
        <f>(Table2[[#This Row],[Sharpe Ratio]]-AVERAGE(Table2[Sharpe Ratio]))/_xlfn.STDEV.P(Table2[Sharpe Ratio])</f>
        <v>-0.71431926537509804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7.650742199566074E-3</v>
      </c>
      <c r="AS600">
        <f>_xlfn.RANK.AVG(Table2[[#This Row],[1Y Return vs Nifty Z-Score]],Table2[1Y Return vs Nifty Z-Score])</f>
        <v>247</v>
      </c>
      <c r="AT600">
        <f>_xlfn.RANK.AVG(Table2[[#This Row],[6M Return vs Nifty Z-Score]],Table2[6M Return vs Nifty Z-Score])</f>
        <v>63</v>
      </c>
      <c r="AU600">
        <f>_xlfn.RANK.AVG(Table2[[#This Row],[Sharpe Ratio Z-Score]],Table2[Sharpe Ratio Z-Score])</f>
        <v>562</v>
      </c>
      <c r="AV600">
        <f>(Table2[[#This Row],[Rank 1Y]]+Table2[[#This Row],[Rank 6M]]+Table2[[#This Row],[Rank Sharpe]])/3</f>
        <v>290.66666666666669</v>
      </c>
    </row>
    <row r="601" spans="1:48" x14ac:dyDescent="0.3">
      <c r="A601" t="s">
        <v>1538</v>
      </c>
      <c r="B601" t="s">
        <v>1539</v>
      </c>
      <c r="C601" t="s">
        <v>10155</v>
      </c>
      <c r="D601" t="s">
        <v>24</v>
      </c>
      <c r="E601">
        <v>6215.2559870699997</v>
      </c>
      <c r="F601">
        <v>368.4</v>
      </c>
      <c r="G601">
        <v>0.99075893798970605</v>
      </c>
      <c r="H601">
        <f>(Table2[[#This Row],[1Y Return vs Nifty]]-AVERAGE(Table2[1Y Return vs Nifty]))/_xlfn.STDEV.P(Table2[1Y Return vs Nifty])</f>
        <v>-0.5368767960331654</v>
      </c>
      <c r="I601">
        <v>3.6484550078162701</v>
      </c>
      <c r="J601">
        <f>(Table2[[#This Row],[1M Return vs Nifty]]-AVERAGE(Table2[1M Return vs Nifty]))/_xlfn.STDEV.P(Table2[1M Return vs Nifty])</f>
        <v>-6.2155338470238179E-2</v>
      </c>
      <c r="K601">
        <v>-18.360429305500301</v>
      </c>
      <c r="L601">
        <f>(Table2[[#This Row],[6M Return vs Nifty]]-AVERAGE(Table2[6M Return vs Nifty]))/_xlfn.STDEV.P(Table2[6M Return vs Nifty])</f>
        <v>-0.86772821101867181</v>
      </c>
      <c r="M601">
        <v>-2.2486084189157598</v>
      </c>
      <c r="N601">
        <f>(Table2[[#This Row],[1W Return vs Nifty]]-AVERAGE(Table2[1W Return vs Nifty]))/_xlfn.STDEV.P(Table2[1W Return vs Nifty])</f>
        <v>-0.70407021037813544</v>
      </c>
      <c r="O601">
        <v>364.2</v>
      </c>
      <c r="P601">
        <v>359.45632985577498</v>
      </c>
      <c r="Q601">
        <v>352.850886194645</v>
      </c>
      <c r="R601">
        <v>51.926681605175702</v>
      </c>
      <c r="S601" s="2">
        <f>(Table2[[#This Row],[Close Price]]-Table2[[#This Row],[20D EMA]])/Table2[[#This Row],[20D EMA]]</f>
        <v>1.1532125205930777E-2</v>
      </c>
      <c r="T601" s="2">
        <f>(Table2[[#This Row],[Close Price]]-Table2[[#This Row],[50D EMA]])/Table2[[#This Row],[50D EMA]]</f>
        <v>2.4881103492636985E-2</v>
      </c>
      <c r="U601" s="2">
        <f>(Table2[[#This Row],[Close Price]]-Table2[[#This Row],[200D EMA]])/Table2[[#This Row],[200D EMA]]</f>
        <v>4.4067095800852087E-2</v>
      </c>
      <c r="V601">
        <v>1.94741755862302</v>
      </c>
      <c r="W601">
        <v>367</v>
      </c>
      <c r="X601">
        <v>377.4</v>
      </c>
      <c r="Y601">
        <v>365</v>
      </c>
      <c r="Z601">
        <v>378.8</v>
      </c>
      <c r="AA601">
        <v>365</v>
      </c>
      <c r="AB601">
        <v>403.2</v>
      </c>
      <c r="AC601" s="2">
        <f>(Table2[[#This Row],[Close Price]]/Table2[[#This Row],[Day Low]])-1</f>
        <v>3.814713896457711E-3</v>
      </c>
      <c r="AD601" s="2">
        <f>(Table2[[#This Row],[Day High]]/Table2[[#This Row],[Close Price]])-1</f>
        <v>2.4429967426710109E-2</v>
      </c>
      <c r="AE601" s="2">
        <f>(Table2[[#This Row],[Close Price]]/Table2[[#This Row],[Current Week Low]])-1</f>
        <v>9.3150684931506689E-3</v>
      </c>
      <c r="AF601" s="2">
        <f>(Table2[[#This Row],[Current Week High]]/Table2[[#This Row],[Close Price]])-1</f>
        <v>2.8230184581976125E-2</v>
      </c>
      <c r="AG601" s="2">
        <f>(Table2[[#This Row],[Close Price]]/Table2[[#This Row],[Current Month Low]])-1</f>
        <v>9.3150684931506689E-3</v>
      </c>
      <c r="AH601" s="2">
        <f>(Table2[[#This Row],[Current Month High]]/Table2[[#This Row],[Close Price]])-1</f>
        <v>9.446254071661242E-2</v>
      </c>
      <c r="AI601">
        <v>14.6172638436482</v>
      </c>
      <c r="AJ601">
        <v>30.407079646017699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-0.16</v>
      </c>
      <c r="AM601" t="s">
        <v>10199</v>
      </c>
      <c r="AN601">
        <v>6.64</v>
      </c>
      <c r="AO601" t="s">
        <v>10200</v>
      </c>
      <c r="AP601">
        <v>-3.6761597307691997E-2</v>
      </c>
      <c r="AQ601">
        <f>(Table2[[#This Row],[Sharpe Ratio]]-AVERAGE(Table2[Sharpe Ratio]))/_xlfn.STDEV.P(Table2[Sharpe Ratio])</f>
        <v>-1.0286612824634096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-3.1994918383636208</v>
      </c>
      <c r="AS601">
        <f>_xlfn.RANK.AVG(Table2[[#This Row],[1Y Return vs Nifty Z-Score]],Table2[1Y Return vs Nifty Z-Score])</f>
        <v>512</v>
      </c>
      <c r="AT601">
        <f>_xlfn.RANK.AVG(Table2[[#This Row],[6M Return vs Nifty Z-Score]],Table2[6M Return vs Nifty Z-Score])</f>
        <v>605</v>
      </c>
      <c r="AU601">
        <f>_xlfn.RANK.AVG(Table2[[#This Row],[Sharpe Ratio Z-Score]],Table2[Sharpe Ratio Z-Score])</f>
        <v>611</v>
      </c>
      <c r="AV601">
        <f>(Table2[[#This Row],[Rank 1Y]]+Table2[[#This Row],[Rank 6M]]+Table2[[#This Row],[Rank Sharpe]])/3</f>
        <v>576</v>
      </c>
    </row>
    <row r="602" spans="1:48" x14ac:dyDescent="0.3">
      <c r="A602" t="s">
        <v>1542</v>
      </c>
      <c r="B602" t="s">
        <v>1543</v>
      </c>
      <c r="C602" t="s">
        <v>10165</v>
      </c>
      <c r="D602" t="s">
        <v>75</v>
      </c>
      <c r="E602">
        <v>6164.576</v>
      </c>
      <c r="F602">
        <v>856.1</v>
      </c>
      <c r="G602">
        <v>107.19619081675999</v>
      </c>
      <c r="H602">
        <f>(Table2[[#This Row],[1Y Return vs Nifty]]-AVERAGE(Table2[1Y Return vs Nifty]))/_xlfn.STDEV.P(Table2[1Y Return vs Nifty])</f>
        <v>0.7039181205224968</v>
      </c>
      <c r="I602">
        <v>-2.8074705858838001</v>
      </c>
      <c r="J602">
        <f>(Table2[[#This Row],[1M Return vs Nifty]]-AVERAGE(Table2[1M Return vs Nifty]))/_xlfn.STDEV.P(Table2[1M Return vs Nifty])</f>
        <v>-0.59776171832402525</v>
      </c>
      <c r="K602">
        <v>12.609347554304399</v>
      </c>
      <c r="L602">
        <f>(Table2[[#This Row],[6M Return vs Nifty]]-AVERAGE(Table2[6M Return vs Nifty]))/_xlfn.STDEV.P(Table2[6M Return vs Nifty])</f>
        <v>7.4639667864815268E-2</v>
      </c>
      <c r="M602">
        <v>1.6494495379818299</v>
      </c>
      <c r="N602">
        <f>(Table2[[#This Row],[1W Return vs Nifty]]-AVERAGE(Table2[1W Return vs Nifty]))/_xlfn.STDEV.P(Table2[1W Return vs Nifty])</f>
        <v>5.2094623321822901E-2</v>
      </c>
      <c r="O602">
        <v>873.53</v>
      </c>
      <c r="P602">
        <v>877.75689993219601</v>
      </c>
      <c r="Q602">
        <v>757.24095407322295</v>
      </c>
      <c r="R602">
        <v>50.810444945817103</v>
      </c>
      <c r="S602" s="2">
        <f>(Table2[[#This Row],[Close Price]]-Table2[[#This Row],[20D EMA]])/Table2[[#This Row],[20D EMA]]</f>
        <v>-1.9953521916820201E-2</v>
      </c>
      <c r="T602" s="2">
        <f>(Table2[[#This Row],[Close Price]]-Table2[[#This Row],[50D EMA]])/Table2[[#This Row],[50D EMA]]</f>
        <v>-2.4673004488906795E-2</v>
      </c>
      <c r="U602" s="2">
        <f>(Table2[[#This Row],[Close Price]]-Table2[[#This Row],[200D EMA]])/Table2[[#This Row],[200D EMA]]</f>
        <v>0.13055163669504555</v>
      </c>
      <c r="V602">
        <v>0.84285757953813101</v>
      </c>
      <c r="W602">
        <v>838.05</v>
      </c>
      <c r="X602">
        <v>879.15</v>
      </c>
      <c r="Y602">
        <v>838.05</v>
      </c>
      <c r="Z602">
        <v>906.35</v>
      </c>
      <c r="AA602">
        <v>838.05</v>
      </c>
      <c r="AB602">
        <v>911.3</v>
      </c>
      <c r="AC602" s="2">
        <f>(Table2[[#This Row],[Close Price]]/Table2[[#This Row],[Day Low]])-1</f>
        <v>2.1538094385776585E-2</v>
      </c>
      <c r="AD602" s="2">
        <f>(Table2[[#This Row],[Day High]]/Table2[[#This Row],[Close Price]])-1</f>
        <v>2.6924424716738615E-2</v>
      </c>
      <c r="AE602" s="2">
        <f>(Table2[[#This Row],[Close Price]]/Table2[[#This Row],[Current Week Low]])-1</f>
        <v>2.1538094385776585E-2</v>
      </c>
      <c r="AF602" s="2">
        <f>(Table2[[#This Row],[Current Week High]]/Table2[[#This Row],[Close Price]])-1</f>
        <v>5.8696413970330541E-2</v>
      </c>
      <c r="AG602" s="2">
        <f>(Table2[[#This Row],[Close Price]]/Table2[[#This Row],[Current Month Low]])-1</f>
        <v>2.1538094385776585E-2</v>
      </c>
      <c r="AH602" s="2">
        <f>(Table2[[#This Row],[Current Month High]]/Table2[[#This Row],[Close Price]])-1</f>
        <v>6.4478448779348163E-2</v>
      </c>
      <c r="AI602">
        <v>36.082233383950403</v>
      </c>
      <c r="AJ602">
        <v>137.11397313391399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-0.11</v>
      </c>
      <c r="AM602" t="s">
        <v>10199</v>
      </c>
      <c r="AN602">
        <v>-3.27</v>
      </c>
      <c r="AO602" t="s">
        <v>10199</v>
      </c>
      <c r="AP602">
        <v>9.4792346579561995E-2</v>
      </c>
      <c r="AQ602">
        <f>(Table2[[#This Row],[Sharpe Ratio]]-AVERAGE(Table2[Sharpe Ratio]))/_xlfn.STDEV.P(Table2[Sharpe Ratio])</f>
        <v>0.45451655809001423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118</v>
      </c>
      <c r="AT602">
        <f>_xlfn.RANK.AVG(Table2[[#This Row],[6M Return vs Nifty Z-Score]],Table2[6M Return vs Nifty Z-Score])</f>
        <v>294</v>
      </c>
      <c r="AU602">
        <f>_xlfn.RANK.AVG(Table2[[#This Row],[Sharpe Ratio Z-Score]],Table2[Sharpe Ratio Z-Score])</f>
        <v>230</v>
      </c>
      <c r="AV602">
        <f>(Table2[[#This Row],[Rank 1Y]]+Table2[[#This Row],[Rank 6M]]+Table2[[#This Row],[Rank Sharpe]])/3</f>
        <v>214</v>
      </c>
    </row>
    <row r="603" spans="1:48" x14ac:dyDescent="0.3">
      <c r="A603" t="s">
        <v>1544</v>
      </c>
      <c r="B603" t="s">
        <v>1545</v>
      </c>
      <c r="C603" t="s">
        <v>10160</v>
      </c>
      <c r="D603" t="s">
        <v>239</v>
      </c>
      <c r="E603">
        <v>6125.2084871400002</v>
      </c>
      <c r="F603">
        <v>750.3</v>
      </c>
      <c r="G603">
        <v>56.275845044729699</v>
      </c>
      <c r="H603">
        <f>(Table2[[#This Row],[1Y Return vs Nifty]]-AVERAGE(Table2[1Y Return vs Nifty]))/_xlfn.STDEV.P(Table2[1Y Return vs Nifty])</f>
        <v>0.10901722830342969</v>
      </c>
      <c r="I603">
        <v>9.7799699375619706</v>
      </c>
      <c r="J603">
        <f>(Table2[[#This Row],[1M Return vs Nifty]]-AVERAGE(Table2[1M Return vs Nifty]))/_xlfn.STDEV.P(Table2[1M Return vs Nifty])</f>
        <v>0.44653678737230051</v>
      </c>
      <c r="K603">
        <v>1.0841426982475899</v>
      </c>
      <c r="L603">
        <f>(Table2[[#This Row],[6M Return vs Nifty]]-AVERAGE(Table2[6M Return vs Nifty]))/_xlfn.STDEV.P(Table2[6M Return vs Nifty])</f>
        <v>-0.27605652549382204</v>
      </c>
      <c r="M603">
        <v>1.4871320108813699</v>
      </c>
      <c r="N603">
        <f>(Table2[[#This Row],[1W Return vs Nifty]]-AVERAGE(Table2[1W Return vs Nifty]))/_xlfn.STDEV.P(Table2[1W Return vs Nifty])</f>
        <v>2.0607455290028442E-2</v>
      </c>
      <c r="O603">
        <v>739.62</v>
      </c>
      <c r="P603">
        <v>714.01297134382605</v>
      </c>
      <c r="Q603">
        <v>673.18888489209598</v>
      </c>
      <c r="R603">
        <v>69.310231497823906</v>
      </c>
      <c r="S603" s="2">
        <f>(Table2[[#This Row],[Close Price]]-Table2[[#This Row],[20D EMA]])/Table2[[#This Row],[20D EMA]]</f>
        <v>1.443984748925117E-2</v>
      </c>
      <c r="T603" s="2">
        <f>(Table2[[#This Row],[Close Price]]-Table2[[#This Row],[50D EMA]])/Table2[[#This Row],[50D EMA]]</f>
        <v>5.0821245709134648E-2</v>
      </c>
      <c r="U603" s="2">
        <f>(Table2[[#This Row],[Close Price]]-Table2[[#This Row],[200D EMA]])/Table2[[#This Row],[200D EMA]]</f>
        <v>0.11454603134195233</v>
      </c>
      <c r="V603">
        <v>0.91787444423236297</v>
      </c>
      <c r="W603">
        <v>735.7</v>
      </c>
      <c r="X603">
        <v>777</v>
      </c>
      <c r="Y603">
        <v>735.7</v>
      </c>
      <c r="Z603">
        <v>795.3</v>
      </c>
      <c r="AA603">
        <v>735.4</v>
      </c>
      <c r="AB603">
        <v>795.3</v>
      </c>
      <c r="AC603" s="2">
        <f>(Table2[[#This Row],[Close Price]]/Table2[[#This Row],[Day Low]])-1</f>
        <v>1.9845045534864658E-2</v>
      </c>
      <c r="AD603" s="2">
        <f>(Table2[[#This Row],[Day High]]/Table2[[#This Row],[Close Price]])-1</f>
        <v>3.5585765693722626E-2</v>
      </c>
      <c r="AE603" s="2">
        <f>(Table2[[#This Row],[Close Price]]/Table2[[#This Row],[Current Week Low]])-1</f>
        <v>1.9845045534864658E-2</v>
      </c>
      <c r="AF603" s="2">
        <f>(Table2[[#This Row],[Current Week High]]/Table2[[#This Row],[Close Price]])-1</f>
        <v>5.997600959616145E-2</v>
      </c>
      <c r="AG603" s="2">
        <f>(Table2[[#This Row],[Close Price]]/Table2[[#This Row],[Current Month Low]])-1</f>
        <v>2.0261082404133823E-2</v>
      </c>
      <c r="AH603" s="2">
        <f>(Table2[[#This Row],[Current Month High]]/Table2[[#This Row],[Close Price]])-1</f>
        <v>5.997600959616145E-2</v>
      </c>
      <c r="AI603">
        <v>17.7928828468612</v>
      </c>
      <c r="AJ603">
        <v>86.178660049627695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0.02</v>
      </c>
      <c r="AM603" t="s">
        <v>10200</v>
      </c>
      <c r="AN603">
        <v>0.75</v>
      </c>
      <c r="AO603" t="s">
        <v>10200</v>
      </c>
      <c r="AQ603">
        <f>(Table2[[#This Row],[Sharpe Ratio]]-AVERAGE(Table2[Sharpe Ratio]))/_xlfn.STDEV.P(Table2[Sharpe Ratio])</f>
        <v>-0.61420022642052874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-0.31409528094859207</v>
      </c>
      <c r="AS603">
        <f>_xlfn.RANK.AVG(Table2[[#This Row],[1Y Return vs Nifty Z-Score]],Table2[1Y Return vs Nifty Z-Score])</f>
        <v>241</v>
      </c>
      <c r="AT603">
        <f>_xlfn.RANK.AVG(Table2[[#This Row],[6M Return vs Nifty Z-Score]],Table2[6M Return vs Nifty Z-Score])</f>
        <v>412</v>
      </c>
      <c r="AU603">
        <f>_xlfn.RANK.AVG(Table2[[#This Row],[Sharpe Ratio Z-Score]],Table2[Sharpe Ratio Z-Score])</f>
        <v>520.5</v>
      </c>
      <c r="AV603">
        <f>(Table2[[#This Row],[Rank 1Y]]+Table2[[#This Row],[Rank 6M]]+Table2[[#This Row],[Rank Sharpe]])/3</f>
        <v>391.16666666666669</v>
      </c>
    </row>
    <row r="604" spans="1:48" x14ac:dyDescent="0.3">
      <c r="A604" t="s">
        <v>1546</v>
      </c>
      <c r="B604" t="s">
        <v>1547</v>
      </c>
      <c r="C604" t="s">
        <v>10160</v>
      </c>
      <c r="D604" t="s">
        <v>239</v>
      </c>
      <c r="E604">
        <v>6079.7869591050003</v>
      </c>
      <c r="F604">
        <v>1954.45</v>
      </c>
      <c r="G604">
        <v>-23.946462149068701</v>
      </c>
      <c r="H604">
        <f>(Table2[[#This Row],[1Y Return vs Nifty]]-AVERAGE(Table2[1Y Return vs Nifty]))/_xlfn.STDEV.P(Table2[1Y Return vs Nifty])</f>
        <v>-0.82821761175684616</v>
      </c>
      <c r="I604">
        <v>9.2956758394305901</v>
      </c>
      <c r="J604">
        <f>(Table2[[#This Row],[1M Return vs Nifty]]-AVERAGE(Table2[1M Return vs Nifty]))/_xlfn.STDEV.P(Table2[1M Return vs Nifty])</f>
        <v>0.40635803919437441</v>
      </c>
      <c r="K604">
        <v>-21.3774662401662</v>
      </c>
      <c r="L604">
        <f>(Table2[[#This Row],[6M Return vs Nifty]]-AVERAGE(Table2[6M Return vs Nifty]))/_xlfn.STDEV.P(Table2[6M Return vs Nifty])</f>
        <v>-0.95953251136945483</v>
      </c>
      <c r="M604">
        <v>3.1786045867266699</v>
      </c>
      <c r="N604">
        <f>(Table2[[#This Row],[1W Return vs Nifty]]-AVERAGE(Table2[1W Return vs Nifty]))/_xlfn.STDEV.P(Table2[1W Return vs Nifty])</f>
        <v>0.34872778935506255</v>
      </c>
      <c r="O604">
        <v>1902.37</v>
      </c>
      <c r="P604">
        <v>1885.21492941713</v>
      </c>
      <c r="Q604">
        <v>1970.99276959441</v>
      </c>
      <c r="R604">
        <v>68.749019412763502</v>
      </c>
      <c r="S604" s="2">
        <f>(Table2[[#This Row],[Close Price]]-Table2[[#This Row],[20D EMA]])/Table2[[#This Row],[20D EMA]]</f>
        <v>2.7376377886531095E-2</v>
      </c>
      <c r="T604" s="2">
        <f>(Table2[[#This Row],[Close Price]]-Table2[[#This Row],[50D EMA]])/Table2[[#This Row],[50D EMA]]</f>
        <v>3.6725292963957254E-2</v>
      </c>
      <c r="U604" s="2">
        <f>(Table2[[#This Row],[Close Price]]-Table2[[#This Row],[200D EMA]])/Table2[[#This Row],[200D EMA]]</f>
        <v>-8.3931153120435399E-3</v>
      </c>
      <c r="V604">
        <v>1.19948055365054</v>
      </c>
      <c r="W604">
        <v>1905</v>
      </c>
      <c r="X604">
        <v>1980</v>
      </c>
      <c r="Y604">
        <v>1905</v>
      </c>
      <c r="Z604">
        <v>2054</v>
      </c>
      <c r="AA604">
        <v>1840</v>
      </c>
      <c r="AB604">
        <v>2075.65</v>
      </c>
      <c r="AC604" s="2">
        <f>(Table2[[#This Row],[Close Price]]/Table2[[#This Row],[Day Low]])-1</f>
        <v>2.5958005249343774E-2</v>
      </c>
      <c r="AD604" s="2">
        <f>(Table2[[#This Row],[Day High]]/Table2[[#This Row],[Close Price]])-1</f>
        <v>1.3072731458978248E-2</v>
      </c>
      <c r="AE604" s="2">
        <f>(Table2[[#This Row],[Close Price]]/Table2[[#This Row],[Current Week Low]])-1</f>
        <v>2.5958005249343774E-2</v>
      </c>
      <c r="AF604" s="2">
        <f>(Table2[[#This Row],[Current Week High]]/Table2[[#This Row],[Close Price]])-1</f>
        <v>5.0935045665020828E-2</v>
      </c>
      <c r="AG604" s="2">
        <f>(Table2[[#This Row],[Close Price]]/Table2[[#This Row],[Current Month Low]])-1</f>
        <v>6.2201086956521712E-2</v>
      </c>
      <c r="AH604" s="2">
        <f>(Table2[[#This Row],[Current Month High]]/Table2[[#This Row],[Close Price]])-1</f>
        <v>6.2012330834761764E-2</v>
      </c>
      <c r="AI604">
        <v>49.420553096779102</v>
      </c>
      <c r="AJ604">
        <v>22.1531249999999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-0.01</v>
      </c>
      <c r="AM604" t="s">
        <v>10199</v>
      </c>
      <c r="AN604">
        <v>3.6</v>
      </c>
      <c r="AO604" t="s">
        <v>10200</v>
      </c>
      <c r="AP604">
        <v>1.2698046193415E-2</v>
      </c>
      <c r="AQ604">
        <f>(Table2[[#This Row],[Sharpe Ratio]]-AVERAGE(Table2[Sharpe Ratio]))/_xlfn.STDEV.P(Table2[Sharpe Ratio])</f>
        <v>-0.47103872038055949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642</v>
      </c>
      <c r="AT604">
        <f>_xlfn.RANK.AVG(Table2[[#This Row],[6M Return vs Nifty Z-Score]],Table2[6M Return vs Nifty Z-Score])</f>
        <v>635</v>
      </c>
      <c r="AU604">
        <f>_xlfn.RANK.AVG(Table2[[#This Row],[Sharpe Ratio Z-Score]],Table2[Sharpe Ratio Z-Score])</f>
        <v>463</v>
      </c>
      <c r="AV604">
        <f>(Table2[[#This Row],[Rank 1Y]]+Table2[[#This Row],[Rank 6M]]+Table2[[#This Row],[Rank Sharpe]])/3</f>
        <v>580</v>
      </c>
    </row>
    <row r="605" spans="1:48" x14ac:dyDescent="0.3">
      <c r="A605" t="s">
        <v>1550</v>
      </c>
      <c r="B605" t="s">
        <v>1551</v>
      </c>
      <c r="C605" t="s">
        <v>10159</v>
      </c>
      <c r="D605" t="s">
        <v>189</v>
      </c>
      <c r="E605">
        <v>6070.3080078900002</v>
      </c>
      <c r="F605">
        <v>499.9</v>
      </c>
      <c r="G605">
        <v>97.680797594908995</v>
      </c>
      <c r="H605">
        <f>(Table2[[#This Row],[1Y Return vs Nifty]]-AVERAGE(Table2[1Y Return vs Nifty]))/_xlfn.STDEV.P(Table2[1Y Return vs Nifty])</f>
        <v>0.59275006320337775</v>
      </c>
      <c r="I605">
        <v>7.6818564890301904</v>
      </c>
      <c r="J605">
        <f>(Table2[[#This Row],[1M Return vs Nifty]]-AVERAGE(Table2[1M Return vs Nifty]))/_xlfn.STDEV.P(Table2[1M Return vs Nifty])</f>
        <v>0.27246988830715935</v>
      </c>
      <c r="K605">
        <v>17.824029937382701</v>
      </c>
      <c r="L605">
        <f>(Table2[[#This Row],[6M Return vs Nifty]]-AVERAGE(Table2[6M Return vs Nifty]))/_xlfn.STDEV.P(Table2[6M Return vs Nifty])</f>
        <v>0.23331530826862462</v>
      </c>
      <c r="M605">
        <v>-0.66776487041068</v>
      </c>
      <c r="N605">
        <f>(Table2[[#This Row],[1W Return vs Nifty]]-AVERAGE(Table2[1W Return vs Nifty]))/_xlfn.STDEV.P(Table2[1W Return vs Nifty])</f>
        <v>-0.39741024991095436</v>
      </c>
      <c r="O605">
        <v>485.19</v>
      </c>
      <c r="P605">
        <v>461.72775406710701</v>
      </c>
      <c r="Q605">
        <v>393.232322944099</v>
      </c>
      <c r="R605">
        <v>60.807222375448497</v>
      </c>
      <c r="S605" s="2">
        <f>(Table2[[#This Row],[Close Price]]-Table2[[#This Row],[20D EMA]])/Table2[[#This Row],[20D EMA]]</f>
        <v>3.0318019744842186E-2</v>
      </c>
      <c r="T605" s="2">
        <f>(Table2[[#This Row],[Close Price]]-Table2[[#This Row],[50D EMA]])/Table2[[#This Row],[50D EMA]]</f>
        <v>8.2672626015340311E-2</v>
      </c>
      <c r="U605" s="2">
        <f>(Table2[[#This Row],[Close Price]]-Table2[[#This Row],[200D EMA]])/Table2[[#This Row],[200D EMA]]</f>
        <v>0.27125867033841117</v>
      </c>
      <c r="V605">
        <v>0.98048201960314096</v>
      </c>
      <c r="W605">
        <v>488.3</v>
      </c>
      <c r="X605">
        <v>506</v>
      </c>
      <c r="Y605">
        <v>488.3</v>
      </c>
      <c r="Z605">
        <v>506</v>
      </c>
      <c r="AA605">
        <v>483.95</v>
      </c>
      <c r="AB605">
        <v>514.95000000000005</v>
      </c>
      <c r="AC605" s="2">
        <f>(Table2[[#This Row],[Close Price]]/Table2[[#This Row],[Day Low]])-1</f>
        <v>2.3755887773909468E-2</v>
      </c>
      <c r="AD605" s="2">
        <f>(Table2[[#This Row],[Day High]]/Table2[[#This Row],[Close Price]])-1</f>
        <v>1.2202440488097599E-2</v>
      </c>
      <c r="AE605" s="2">
        <f>(Table2[[#This Row],[Close Price]]/Table2[[#This Row],[Current Week Low]])-1</f>
        <v>2.3755887773909468E-2</v>
      </c>
      <c r="AF605" s="2">
        <f>(Table2[[#This Row],[Current Week High]]/Table2[[#This Row],[Close Price]])-1</f>
        <v>1.2202440488097599E-2</v>
      </c>
      <c r="AG605" s="2">
        <f>(Table2[[#This Row],[Close Price]]/Table2[[#This Row],[Current Month Low]])-1</f>
        <v>3.2957950201466968E-2</v>
      </c>
      <c r="AH605" s="2">
        <f>(Table2[[#This Row],[Current Month High]]/Table2[[#This Row],[Close Price]])-1</f>
        <v>3.0106021204240996E-2</v>
      </c>
      <c r="AI605">
        <v>3.0206041208241601</v>
      </c>
      <c r="AJ605">
        <v>136.91943127962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</v>
      </c>
      <c r="AM605" t="s">
        <v>10201</v>
      </c>
      <c r="AN605">
        <v>2.48</v>
      </c>
      <c r="AO605" t="s">
        <v>10200</v>
      </c>
      <c r="AP605">
        <v>0.16971958303436699</v>
      </c>
      <c r="AQ605">
        <f>(Table2[[#This Row],[Sharpe Ratio]]-AVERAGE(Table2[Sharpe Ratio]))/_xlfn.STDEV.P(Table2[Sharpe Ratio])</f>
        <v>1.2992682506650071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2.0003932605332144</v>
      </c>
      <c r="AS605">
        <f>_xlfn.RANK.AVG(Table2[[#This Row],[1Y Return vs Nifty Z-Score]],Table2[1Y Return vs Nifty Z-Score])</f>
        <v>135</v>
      </c>
      <c r="AT605">
        <f>_xlfn.RANK.AVG(Table2[[#This Row],[6M Return vs Nifty Z-Score]],Table2[6M Return vs Nifty Z-Score])</f>
        <v>238</v>
      </c>
      <c r="AU605">
        <f>_xlfn.RANK.AVG(Table2[[#This Row],[Sharpe Ratio Z-Score]],Table2[Sharpe Ratio Z-Score])</f>
        <v>73</v>
      </c>
      <c r="AV605">
        <f>(Table2[[#This Row],[Rank 1Y]]+Table2[[#This Row],[Rank 6M]]+Table2[[#This Row],[Rank Sharpe]])/3</f>
        <v>148.66666666666666</v>
      </c>
    </row>
    <row r="606" spans="1:48" x14ac:dyDescent="0.3">
      <c r="A606" t="s">
        <v>1552</v>
      </c>
      <c r="B606" t="s">
        <v>1553</v>
      </c>
      <c r="C606" t="s">
        <v>10155</v>
      </c>
      <c r="D606" t="s">
        <v>403</v>
      </c>
      <c r="E606">
        <v>6046.9787600379996</v>
      </c>
      <c r="F606">
        <v>67.319999999999993</v>
      </c>
      <c r="G606">
        <v>10.2555856776154</v>
      </c>
      <c r="H606">
        <f>(Table2[[#This Row],[1Y Return vs Nifty]]-AVERAGE(Table2[1Y Return vs Nifty]))/_xlfn.STDEV.P(Table2[1Y Return vs Nifty])</f>
        <v>-0.42863609950816545</v>
      </c>
      <c r="I606">
        <v>-12.5558509563069</v>
      </c>
      <c r="J606">
        <f>(Table2[[#This Row],[1M Return vs Nifty]]-AVERAGE(Table2[1M Return vs Nifty]))/_xlfn.STDEV.P(Table2[1M Return vs Nifty])</f>
        <v>-1.4065217704434563</v>
      </c>
      <c r="K606">
        <v>-24.632257514031402</v>
      </c>
      <c r="L606">
        <f>(Table2[[#This Row],[6M Return vs Nifty]]-AVERAGE(Table2[6M Return vs Nifty]))/_xlfn.STDEV.P(Table2[6M Return vs Nifty])</f>
        <v>-1.0585713505204637</v>
      </c>
      <c r="M606">
        <v>-1.64976510694322</v>
      </c>
      <c r="N606">
        <f>(Table2[[#This Row],[1W Return vs Nifty]]-AVERAGE(Table2[1W Return vs Nifty]))/_xlfn.STDEV.P(Table2[1W Return vs Nifty])</f>
        <v>-0.5879035811445249</v>
      </c>
      <c r="O606">
        <v>67.36</v>
      </c>
      <c r="P606">
        <v>70.327579738913599</v>
      </c>
      <c r="Q606">
        <v>67.822862801784495</v>
      </c>
      <c r="R606">
        <v>21.9565133056029</v>
      </c>
      <c r="S606" s="2">
        <f>(Table2[[#This Row],[Close Price]]-Table2[[#This Row],[20D EMA]])/Table2[[#This Row],[20D EMA]]</f>
        <v>-5.938242280285964E-4</v>
      </c>
      <c r="T606" s="2">
        <f>(Table2[[#This Row],[Close Price]]-Table2[[#This Row],[50D EMA]])/Table2[[#This Row],[50D EMA]]</f>
        <v>-4.276529563620763E-2</v>
      </c>
      <c r="U606" s="2">
        <f>(Table2[[#This Row],[Close Price]]-Table2[[#This Row],[200D EMA]])/Table2[[#This Row],[200D EMA]]</f>
        <v>-7.4143552927593524E-3</v>
      </c>
      <c r="V606">
        <v>0.62157545134455905</v>
      </c>
      <c r="W606">
        <v>64.53</v>
      </c>
      <c r="X606">
        <v>67.989999999999995</v>
      </c>
      <c r="Y606">
        <v>63.7</v>
      </c>
      <c r="Z606">
        <v>67.989999999999995</v>
      </c>
      <c r="AA606">
        <v>63.7</v>
      </c>
      <c r="AB606">
        <v>67.989999999999995</v>
      </c>
      <c r="AC606" s="2">
        <f>(Table2[[#This Row],[Close Price]]/Table2[[#This Row],[Day Low]])-1</f>
        <v>4.3235704323570268E-2</v>
      </c>
      <c r="AD606" s="2">
        <f>(Table2[[#This Row],[Day High]]/Table2[[#This Row],[Close Price]])-1</f>
        <v>9.9524658348189021E-3</v>
      </c>
      <c r="AE606" s="2">
        <f>(Table2[[#This Row],[Close Price]]/Table2[[#This Row],[Current Week Low]])-1</f>
        <v>5.6828885400313833E-2</v>
      </c>
      <c r="AF606" s="2">
        <f>(Table2[[#This Row],[Current Week High]]/Table2[[#This Row],[Close Price]])-1</f>
        <v>9.9524658348189021E-3</v>
      </c>
      <c r="AG606" s="2">
        <f>(Table2[[#This Row],[Close Price]]/Table2[[#This Row],[Current Month Low]])-1</f>
        <v>5.6828885400313833E-2</v>
      </c>
      <c r="AH606" s="2">
        <f>(Table2[[#This Row],[Current Month High]]/Table2[[#This Row],[Close Price]])-1</f>
        <v>9.9524658348189021E-3</v>
      </c>
      <c r="AI606">
        <v>30.421865715983301</v>
      </c>
      <c r="AJ606">
        <v>54.050343249427897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-0.23</v>
      </c>
      <c r="AM606" t="s">
        <v>10199</v>
      </c>
      <c r="AN606">
        <v>-1.1000000000000001</v>
      </c>
      <c r="AO606" t="s">
        <v>10199</v>
      </c>
      <c r="AP606">
        <v>1.5008707974197E-2</v>
      </c>
      <c r="AQ606">
        <f>(Table2[[#This Row],[Sharpe Ratio]]-AVERAGE(Table2[Sharpe Ratio]))/_xlfn.STDEV.P(Table2[Sharpe Ratio])</f>
        <v>-0.44498764012403191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452</v>
      </c>
      <c r="AT606">
        <f>_xlfn.RANK.AVG(Table2[[#This Row],[6M Return vs Nifty Z-Score]],Table2[6M Return vs Nifty Z-Score])</f>
        <v>652</v>
      </c>
      <c r="AU606">
        <f>_xlfn.RANK.AVG(Table2[[#This Row],[Sharpe Ratio Z-Score]],Table2[Sharpe Ratio Z-Score])</f>
        <v>453</v>
      </c>
      <c r="AV606">
        <f>(Table2[[#This Row],[Rank 1Y]]+Table2[[#This Row],[Rank 6M]]+Table2[[#This Row],[Rank Sharpe]])/3</f>
        <v>519</v>
      </c>
    </row>
    <row r="607" spans="1:48" x14ac:dyDescent="0.3">
      <c r="A607" t="s">
        <v>1556</v>
      </c>
      <c r="B607" t="s">
        <v>1557</v>
      </c>
      <c r="C607" t="s">
        <v>10155</v>
      </c>
      <c r="D607" t="s">
        <v>539</v>
      </c>
      <c r="E607">
        <v>6020.3796620000003</v>
      </c>
      <c r="F607">
        <v>306.10000000000002</v>
      </c>
      <c r="G607">
        <v>-3.4927930732624701</v>
      </c>
      <c r="H607">
        <f>(Table2[[#This Row],[1Y Return vs Nifty]]-AVERAGE(Table2[1Y Return vs Nifty]))/_xlfn.STDEV.P(Table2[1Y Return vs Nifty])</f>
        <v>-0.58925800145046248</v>
      </c>
      <c r="I607">
        <v>-4.9123559315017502</v>
      </c>
      <c r="J607">
        <f>(Table2[[#This Row],[1M Return vs Nifty]]-AVERAGE(Table2[1M Return vs Nifty]))/_xlfn.STDEV.P(Table2[1M Return vs Nifty])</f>
        <v>-0.77239043787957062</v>
      </c>
      <c r="K607">
        <v>-28.297274648753</v>
      </c>
      <c r="L607">
        <f>(Table2[[#This Row],[6M Return vs Nifty]]-AVERAGE(Table2[6M Return vs Nifty]))/_xlfn.STDEV.P(Table2[6M Return vs Nifty])</f>
        <v>-1.1700928005765623</v>
      </c>
      <c r="M607">
        <v>7.5148444487953396</v>
      </c>
      <c r="N607">
        <f>(Table2[[#This Row],[1W Return vs Nifty]]-AVERAGE(Table2[1W Return vs Nifty]))/_xlfn.STDEV.P(Table2[1W Return vs Nifty])</f>
        <v>1.1898933467789259</v>
      </c>
      <c r="O607">
        <v>304.27999999999997</v>
      </c>
      <c r="P607">
        <v>312.46439090091098</v>
      </c>
      <c r="Q607">
        <v>319.74328329098398</v>
      </c>
      <c r="R607">
        <v>56.413184804129699</v>
      </c>
      <c r="S607" s="2">
        <f>(Table2[[#This Row],[Close Price]]-Table2[[#This Row],[20D EMA]])/Table2[[#This Row],[20D EMA]]</f>
        <v>5.9813329827791842E-3</v>
      </c>
      <c r="T607" s="2">
        <f>(Table2[[#This Row],[Close Price]]-Table2[[#This Row],[50D EMA]])/Table2[[#This Row],[50D EMA]]</f>
        <v>-2.0368371840902805E-2</v>
      </c>
      <c r="U607" s="2">
        <f>(Table2[[#This Row],[Close Price]]-Table2[[#This Row],[200D EMA]])/Table2[[#This Row],[200D EMA]]</f>
        <v>-4.2669491445009713E-2</v>
      </c>
      <c r="V607">
        <v>1.0896068886766199</v>
      </c>
      <c r="W607">
        <v>301.05</v>
      </c>
      <c r="X607">
        <v>307.95</v>
      </c>
      <c r="Y607">
        <v>299.7</v>
      </c>
      <c r="Z607">
        <v>309.10000000000002</v>
      </c>
      <c r="AA607">
        <v>285.10000000000002</v>
      </c>
      <c r="AB607">
        <v>309.10000000000002</v>
      </c>
      <c r="AC607" s="2">
        <f>(Table2[[#This Row],[Close Price]]/Table2[[#This Row],[Day Low]])-1</f>
        <v>1.6774622155788066E-2</v>
      </c>
      <c r="AD607" s="2">
        <f>(Table2[[#This Row],[Day High]]/Table2[[#This Row],[Close Price]])-1</f>
        <v>6.0437765436129887E-3</v>
      </c>
      <c r="AE607" s="2">
        <f>(Table2[[#This Row],[Close Price]]/Table2[[#This Row],[Current Week Low]])-1</f>
        <v>2.1354688021354873E-2</v>
      </c>
      <c r="AF607" s="2">
        <f>(Table2[[#This Row],[Current Week High]]/Table2[[#This Row],[Close Price]])-1</f>
        <v>9.8007187193727141E-3</v>
      </c>
      <c r="AG607" s="2">
        <f>(Table2[[#This Row],[Close Price]]/Table2[[#This Row],[Current Month Low]])-1</f>
        <v>7.3658365485794519E-2</v>
      </c>
      <c r="AH607" s="2">
        <f>(Table2[[#This Row],[Current Month High]]/Table2[[#This Row],[Close Price]])-1</f>
        <v>9.8007187193727141E-3</v>
      </c>
      <c r="AI607">
        <v>32.401176086246302</v>
      </c>
      <c r="AJ607">
        <v>30.811965811965798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-0.18</v>
      </c>
      <c r="AM607" t="s">
        <v>10199</v>
      </c>
      <c r="AN607">
        <v>1.05</v>
      </c>
      <c r="AO607" t="s">
        <v>10200</v>
      </c>
      <c r="AP607">
        <v>0.100502127810789</v>
      </c>
      <c r="AQ607">
        <f>(Table2[[#This Row],[Sharpe Ratio]]-AVERAGE(Table2[Sharpe Ratio]))/_xlfn.STDEV.P(Table2[Sharpe Ratio])</f>
        <v>0.51889031037996169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538</v>
      </c>
      <c r="AT607">
        <f>_xlfn.RANK.AVG(Table2[[#This Row],[6M Return vs Nifty Z-Score]],Table2[6M Return vs Nifty Z-Score])</f>
        <v>674</v>
      </c>
      <c r="AU607">
        <f>_xlfn.RANK.AVG(Table2[[#This Row],[Sharpe Ratio Z-Score]],Table2[Sharpe Ratio Z-Score])</f>
        <v>210</v>
      </c>
      <c r="AV607">
        <f>(Table2[[#This Row],[Rank 1Y]]+Table2[[#This Row],[Rank 6M]]+Table2[[#This Row],[Rank Sharpe]])/3</f>
        <v>474</v>
      </c>
    </row>
    <row r="608" spans="1:48" x14ac:dyDescent="0.3">
      <c r="A608" t="s">
        <v>1564</v>
      </c>
      <c r="B608" t="s">
        <v>1565</v>
      </c>
      <c r="C608" t="s">
        <v>10171</v>
      </c>
      <c r="D608" t="s">
        <v>1151</v>
      </c>
      <c r="E608">
        <v>5927.5508282999999</v>
      </c>
      <c r="F608">
        <v>492.35</v>
      </c>
      <c r="G608">
        <v>55.757213472528299</v>
      </c>
      <c r="H608">
        <f>(Table2[[#This Row],[1Y Return vs Nifty]]-AVERAGE(Table2[1Y Return vs Nifty]))/_xlfn.STDEV.P(Table2[1Y Return vs Nifty])</f>
        <v>0.10295807099886434</v>
      </c>
      <c r="I608">
        <v>0.89929258244722798</v>
      </c>
      <c r="J608">
        <f>(Table2[[#This Row],[1M Return vs Nifty]]-AVERAGE(Table2[1M Return vs Nifty]))/_xlfn.STDEV.P(Table2[1M Return vs Nifty])</f>
        <v>-0.29023555917768545</v>
      </c>
      <c r="K608">
        <v>20.9319885152109</v>
      </c>
      <c r="L608">
        <f>(Table2[[#This Row],[6M Return vs Nifty]]-AVERAGE(Table2[6M Return vs Nifty]))/_xlfn.STDEV.P(Table2[6M Return vs Nifty])</f>
        <v>0.32788622965123898</v>
      </c>
      <c r="M608">
        <v>4.5455205375368202</v>
      </c>
      <c r="N608">
        <f>(Table2[[#This Row],[1W Return vs Nifty]]-AVERAGE(Table2[1W Return vs Nifty]))/_xlfn.STDEV.P(Table2[1W Return vs Nifty])</f>
        <v>0.61388900143945568</v>
      </c>
      <c r="O608">
        <v>452.65</v>
      </c>
      <c r="P608">
        <v>446.17173505548499</v>
      </c>
      <c r="Q608">
        <v>403.36653391180403</v>
      </c>
      <c r="R608">
        <v>60.995451960131298</v>
      </c>
      <c r="S608" s="2">
        <f>(Table2[[#This Row],[Close Price]]-Table2[[#This Row],[20D EMA]])/Table2[[#This Row],[20D EMA]]</f>
        <v>8.7705732906219039E-2</v>
      </c>
      <c r="T608" s="2">
        <f>(Table2[[#This Row],[Close Price]]-Table2[[#This Row],[50D EMA]])/Table2[[#This Row],[50D EMA]]</f>
        <v>0.10349885776330588</v>
      </c>
      <c r="U608" s="2">
        <f>(Table2[[#This Row],[Close Price]]-Table2[[#This Row],[200D EMA]])/Table2[[#This Row],[200D EMA]]</f>
        <v>0.22060200489426871</v>
      </c>
      <c r="V608">
        <v>1.8806594289142999</v>
      </c>
      <c r="W608">
        <v>467.2</v>
      </c>
      <c r="X608">
        <v>500</v>
      </c>
      <c r="Y608">
        <v>454.7</v>
      </c>
      <c r="Z608">
        <v>500</v>
      </c>
      <c r="AA608">
        <v>412</v>
      </c>
      <c r="AB608">
        <v>500</v>
      </c>
      <c r="AC608" s="2">
        <f>(Table2[[#This Row],[Close Price]]/Table2[[#This Row],[Day Low]])-1</f>
        <v>5.383133561643838E-2</v>
      </c>
      <c r="AD608" s="2">
        <f>(Table2[[#This Row],[Day High]]/Table2[[#This Row],[Close Price]])-1</f>
        <v>1.5537727226566433E-2</v>
      </c>
      <c r="AE608" s="2">
        <f>(Table2[[#This Row],[Close Price]]/Table2[[#This Row],[Current Week Low]])-1</f>
        <v>8.2801847371893667E-2</v>
      </c>
      <c r="AF608" s="2">
        <f>(Table2[[#This Row],[Current Week High]]/Table2[[#This Row],[Close Price]])-1</f>
        <v>1.5537727226566433E-2</v>
      </c>
      <c r="AG608" s="2">
        <f>(Table2[[#This Row],[Close Price]]/Table2[[#This Row],[Current Month Low]])-1</f>
        <v>0.1950242718446602</v>
      </c>
      <c r="AH608" s="2">
        <f>(Table2[[#This Row],[Current Month High]]/Table2[[#This Row],[Close Price]])-1</f>
        <v>1.5537727226566433E-2</v>
      </c>
      <c r="AI608">
        <v>7.8399512541891001</v>
      </c>
      <c r="AJ608">
        <v>92.32421875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-0.01</v>
      </c>
      <c r="AM608" t="s">
        <v>10199</v>
      </c>
      <c r="AN608">
        <v>9.52</v>
      </c>
      <c r="AO608" t="s">
        <v>10200</v>
      </c>
      <c r="AP608">
        <v>0.13679182817022301</v>
      </c>
      <c r="AQ608">
        <f>(Table2[[#This Row],[Sharpe Ratio]]-AVERAGE(Table2[Sharpe Ratio]))/_xlfn.STDEV.P(Table2[Sharpe Ratio])</f>
        <v>0.92803106148937053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1.6825288044012443</v>
      </c>
      <c r="AS608">
        <f>_xlfn.RANK.AVG(Table2[[#This Row],[1Y Return vs Nifty Z-Score]],Table2[1Y Return vs Nifty Z-Score])</f>
        <v>245</v>
      </c>
      <c r="AT608">
        <f>_xlfn.RANK.AVG(Table2[[#This Row],[6M Return vs Nifty Z-Score]],Table2[6M Return vs Nifty Z-Score])</f>
        <v>207</v>
      </c>
      <c r="AU608">
        <f>_xlfn.RANK.AVG(Table2[[#This Row],[Sharpe Ratio Z-Score]],Table2[Sharpe Ratio Z-Score])</f>
        <v>136</v>
      </c>
      <c r="AV608">
        <f>(Table2[[#This Row],[Rank 1Y]]+Table2[[#This Row],[Rank 6M]]+Table2[[#This Row],[Rank Sharpe]])/3</f>
        <v>196</v>
      </c>
    </row>
    <row r="609" spans="1:48" x14ac:dyDescent="0.3">
      <c r="A609" t="s">
        <v>1566</v>
      </c>
      <c r="B609" t="s">
        <v>1567</v>
      </c>
      <c r="C609" t="s">
        <v>10155</v>
      </c>
      <c r="D609" t="s">
        <v>403</v>
      </c>
      <c r="E609">
        <v>5893.2675079699902</v>
      </c>
      <c r="F609">
        <v>189.46</v>
      </c>
      <c r="G609">
        <v>187.242903165982</v>
      </c>
      <c r="H609">
        <f>(Table2[[#This Row],[1Y Return vs Nifty]]-AVERAGE(Table2[1Y Return vs Nifty]))/_xlfn.STDEV.P(Table2[1Y Return vs Nifty])</f>
        <v>1.6391014912118607</v>
      </c>
      <c r="I609">
        <v>-15.061183035549099</v>
      </c>
      <c r="J609">
        <f>(Table2[[#This Row],[1M Return vs Nifty]]-AVERAGE(Table2[1M Return vs Nifty]))/_xlfn.STDEV.P(Table2[1M Return vs Nifty])</f>
        <v>-1.6143729647948786</v>
      </c>
      <c r="K609">
        <v>11.047124631568501</v>
      </c>
      <c r="L609">
        <f>(Table2[[#This Row],[6M Return vs Nifty]]-AVERAGE(Table2[6M Return vs Nifty]))/_xlfn.STDEV.P(Table2[6M Return vs Nifty])</f>
        <v>2.71033646907189E-2</v>
      </c>
      <c r="M609">
        <v>-3.9853467227356298</v>
      </c>
      <c r="N609">
        <f>(Table2[[#This Row],[1W Return vs Nifty]]-AVERAGE(Table2[1W Return vs Nifty]))/_xlfn.STDEV.P(Table2[1W Return vs Nifty])</f>
        <v>-1.0409714173918725</v>
      </c>
      <c r="O609">
        <v>204.18</v>
      </c>
      <c r="P609">
        <v>191.30701440304799</v>
      </c>
      <c r="Q609">
        <v>148.33255320503301</v>
      </c>
      <c r="R609">
        <v>29.443634616499399</v>
      </c>
      <c r="S609" s="2">
        <f>(Table2[[#This Row],[Close Price]]-Table2[[#This Row],[20D EMA]])/Table2[[#This Row],[20D EMA]]</f>
        <v>-7.2093251052992455E-2</v>
      </c>
      <c r="T609" s="2">
        <f>(Table2[[#This Row],[Close Price]]-Table2[[#This Row],[50D EMA]])/Table2[[#This Row],[50D EMA]]</f>
        <v>-9.6547134396058575E-3</v>
      </c>
      <c r="U609" s="2">
        <f>(Table2[[#This Row],[Close Price]]-Table2[[#This Row],[200D EMA]])/Table2[[#This Row],[200D EMA]]</f>
        <v>0.27726514447653638</v>
      </c>
      <c r="V609">
        <v>1.00481120356979</v>
      </c>
      <c r="W609">
        <v>187</v>
      </c>
      <c r="X609">
        <v>197.19</v>
      </c>
      <c r="Y609">
        <v>187</v>
      </c>
      <c r="Z609">
        <v>207.83</v>
      </c>
      <c r="AA609">
        <v>187</v>
      </c>
      <c r="AB609">
        <v>218.75</v>
      </c>
      <c r="AC609" s="2">
        <f>(Table2[[#This Row],[Close Price]]/Table2[[#This Row],[Day Low]])-1</f>
        <v>1.3155080213903769E-2</v>
      </c>
      <c r="AD609" s="2">
        <f>(Table2[[#This Row],[Day High]]/Table2[[#This Row],[Close Price]])-1</f>
        <v>4.0800168901087286E-2</v>
      </c>
      <c r="AE609" s="2">
        <f>(Table2[[#This Row],[Close Price]]/Table2[[#This Row],[Current Week Low]])-1</f>
        <v>1.3155080213903769E-2</v>
      </c>
      <c r="AF609" s="2">
        <f>(Table2[[#This Row],[Current Week High]]/Table2[[#This Row],[Close Price]])-1</f>
        <v>9.695978042858644E-2</v>
      </c>
      <c r="AG609" s="2">
        <f>(Table2[[#This Row],[Close Price]]/Table2[[#This Row],[Current Month Low]])-1</f>
        <v>1.3155080213903769E-2</v>
      </c>
      <c r="AH609" s="2">
        <f>(Table2[[#This Row],[Current Month High]]/Table2[[#This Row],[Close Price]])-1</f>
        <v>0.15459727646996724</v>
      </c>
      <c r="AI609">
        <v>26.6230338857806</v>
      </c>
      <c r="AJ609">
        <v>213.15702479338799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0.17</v>
      </c>
      <c r="AM609" t="s">
        <v>10200</v>
      </c>
      <c r="AN609">
        <v>-14.57</v>
      </c>
      <c r="AO609" t="s">
        <v>10199</v>
      </c>
      <c r="AP609">
        <v>4.2734216909661997E-2</v>
      </c>
      <c r="AQ609">
        <f>(Table2[[#This Row],[Sharpe Ratio]]-AVERAGE(Table2[Sharpe Ratio]))/_xlfn.STDEV.P(Table2[Sharpe Ratio])</f>
        <v>-0.13240210102084551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-1.1215416273050172</v>
      </c>
      <c r="AS609">
        <f>_xlfn.RANK.AVG(Table2[[#This Row],[1Y Return vs Nifty Z-Score]],Table2[1Y Return vs Nifty Z-Score])</f>
        <v>42</v>
      </c>
      <c r="AT609">
        <f>_xlfn.RANK.AVG(Table2[[#This Row],[6M Return vs Nifty Z-Score]],Table2[6M Return vs Nifty Z-Score])</f>
        <v>308</v>
      </c>
      <c r="AU609">
        <f>_xlfn.RANK.AVG(Table2[[#This Row],[Sharpe Ratio Z-Score]],Table2[Sharpe Ratio Z-Score])</f>
        <v>375</v>
      </c>
      <c r="AV609">
        <f>(Table2[[#This Row],[Rank 1Y]]+Table2[[#This Row],[Rank 6M]]+Table2[[#This Row],[Rank Sharpe]])/3</f>
        <v>241.66666666666666</v>
      </c>
    </row>
    <row r="610" spans="1:48" x14ac:dyDescent="0.3">
      <c r="A610" t="s">
        <v>1570</v>
      </c>
      <c r="B610" t="s">
        <v>1571</v>
      </c>
      <c r="C610" t="s">
        <v>10165</v>
      </c>
      <c r="D610" t="s">
        <v>140</v>
      </c>
      <c r="E610">
        <v>5823.69</v>
      </c>
      <c r="F610">
        <v>216.27</v>
      </c>
      <c r="G610">
        <v>81.587065397976303</v>
      </c>
      <c r="H610">
        <f>(Table2[[#This Row],[1Y Return vs Nifty]]-AVERAGE(Table2[1Y Return vs Nifty]))/_xlfn.STDEV.P(Table2[1Y Return vs Nifty])</f>
        <v>0.40472746638218882</v>
      </c>
      <c r="I610">
        <v>0.26194594776174901</v>
      </c>
      <c r="J610">
        <f>(Table2[[#This Row],[1M Return vs Nifty]]-AVERAGE(Table2[1M Return vs Nifty]))/_xlfn.STDEV.P(Table2[1M Return vs Nifty])</f>
        <v>-0.34311208613905597</v>
      </c>
      <c r="K610">
        <v>9.7263945142282306</v>
      </c>
      <c r="L610">
        <f>(Table2[[#This Row],[6M Return vs Nifty]]-AVERAGE(Table2[6M Return vs Nifty]))/_xlfn.STDEV.P(Table2[6M Return vs Nifty])</f>
        <v>-1.3084643278781791E-2</v>
      </c>
      <c r="M610">
        <v>5.5223627114162399</v>
      </c>
      <c r="N610">
        <f>(Table2[[#This Row],[1W Return vs Nifty]]-AVERAGE(Table2[1W Return vs Nifty]))/_xlfn.STDEV.P(Table2[1W Return vs Nifty])</f>
        <v>0.80338174580863431</v>
      </c>
      <c r="O610">
        <v>197.42</v>
      </c>
      <c r="P610">
        <v>197.78095460918399</v>
      </c>
      <c r="Q610">
        <v>178.83733514548001</v>
      </c>
      <c r="R610">
        <v>71.798622213426299</v>
      </c>
      <c r="S610" s="2">
        <f>(Table2[[#This Row],[Close Price]]-Table2[[#This Row],[20D EMA]])/Table2[[#This Row],[20D EMA]]</f>
        <v>9.5481714112045507E-2</v>
      </c>
      <c r="T610" s="2">
        <f>(Table2[[#This Row],[Close Price]]-Table2[[#This Row],[50D EMA]])/Table2[[#This Row],[50D EMA]]</f>
        <v>9.3482435795450833E-2</v>
      </c>
      <c r="U610" s="2">
        <f>(Table2[[#This Row],[Close Price]]-Table2[[#This Row],[200D EMA]])/Table2[[#This Row],[200D EMA]]</f>
        <v>0.20931124266680332</v>
      </c>
      <c r="V610">
        <v>1.63901412123082</v>
      </c>
      <c r="W610">
        <v>207.73</v>
      </c>
      <c r="X610">
        <v>219</v>
      </c>
      <c r="Y610">
        <v>201.08</v>
      </c>
      <c r="Z610">
        <v>219</v>
      </c>
      <c r="AA610">
        <v>188.14</v>
      </c>
      <c r="AB610">
        <v>219</v>
      </c>
      <c r="AC610" s="2">
        <f>(Table2[[#This Row],[Close Price]]/Table2[[#This Row],[Day Low]])-1</f>
        <v>4.1111057622875924E-2</v>
      </c>
      <c r="AD610" s="2">
        <f>(Table2[[#This Row],[Day High]]/Table2[[#This Row],[Close Price]])-1</f>
        <v>1.2623110001387161E-2</v>
      </c>
      <c r="AE610" s="2">
        <f>(Table2[[#This Row],[Close Price]]/Table2[[#This Row],[Current Week Low]])-1</f>
        <v>7.5542072806842997E-2</v>
      </c>
      <c r="AF610" s="2">
        <f>(Table2[[#This Row],[Current Week High]]/Table2[[#This Row],[Close Price]])-1</f>
        <v>1.2623110001387161E-2</v>
      </c>
      <c r="AG610" s="2">
        <f>(Table2[[#This Row],[Close Price]]/Table2[[#This Row],[Current Month Low]])-1</f>
        <v>0.1495163176358032</v>
      </c>
      <c r="AH610" s="2">
        <f>(Table2[[#This Row],[Current Month High]]/Table2[[#This Row],[Close Price]])-1</f>
        <v>1.2623110001387161E-2</v>
      </c>
      <c r="AI610">
        <v>22.508900910898401</v>
      </c>
      <c r="AJ610">
        <v>120.010172939979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-0.15</v>
      </c>
      <c r="AM610" t="s">
        <v>10199</v>
      </c>
      <c r="AN610">
        <v>13.01</v>
      </c>
      <c r="AO610" t="s">
        <v>10200</v>
      </c>
      <c r="AP610">
        <v>7.9236188586500004E-3</v>
      </c>
      <c r="AQ610">
        <f>(Table2[[#This Row],[Sharpe Ratio]]-AVERAGE(Table2[Sharpe Ratio]))/_xlfn.STDEV.P(Table2[Sharpe Ratio])</f>
        <v>-0.52486701784555168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167</v>
      </c>
      <c r="AT610">
        <f>_xlfn.RANK.AVG(Table2[[#This Row],[6M Return vs Nifty Z-Score]],Table2[6M Return vs Nifty Z-Score])</f>
        <v>316</v>
      </c>
      <c r="AU610">
        <f>_xlfn.RANK.AVG(Table2[[#This Row],[Sharpe Ratio Z-Score]],Table2[Sharpe Ratio Z-Score])</f>
        <v>479</v>
      </c>
      <c r="AV610">
        <f>(Table2[[#This Row],[Rank 1Y]]+Table2[[#This Row],[Rank 6M]]+Table2[[#This Row],[Rank Sharpe]])/3</f>
        <v>320.66666666666669</v>
      </c>
    </row>
    <row r="611" spans="1:48" x14ac:dyDescent="0.3">
      <c r="A611" t="s">
        <v>1572</v>
      </c>
      <c r="B611" t="s">
        <v>1573</v>
      </c>
      <c r="C611" t="s">
        <v>10161</v>
      </c>
      <c r="D611" t="s">
        <v>65</v>
      </c>
      <c r="E611">
        <v>5806.9534395599903</v>
      </c>
      <c r="F611">
        <v>1366.25</v>
      </c>
      <c r="G611">
        <v>-13.777378071136599</v>
      </c>
      <c r="H611">
        <f>(Table2[[#This Row],[1Y Return vs Nifty]]-AVERAGE(Table2[1Y Return vs Nifty]))/_xlfn.STDEV.P(Table2[1Y Return vs Nifty])</f>
        <v>-0.70941250351786267</v>
      </c>
      <c r="I611">
        <v>6.23890246887537</v>
      </c>
      <c r="J611">
        <f>(Table2[[#This Row],[1M Return vs Nifty]]-AVERAGE(Table2[1M Return vs Nifty]))/_xlfn.STDEV.P(Table2[1M Return vs Nifty])</f>
        <v>0.15275732845597817</v>
      </c>
      <c r="K611">
        <v>7.2866561457410599</v>
      </c>
      <c r="L611">
        <f>(Table2[[#This Row],[6M Return vs Nifty]]-AVERAGE(Table2[6M Return vs Nifty]))/_xlfn.STDEV.P(Table2[6M Return vs Nifty])</f>
        <v>-8.7322539203887051E-2</v>
      </c>
      <c r="M611">
        <v>3.4565900967614098</v>
      </c>
      <c r="N611">
        <f>(Table2[[#This Row],[1W Return vs Nifty]]-AVERAGE(Table2[1W Return vs Nifty]))/_xlfn.STDEV.P(Table2[1W Return vs Nifty])</f>
        <v>0.40265281286438842</v>
      </c>
      <c r="O611">
        <v>1341.33</v>
      </c>
      <c r="P611">
        <v>1282.64118174184</v>
      </c>
      <c r="Q611">
        <v>1193.47061665043</v>
      </c>
      <c r="R611">
        <v>69.746321505066206</v>
      </c>
      <c r="S611" s="2">
        <f>(Table2[[#This Row],[Close Price]]-Table2[[#This Row],[20D EMA]])/Table2[[#This Row],[20D EMA]]</f>
        <v>1.8578574996458794E-2</v>
      </c>
      <c r="T611" s="2">
        <f>(Table2[[#This Row],[Close Price]]-Table2[[#This Row],[50D EMA]])/Table2[[#This Row],[50D EMA]]</f>
        <v>6.5184885257323771E-2</v>
      </c>
      <c r="U611" s="2">
        <f>(Table2[[#This Row],[Close Price]]-Table2[[#This Row],[200D EMA]])/Table2[[#This Row],[200D EMA]]</f>
        <v>0.14477053807532278</v>
      </c>
      <c r="V611">
        <v>1.04520726387537</v>
      </c>
      <c r="W611">
        <v>1316</v>
      </c>
      <c r="X611">
        <v>1383.05</v>
      </c>
      <c r="Y611">
        <v>1316</v>
      </c>
      <c r="Z611">
        <v>1451.95</v>
      </c>
      <c r="AA611">
        <v>1285</v>
      </c>
      <c r="AB611">
        <v>1451.95</v>
      </c>
      <c r="AC611" s="2">
        <f>(Table2[[#This Row],[Close Price]]/Table2[[#This Row],[Day Low]])-1</f>
        <v>3.8183890577507595E-2</v>
      </c>
      <c r="AD611" s="2">
        <f>(Table2[[#This Row],[Day High]]/Table2[[#This Row],[Close Price]])-1</f>
        <v>1.229643183897533E-2</v>
      </c>
      <c r="AE611" s="2">
        <f>(Table2[[#This Row],[Close Price]]/Table2[[#This Row],[Current Week Low]])-1</f>
        <v>3.8183890577507595E-2</v>
      </c>
      <c r="AF611" s="2">
        <f>(Table2[[#This Row],[Current Week High]]/Table2[[#This Row],[Close Price]])-1</f>
        <v>6.2726440988106091E-2</v>
      </c>
      <c r="AG611" s="2">
        <f>(Table2[[#This Row],[Close Price]]/Table2[[#This Row],[Current Month Low]])-1</f>
        <v>6.3229571984435795E-2</v>
      </c>
      <c r="AH611" s="2">
        <f>(Table2[[#This Row],[Current Month High]]/Table2[[#This Row],[Close Price]])-1</f>
        <v>6.2726440988106091E-2</v>
      </c>
      <c r="AI611">
        <v>7.5205855443732901</v>
      </c>
      <c r="AJ611">
        <v>36.019712280352401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0.04</v>
      </c>
      <c r="AM611" t="s">
        <v>10200</v>
      </c>
      <c r="AN611">
        <v>2.5499999999999998</v>
      </c>
      <c r="AO611" t="s">
        <v>10200</v>
      </c>
      <c r="AP611">
        <v>3.6824962405799999E-3</v>
      </c>
      <c r="AQ611">
        <f>(Table2[[#This Row],[Sharpe Ratio]]-AVERAGE(Table2[Sharpe Ratio]))/_xlfn.STDEV.P(Table2[Sharpe Ratio])</f>
        <v>-0.57268268114168486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-0.81400758254306793</v>
      </c>
      <c r="AS611">
        <f>_xlfn.RANK.AVG(Table2[[#This Row],[1Y Return vs Nifty Z-Score]],Table2[1Y Return vs Nifty Z-Score])</f>
        <v>590</v>
      </c>
      <c r="AT611">
        <f>_xlfn.RANK.AVG(Table2[[#This Row],[6M Return vs Nifty Z-Score]],Table2[6M Return vs Nifty Z-Score])</f>
        <v>340</v>
      </c>
      <c r="AU611">
        <f>_xlfn.RANK.AVG(Table2[[#This Row],[Sharpe Ratio Z-Score]],Table2[Sharpe Ratio Z-Score])</f>
        <v>492</v>
      </c>
      <c r="AV611">
        <f>(Table2[[#This Row],[Rank 1Y]]+Table2[[#This Row],[Rank 6M]]+Table2[[#This Row],[Rank Sharpe]])/3</f>
        <v>474</v>
      </c>
    </row>
    <row r="612" spans="1:48" x14ac:dyDescent="0.3">
      <c r="A612" t="s">
        <v>1577</v>
      </c>
      <c r="B612" t="s">
        <v>1578</v>
      </c>
      <c r="C612" t="s">
        <v>10169</v>
      </c>
      <c r="D612" t="s">
        <v>242</v>
      </c>
      <c r="E612">
        <v>5788.2986649599998</v>
      </c>
      <c r="F612">
        <v>780.6</v>
      </c>
      <c r="G612">
        <v>-12.6875454321794</v>
      </c>
      <c r="H612">
        <f>(Table2[[#This Row],[1Y Return vs Nifty]]-AVERAGE(Table2[1Y Return vs Nifty]))/_xlfn.STDEV.P(Table2[1Y Return vs Nifty])</f>
        <v>-0.69668002106010962</v>
      </c>
      <c r="I612">
        <v>1.4632065465617801</v>
      </c>
      <c r="J612">
        <f>(Table2[[#This Row],[1M Return vs Nifty]]-AVERAGE(Table2[1M Return vs Nifty]))/_xlfn.STDEV.P(Table2[1M Return vs Nifty])</f>
        <v>-0.24345126582041204</v>
      </c>
      <c r="K612">
        <v>-11.724467379378501</v>
      </c>
      <c r="L612">
        <f>(Table2[[#This Row],[6M Return vs Nifty]]-AVERAGE(Table2[6M Return vs Nifty]))/_xlfn.STDEV.P(Table2[6M Return vs Nifty])</f>
        <v>-0.66580498138160771</v>
      </c>
      <c r="M612">
        <v>1.4484549351898199</v>
      </c>
      <c r="N612">
        <f>(Table2[[#This Row],[1W Return vs Nifty]]-AVERAGE(Table2[1W Return vs Nifty]))/_xlfn.STDEV.P(Table2[1W Return vs Nifty])</f>
        <v>1.3104682157435441E-2</v>
      </c>
      <c r="O612">
        <v>779.79</v>
      </c>
      <c r="P612">
        <v>776.45394248170601</v>
      </c>
      <c r="Q612">
        <v>759.366440324736</v>
      </c>
      <c r="R612">
        <v>58.218197589863202</v>
      </c>
      <c r="S612" s="2">
        <f>(Table2[[#This Row],[Close Price]]-Table2[[#This Row],[20D EMA]])/Table2[[#This Row],[20D EMA]]</f>
        <v>1.0387411995538018E-3</v>
      </c>
      <c r="T612" s="2">
        <f>(Table2[[#This Row],[Close Price]]-Table2[[#This Row],[50D EMA]])/Table2[[#This Row],[50D EMA]]</f>
        <v>5.3397340028210364E-3</v>
      </c>
      <c r="U612" s="2">
        <f>(Table2[[#This Row],[Close Price]]-Table2[[#This Row],[200D EMA]])/Table2[[#This Row],[200D EMA]]</f>
        <v>2.7962204474276851E-2</v>
      </c>
      <c r="V612">
        <v>0.74373984914175195</v>
      </c>
      <c r="W612">
        <v>764.05</v>
      </c>
      <c r="X612">
        <v>803</v>
      </c>
      <c r="Y612">
        <v>764.05</v>
      </c>
      <c r="Z612">
        <v>807.9</v>
      </c>
      <c r="AA612">
        <v>764.05</v>
      </c>
      <c r="AB612">
        <v>807.9</v>
      </c>
      <c r="AC612" s="2">
        <f>(Table2[[#This Row],[Close Price]]/Table2[[#This Row],[Day Low]])-1</f>
        <v>2.1660886067665919E-2</v>
      </c>
      <c r="AD612" s="2">
        <f>(Table2[[#This Row],[Day High]]/Table2[[#This Row],[Close Price]])-1</f>
        <v>2.8695874967973323E-2</v>
      </c>
      <c r="AE612" s="2">
        <f>(Table2[[#This Row],[Close Price]]/Table2[[#This Row],[Current Week Low]])-1</f>
        <v>2.1660886067665919E-2</v>
      </c>
      <c r="AF612" s="2">
        <f>(Table2[[#This Row],[Current Week High]]/Table2[[#This Row],[Close Price]])-1</f>
        <v>3.4973097617217563E-2</v>
      </c>
      <c r="AG612" s="2">
        <f>(Table2[[#This Row],[Close Price]]/Table2[[#This Row],[Current Month Low]])-1</f>
        <v>2.1660886067665919E-2</v>
      </c>
      <c r="AH612" s="2">
        <f>(Table2[[#This Row],[Current Month High]]/Table2[[#This Row],[Close Price]])-1</f>
        <v>3.4973097617217563E-2</v>
      </c>
      <c r="AI612">
        <v>11.2990007686395</v>
      </c>
      <c r="AJ612">
        <v>25.2969502407704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-0.1</v>
      </c>
      <c r="AM612" t="s">
        <v>10199</v>
      </c>
      <c r="AN612">
        <v>-0.93</v>
      </c>
      <c r="AO612" t="s">
        <v>10199</v>
      </c>
      <c r="AP612">
        <v>4.2815707949204002E-2</v>
      </c>
      <c r="AQ612">
        <f>(Table2[[#This Row],[Sharpe Ratio]]-AVERAGE(Table2[Sharpe Ratio]))/_xlfn.STDEV.P(Table2[Sharpe Ratio])</f>
        <v>-0.13148334708249193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-1.7243149331871856</v>
      </c>
      <c r="AS612">
        <f>_xlfn.RANK.AVG(Table2[[#This Row],[1Y Return vs Nifty Z-Score]],Table2[1Y Return vs Nifty Z-Score])</f>
        <v>586</v>
      </c>
      <c r="AT612">
        <f>_xlfn.RANK.AVG(Table2[[#This Row],[6M Return vs Nifty Z-Score]],Table2[6M Return vs Nifty Z-Score])</f>
        <v>542</v>
      </c>
      <c r="AU612">
        <f>_xlfn.RANK.AVG(Table2[[#This Row],[Sharpe Ratio Z-Score]],Table2[Sharpe Ratio Z-Score])</f>
        <v>373</v>
      </c>
      <c r="AV612">
        <f>(Table2[[#This Row],[Rank 1Y]]+Table2[[#This Row],[Rank 6M]]+Table2[[#This Row],[Rank Sharpe]])/3</f>
        <v>500.33333333333331</v>
      </c>
    </row>
    <row r="613" spans="1:48" x14ac:dyDescent="0.3">
      <c r="A613" t="s">
        <v>1579</v>
      </c>
      <c r="B613" t="s">
        <v>1580</v>
      </c>
      <c r="C613" t="s">
        <v>10166</v>
      </c>
      <c r="D613" t="s">
        <v>526</v>
      </c>
      <c r="E613">
        <v>5784.7289318800003</v>
      </c>
      <c r="F613">
        <v>113.86</v>
      </c>
      <c r="G613">
        <v>-20.533378468332799</v>
      </c>
      <c r="H613">
        <f>(Table2[[#This Row],[1Y Return vs Nifty]]-AVERAGE(Table2[1Y Return vs Nifty]))/_xlfn.STDEV.P(Table2[1Y Return vs Nifty])</f>
        <v>-0.78834265615504384</v>
      </c>
      <c r="I613">
        <v>-1.96099568241541</v>
      </c>
      <c r="J613">
        <f>(Table2[[#This Row],[1M Return vs Nifty]]-AVERAGE(Table2[1M Return vs Nifty]))/_xlfn.STDEV.P(Table2[1M Return vs Nifty])</f>
        <v>-0.52753517185852539</v>
      </c>
      <c r="K613">
        <v>-14.809960400444499</v>
      </c>
      <c r="L613">
        <f>(Table2[[#This Row],[6M Return vs Nifty]]-AVERAGE(Table2[6M Return vs Nifty]))/_xlfn.STDEV.P(Table2[6M Return vs Nifty])</f>
        <v>-0.75969230665147736</v>
      </c>
      <c r="M613">
        <v>10.518168265745301</v>
      </c>
      <c r="N613">
        <f>(Table2[[#This Row],[1W Return vs Nifty]]-AVERAGE(Table2[1W Return vs Nifty]))/_xlfn.STDEV.P(Table2[1W Return vs Nifty])</f>
        <v>1.772493164355408</v>
      </c>
      <c r="O613">
        <v>108.21</v>
      </c>
      <c r="P613">
        <v>106.197050308106</v>
      </c>
      <c r="Q613">
        <v>108.61397574976699</v>
      </c>
      <c r="R613">
        <v>74.977496952088998</v>
      </c>
      <c r="S613" s="2">
        <f>(Table2[[#This Row],[Close Price]]-Table2[[#This Row],[20D EMA]])/Table2[[#This Row],[20D EMA]]</f>
        <v>5.2213288975140985E-2</v>
      </c>
      <c r="T613" s="2">
        <f>(Table2[[#This Row],[Close Price]]-Table2[[#This Row],[50D EMA]])/Table2[[#This Row],[50D EMA]]</f>
        <v>7.2157839315326891E-2</v>
      </c>
      <c r="U613" s="2">
        <f>(Table2[[#This Row],[Close Price]]-Table2[[#This Row],[200D EMA]])/Table2[[#This Row],[200D EMA]]</f>
        <v>4.8299716625042705E-2</v>
      </c>
      <c r="V613">
        <v>2.5620757204400202</v>
      </c>
      <c r="W613">
        <v>110.21</v>
      </c>
      <c r="X613">
        <v>115.1</v>
      </c>
      <c r="Y613">
        <v>110.21</v>
      </c>
      <c r="Z613">
        <v>118.9</v>
      </c>
      <c r="AA613">
        <v>99.46</v>
      </c>
      <c r="AB613">
        <v>118.9</v>
      </c>
      <c r="AC613" s="2">
        <f>(Table2[[#This Row],[Close Price]]/Table2[[#This Row],[Day Low]])-1</f>
        <v>3.3118591779330409E-2</v>
      </c>
      <c r="AD613" s="2">
        <f>(Table2[[#This Row],[Day High]]/Table2[[#This Row],[Close Price]])-1</f>
        <v>1.0890567363428749E-2</v>
      </c>
      <c r="AE613" s="2">
        <f>(Table2[[#This Row],[Close Price]]/Table2[[#This Row],[Current Week Low]])-1</f>
        <v>3.3118591779330409E-2</v>
      </c>
      <c r="AF613" s="2">
        <f>(Table2[[#This Row],[Current Week High]]/Table2[[#This Row],[Close Price]])-1</f>
        <v>4.4264886702968687E-2</v>
      </c>
      <c r="AG613" s="2">
        <f>(Table2[[#This Row],[Close Price]]/Table2[[#This Row],[Current Month Low]])-1</f>
        <v>0.14478182183792487</v>
      </c>
      <c r="AH613" s="2">
        <f>(Table2[[#This Row],[Current Month High]]/Table2[[#This Row],[Close Price]])-1</f>
        <v>4.4264886702968687E-2</v>
      </c>
      <c r="AI613">
        <v>20.937994027753302</v>
      </c>
      <c r="AJ613">
        <v>24.437158469945299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0.06</v>
      </c>
      <c r="AM613" t="s">
        <v>10200</v>
      </c>
      <c r="AN613">
        <v>7.74</v>
      </c>
      <c r="AO613" t="s">
        <v>10200</v>
      </c>
      <c r="AP613">
        <v>-9.9513917880931002E-2</v>
      </c>
      <c r="AQ613">
        <f>(Table2[[#This Row],[Sharpe Ratio]]-AVERAGE(Table2[Sharpe Ratio]))/_xlfn.STDEV.P(Table2[Sharpe Ratio])</f>
        <v>-1.7361493939357595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629</v>
      </c>
      <c r="AT613">
        <f>_xlfn.RANK.AVG(Table2[[#This Row],[6M Return vs Nifty Z-Score]],Table2[6M Return vs Nifty Z-Score])</f>
        <v>579</v>
      </c>
      <c r="AU613">
        <f>_xlfn.RANK.AVG(Table2[[#This Row],[Sharpe Ratio Z-Score]],Table2[Sharpe Ratio Z-Score])</f>
        <v>705</v>
      </c>
      <c r="AV613">
        <f>(Table2[[#This Row],[Rank 1Y]]+Table2[[#This Row],[Rank 6M]]+Table2[[#This Row],[Rank Sharpe]])/3</f>
        <v>637.66666666666663</v>
      </c>
    </row>
    <row r="614" spans="1:48" x14ac:dyDescent="0.3">
      <c r="A614" t="s">
        <v>1581</v>
      </c>
      <c r="B614" t="s">
        <v>1582</v>
      </c>
      <c r="C614" t="s">
        <v>10160</v>
      </c>
      <c r="D614" t="s">
        <v>1407</v>
      </c>
      <c r="E614">
        <v>5756.1259875699998</v>
      </c>
      <c r="F614">
        <v>854.65</v>
      </c>
      <c r="G614">
        <v>11.6125517353638</v>
      </c>
      <c r="H614">
        <f>(Table2[[#This Row],[1Y Return vs Nifty]]-AVERAGE(Table2[1Y Return vs Nifty]))/_xlfn.STDEV.P(Table2[1Y Return vs Nifty])</f>
        <v>-0.41278270522683813</v>
      </c>
      <c r="I614">
        <v>21.4683342290745</v>
      </c>
      <c r="J614">
        <f>(Table2[[#This Row],[1M Return vs Nifty]]-AVERAGE(Table2[1M Return vs Nifty]))/_xlfn.STDEV.P(Table2[1M Return vs Nifty])</f>
        <v>1.4162447546850581</v>
      </c>
      <c r="K614">
        <v>-13.946992161086699</v>
      </c>
      <c r="L614">
        <f>(Table2[[#This Row],[6M Return vs Nifty]]-AVERAGE(Table2[6M Return vs Nifty]))/_xlfn.STDEV.P(Table2[6M Return vs Nifty])</f>
        <v>-0.73343336546023763</v>
      </c>
      <c r="M614">
        <v>12.4939010942959</v>
      </c>
      <c r="N614">
        <f>(Table2[[#This Row],[1W Return vs Nifty]]-AVERAGE(Table2[1W Return vs Nifty]))/_xlfn.STDEV.P(Table2[1W Return vs Nifty])</f>
        <v>2.1557557279847979</v>
      </c>
      <c r="O614">
        <v>782.29</v>
      </c>
      <c r="P614">
        <v>752.56788283359197</v>
      </c>
      <c r="Q614">
        <v>752.70214454586403</v>
      </c>
      <c r="R614">
        <v>77.908267013472994</v>
      </c>
      <c r="S614" s="2">
        <f>(Table2[[#This Row],[Close Price]]-Table2[[#This Row],[20D EMA]])/Table2[[#This Row],[20D EMA]]</f>
        <v>9.2497667105549117E-2</v>
      </c>
      <c r="T614" s="2">
        <f>(Table2[[#This Row],[Close Price]]-Table2[[#This Row],[50D EMA]])/Table2[[#This Row],[50D EMA]]</f>
        <v>0.13564506205346585</v>
      </c>
      <c r="U614" s="2">
        <f>(Table2[[#This Row],[Close Price]]-Table2[[#This Row],[200D EMA]])/Table2[[#This Row],[200D EMA]]</f>
        <v>0.13544249367808731</v>
      </c>
      <c r="V614">
        <v>2.7521539581059602</v>
      </c>
      <c r="W614">
        <v>841.05</v>
      </c>
      <c r="X614">
        <v>882.75</v>
      </c>
      <c r="Y614">
        <v>841.05</v>
      </c>
      <c r="Z614">
        <v>935.6</v>
      </c>
      <c r="AA614">
        <v>703.1</v>
      </c>
      <c r="AB614">
        <v>935.6</v>
      </c>
      <c r="AC614" s="2">
        <f>(Table2[[#This Row],[Close Price]]/Table2[[#This Row],[Day Low]])-1</f>
        <v>1.6170263361274584E-2</v>
      </c>
      <c r="AD614" s="2">
        <f>(Table2[[#This Row],[Day High]]/Table2[[#This Row],[Close Price]])-1</f>
        <v>3.287895629789972E-2</v>
      </c>
      <c r="AE614" s="2">
        <f>(Table2[[#This Row],[Close Price]]/Table2[[#This Row],[Current Week Low]])-1</f>
        <v>1.6170263361274584E-2</v>
      </c>
      <c r="AF614" s="2">
        <f>(Table2[[#This Row],[Current Week High]]/Table2[[#This Row],[Close Price]])-1</f>
        <v>9.4717135669572405E-2</v>
      </c>
      <c r="AG614" s="2">
        <f>(Table2[[#This Row],[Close Price]]/Table2[[#This Row],[Current Month Low]])-1</f>
        <v>0.21554544161570188</v>
      </c>
      <c r="AH614" s="2">
        <f>(Table2[[#This Row],[Current Month High]]/Table2[[#This Row],[Close Price]])-1</f>
        <v>9.4717135669572405E-2</v>
      </c>
      <c r="AI614">
        <v>27.420581524600699</v>
      </c>
      <c r="AJ614">
        <v>49.153577661431001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-0.08</v>
      </c>
      <c r="AM614" t="s">
        <v>10199</v>
      </c>
      <c r="AN614">
        <v>20.75</v>
      </c>
      <c r="AO614" t="s">
        <v>10200</v>
      </c>
      <c r="AP614">
        <v>0.111641371922005</v>
      </c>
      <c r="AQ614">
        <f>(Table2[[#This Row],[Sharpe Ratio]]-AVERAGE(Table2[Sharpe Ratio]))/_xlfn.STDEV.P(Table2[Sharpe Ratio])</f>
        <v>0.64447742345374559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443</v>
      </c>
      <c r="AT614">
        <f>_xlfn.RANK.AVG(Table2[[#This Row],[6M Return vs Nifty Z-Score]],Table2[6M Return vs Nifty Z-Score])</f>
        <v>571</v>
      </c>
      <c r="AU614">
        <f>_xlfn.RANK.AVG(Table2[[#This Row],[Sharpe Ratio Z-Score]],Table2[Sharpe Ratio Z-Score])</f>
        <v>186</v>
      </c>
      <c r="AV614">
        <f>(Table2[[#This Row],[Rank 1Y]]+Table2[[#This Row],[Rank 6M]]+Table2[[#This Row],[Rank Sharpe]])/3</f>
        <v>400</v>
      </c>
    </row>
    <row r="615" spans="1:48" x14ac:dyDescent="0.3">
      <c r="A615" t="s">
        <v>1585</v>
      </c>
      <c r="B615" t="s">
        <v>1586</v>
      </c>
      <c r="C615" t="s">
        <v>10161</v>
      </c>
      <c r="D615" t="s">
        <v>211</v>
      </c>
      <c r="E615">
        <v>5693.5789525999999</v>
      </c>
      <c r="F615">
        <v>616.85</v>
      </c>
      <c r="G615">
        <v>48.635245036084001</v>
      </c>
      <c r="H615">
        <f>(Table2[[#This Row],[1Y Return vs Nifty]]-AVERAGE(Table2[1Y Return vs Nifty]))/_xlfn.STDEV.P(Table2[1Y Return vs Nifty])</f>
        <v>1.9752324593191119E-2</v>
      </c>
      <c r="I615">
        <v>-1.9210550852384201</v>
      </c>
      <c r="J615">
        <f>(Table2[[#This Row],[1M Return vs Nifty]]-AVERAGE(Table2[1M Return vs Nifty]))/_xlfn.STDEV.P(Table2[1M Return vs Nifty])</f>
        <v>-0.52422155890672162</v>
      </c>
      <c r="K615">
        <v>8.5146547580114902</v>
      </c>
      <c r="L615">
        <f>(Table2[[#This Row],[6M Return vs Nifty]]-AVERAGE(Table2[6M Return vs Nifty]))/_xlfn.STDEV.P(Table2[6M Return vs Nifty])</f>
        <v>-4.9956223884415007E-2</v>
      </c>
      <c r="M615">
        <v>-4.6399586256477097</v>
      </c>
      <c r="N615">
        <f>(Table2[[#This Row],[1W Return vs Nifty]]-AVERAGE(Table2[1W Return vs Nifty]))/_xlfn.STDEV.P(Table2[1W Return vs Nifty])</f>
        <v>-1.1679563176106178</v>
      </c>
      <c r="O615">
        <v>617.27</v>
      </c>
      <c r="P615">
        <v>588.53954725442998</v>
      </c>
      <c r="Q615">
        <v>503.12240631757697</v>
      </c>
      <c r="R615">
        <v>54.554073962331898</v>
      </c>
      <c r="S615" s="2">
        <f>(Table2[[#This Row],[Close Price]]-Table2[[#This Row],[20D EMA]])/Table2[[#This Row],[20D EMA]]</f>
        <v>-6.8041537738746272E-4</v>
      </c>
      <c r="T615" s="2">
        <f>(Table2[[#This Row],[Close Price]]-Table2[[#This Row],[50D EMA]])/Table2[[#This Row],[50D EMA]]</f>
        <v>4.8102889393992126E-2</v>
      </c>
      <c r="U615" s="2">
        <f>(Table2[[#This Row],[Close Price]]-Table2[[#This Row],[200D EMA]])/Table2[[#This Row],[200D EMA]]</f>
        <v>0.22604358751344661</v>
      </c>
      <c r="V615">
        <v>0.44471536607969298</v>
      </c>
      <c r="W615">
        <v>607</v>
      </c>
      <c r="X615">
        <v>645.70000000000005</v>
      </c>
      <c r="Y615">
        <v>607</v>
      </c>
      <c r="Z615">
        <v>645.70000000000005</v>
      </c>
      <c r="AA615">
        <v>603.45000000000005</v>
      </c>
      <c r="AB615">
        <v>662.8</v>
      </c>
      <c r="AC615" s="2">
        <f>(Table2[[#This Row],[Close Price]]/Table2[[#This Row],[Day Low]])-1</f>
        <v>1.6227347611202703E-2</v>
      </c>
      <c r="AD615" s="2">
        <f>(Table2[[#This Row],[Day High]]/Table2[[#This Row],[Close Price]])-1</f>
        <v>4.6769879225095234E-2</v>
      </c>
      <c r="AE615" s="2">
        <f>(Table2[[#This Row],[Close Price]]/Table2[[#This Row],[Current Week Low]])-1</f>
        <v>1.6227347611202703E-2</v>
      </c>
      <c r="AF615" s="2">
        <f>(Table2[[#This Row],[Current Week High]]/Table2[[#This Row],[Close Price]])-1</f>
        <v>4.6769879225095234E-2</v>
      </c>
      <c r="AG615" s="2">
        <f>(Table2[[#This Row],[Close Price]]/Table2[[#This Row],[Current Month Low]])-1</f>
        <v>2.2205650840997571E-2</v>
      </c>
      <c r="AH615" s="2">
        <f>(Table2[[#This Row],[Current Month High]]/Table2[[#This Row],[Close Price]])-1</f>
        <v>7.4491367431304134E-2</v>
      </c>
      <c r="AI615">
        <v>7.4491367431304099</v>
      </c>
      <c r="AJ615">
        <v>92.585076490789803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0.08</v>
      </c>
      <c r="AM615" t="s">
        <v>10200</v>
      </c>
      <c r="AN615">
        <v>-1.05</v>
      </c>
      <c r="AO615" t="s">
        <v>10199</v>
      </c>
      <c r="AQ615">
        <f>(Table2[[#This Row],[Sharpe Ratio]]-AVERAGE(Table2[Sharpe Ratio]))/_xlfn.STDEV.P(Table2[Sharpe Ratio])</f>
        <v>-0.61420022642052874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-2.3365820022290924</v>
      </c>
      <c r="AS615">
        <f>_xlfn.RANK.AVG(Table2[[#This Row],[1Y Return vs Nifty Z-Score]],Table2[1Y Return vs Nifty Z-Score])</f>
        <v>275</v>
      </c>
      <c r="AT615">
        <f>_xlfn.RANK.AVG(Table2[[#This Row],[6M Return vs Nifty Z-Score]],Table2[6M Return vs Nifty Z-Score])</f>
        <v>331</v>
      </c>
      <c r="AU615">
        <f>_xlfn.RANK.AVG(Table2[[#This Row],[Sharpe Ratio Z-Score]],Table2[Sharpe Ratio Z-Score])</f>
        <v>520.5</v>
      </c>
      <c r="AV615">
        <f>(Table2[[#This Row],[Rank 1Y]]+Table2[[#This Row],[Rank 6M]]+Table2[[#This Row],[Rank Sharpe]])/3</f>
        <v>375.5</v>
      </c>
    </row>
    <row r="616" spans="1:48" x14ac:dyDescent="0.3">
      <c r="A616" t="s">
        <v>1587</v>
      </c>
      <c r="B616" t="s">
        <v>1588</v>
      </c>
      <c r="C616" t="s">
        <v>10160</v>
      </c>
      <c r="D616" t="s">
        <v>62</v>
      </c>
      <c r="E616">
        <v>5687.7688962399998</v>
      </c>
      <c r="F616">
        <v>1440.3</v>
      </c>
      <c r="G616">
        <v>103.11833431574701</v>
      </c>
      <c r="H616">
        <f>(Table2[[#This Row],[1Y Return vs Nifty]]-AVERAGE(Table2[1Y Return vs Nifty]))/_xlfn.STDEV.P(Table2[1Y Return vs Nifty])</f>
        <v>0.65627664374119676</v>
      </c>
      <c r="I616">
        <v>56.259963560782197</v>
      </c>
      <c r="J616">
        <f>(Table2[[#This Row],[1M Return vs Nifty]]-AVERAGE(Table2[1M Return vs Nifty]))/_xlfn.STDEV.P(Table2[1M Return vs Nifty])</f>
        <v>4.302681155649025</v>
      </c>
      <c r="K616">
        <v>73.878009337911607</v>
      </c>
      <c r="L616">
        <f>(Table2[[#This Row],[6M Return vs Nifty]]-AVERAGE(Table2[6M Return vs Nifty]))/_xlfn.STDEV.P(Table2[6M Return vs Nifty])</f>
        <v>1.9389611031924507</v>
      </c>
      <c r="M616">
        <v>1.4258107276857801</v>
      </c>
      <c r="N616">
        <f>(Table2[[#This Row],[1W Return vs Nifty]]-AVERAGE(Table2[1W Return vs Nifty]))/_xlfn.STDEV.P(Table2[1W Return vs Nifty])</f>
        <v>8.7120452108089726E-3</v>
      </c>
      <c r="O616">
        <v>1354.37</v>
      </c>
      <c r="P616">
        <v>1127.4929520957801</v>
      </c>
      <c r="Q616">
        <v>844.82080126037602</v>
      </c>
      <c r="R616">
        <v>59.942678810684001</v>
      </c>
      <c r="S616" s="2">
        <f>(Table2[[#This Row],[Close Price]]-Table2[[#This Row],[20D EMA]])/Table2[[#This Row],[20D EMA]]</f>
        <v>6.3446473268013961E-2</v>
      </c>
      <c r="T616" s="2">
        <f>(Table2[[#This Row],[Close Price]]-Table2[[#This Row],[50D EMA]])/Table2[[#This Row],[50D EMA]]</f>
        <v>0.27743592305634834</v>
      </c>
      <c r="U616" s="2">
        <f>(Table2[[#This Row],[Close Price]]-Table2[[#This Row],[200D EMA]])/Table2[[#This Row],[200D EMA]]</f>
        <v>0.70485858995332151</v>
      </c>
      <c r="V616">
        <v>0.65650116515719403</v>
      </c>
      <c r="W616">
        <v>1401.15</v>
      </c>
      <c r="X616">
        <v>1484.9</v>
      </c>
      <c r="Y616">
        <v>1401.15</v>
      </c>
      <c r="Z616">
        <v>1568.95</v>
      </c>
      <c r="AA616">
        <v>1392.1</v>
      </c>
      <c r="AB616">
        <v>1592.7</v>
      </c>
      <c r="AC616" s="2">
        <f>(Table2[[#This Row],[Close Price]]/Table2[[#This Row],[Day Low]])-1</f>
        <v>2.7941333904292875E-2</v>
      </c>
      <c r="AD616" s="2">
        <f>(Table2[[#This Row],[Day High]]/Table2[[#This Row],[Close Price]])-1</f>
        <v>3.096577101992648E-2</v>
      </c>
      <c r="AE616" s="2">
        <f>(Table2[[#This Row],[Close Price]]/Table2[[#This Row],[Current Week Low]])-1</f>
        <v>2.7941333904292875E-2</v>
      </c>
      <c r="AF616" s="2">
        <f>(Table2[[#This Row],[Current Week High]]/Table2[[#This Row],[Close Price]])-1</f>
        <v>8.9321669096716017E-2</v>
      </c>
      <c r="AG616" s="2">
        <f>(Table2[[#This Row],[Close Price]]/Table2[[#This Row],[Current Month Low]])-1</f>
        <v>3.4623949428920442E-2</v>
      </c>
      <c r="AH616" s="2">
        <f>(Table2[[#This Row],[Current Month High]]/Table2[[#This Row],[Close Price]])-1</f>
        <v>0.10581128931472628</v>
      </c>
      <c r="AI616">
        <v>10.5811289314726</v>
      </c>
      <c r="AJ616">
        <v>138.28273637190799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</v>
      </c>
      <c r="AM616">
        <v>0</v>
      </c>
      <c r="AN616">
        <v>2.71</v>
      </c>
      <c r="AO616" t="s">
        <v>10200</v>
      </c>
      <c r="AP616">
        <v>9.6750919869041996E-2</v>
      </c>
      <c r="AQ616">
        <f>(Table2[[#This Row],[Sharpe Ratio]]-AVERAGE(Table2[Sharpe Ratio]))/_xlfn.STDEV.P(Table2[Sharpe Ratio])</f>
        <v>0.47659808918075952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7.3832290369742415</v>
      </c>
      <c r="AS616">
        <f>_xlfn.RANK.AVG(Table2[[#This Row],[1Y Return vs Nifty Z-Score]],Table2[1Y Return vs Nifty Z-Score])</f>
        <v>123</v>
      </c>
      <c r="AT616">
        <f>_xlfn.RANK.AVG(Table2[[#This Row],[6M Return vs Nifty Z-Score]],Table2[6M Return vs Nifty Z-Score])</f>
        <v>35</v>
      </c>
      <c r="AU616">
        <f>_xlfn.RANK.AVG(Table2[[#This Row],[Sharpe Ratio Z-Score]],Table2[Sharpe Ratio Z-Score])</f>
        <v>226</v>
      </c>
      <c r="AV616">
        <f>(Table2[[#This Row],[Rank 1Y]]+Table2[[#This Row],[Rank 6M]]+Table2[[#This Row],[Rank Sharpe]])/3</f>
        <v>128</v>
      </c>
    </row>
    <row r="617" spans="1:48" x14ac:dyDescent="0.3">
      <c r="A617" t="s">
        <v>1589</v>
      </c>
      <c r="B617" t="s">
        <v>1590</v>
      </c>
      <c r="C617" t="s">
        <v>10167</v>
      </c>
      <c r="D617" t="s">
        <v>333</v>
      </c>
      <c r="E617">
        <v>5683.0007198650001</v>
      </c>
      <c r="F617">
        <v>259.85000000000002</v>
      </c>
      <c r="G617">
        <v>-24.734240312062699</v>
      </c>
      <c r="H617">
        <f>(Table2[[#This Row],[1Y Return vs Nifty]]-AVERAGE(Table2[1Y Return vs Nifty]))/_xlfn.STDEV.P(Table2[1Y Return vs Nifty])</f>
        <v>-0.83742120071388038</v>
      </c>
      <c r="I617">
        <v>9.7859307536536999</v>
      </c>
      <c r="J617">
        <f>(Table2[[#This Row],[1M Return vs Nifty]]-AVERAGE(Table2[1M Return vs Nifty]))/_xlfn.STDEV.P(Table2[1M Return vs Nifty])</f>
        <v>0.44703131771989019</v>
      </c>
      <c r="K617">
        <v>0.39554558436202297</v>
      </c>
      <c r="L617">
        <f>(Table2[[#This Row],[6M Return vs Nifty]]-AVERAGE(Table2[6M Return vs Nifty]))/_xlfn.STDEV.P(Table2[6M Return vs Nifty])</f>
        <v>-0.29700959223870543</v>
      </c>
      <c r="M617">
        <v>-1.2016551343920201</v>
      </c>
      <c r="N617">
        <f>(Table2[[#This Row],[1W Return vs Nifty]]-AVERAGE(Table2[1W Return vs Nifty]))/_xlfn.STDEV.P(Table2[1W Return vs Nifty])</f>
        <v>-0.50097696111470036</v>
      </c>
      <c r="O617">
        <v>261.52</v>
      </c>
      <c r="P617">
        <v>245.0372359063</v>
      </c>
      <c r="Q617">
        <v>229.535819582318</v>
      </c>
      <c r="R617">
        <v>50.738104253775099</v>
      </c>
      <c r="S617" s="2">
        <f>(Table2[[#This Row],[Close Price]]-Table2[[#This Row],[20D EMA]])/Table2[[#This Row],[20D EMA]]</f>
        <v>-6.3857448761087459E-3</v>
      </c>
      <c r="T617" s="2">
        <f>(Table2[[#This Row],[Close Price]]-Table2[[#This Row],[50D EMA]])/Table2[[#This Row],[50D EMA]]</f>
        <v>6.045107405375847E-2</v>
      </c>
      <c r="U617" s="2">
        <f>(Table2[[#This Row],[Close Price]]-Table2[[#This Row],[200D EMA]])/Table2[[#This Row],[200D EMA]]</f>
        <v>0.13206731948348702</v>
      </c>
      <c r="V617">
        <v>1.05721541491848</v>
      </c>
      <c r="W617">
        <v>258.25</v>
      </c>
      <c r="X617">
        <v>273.89999999999998</v>
      </c>
      <c r="Y617">
        <v>258.25</v>
      </c>
      <c r="Z617">
        <v>278.7</v>
      </c>
      <c r="AA617">
        <v>258.25</v>
      </c>
      <c r="AB617">
        <v>287.05</v>
      </c>
      <c r="AC617" s="2">
        <f>(Table2[[#This Row],[Close Price]]/Table2[[#This Row],[Day Low]])-1</f>
        <v>6.1955469506294047E-3</v>
      </c>
      <c r="AD617" s="2">
        <f>(Table2[[#This Row],[Day High]]/Table2[[#This Row],[Close Price]])-1</f>
        <v>5.4069655570521347E-2</v>
      </c>
      <c r="AE617" s="2">
        <f>(Table2[[#This Row],[Close Price]]/Table2[[#This Row],[Current Week Low]])-1</f>
        <v>6.1955469506294047E-3</v>
      </c>
      <c r="AF617" s="2">
        <f>(Table2[[#This Row],[Current Week High]]/Table2[[#This Row],[Close Price]])-1</f>
        <v>7.2541851067923657E-2</v>
      </c>
      <c r="AG617" s="2">
        <f>(Table2[[#This Row],[Close Price]]/Table2[[#This Row],[Current Month Low]])-1</f>
        <v>6.1955469506294047E-3</v>
      </c>
      <c r="AH617" s="2">
        <f>(Table2[[#This Row],[Current Month High]]/Table2[[#This Row],[Close Price]])-1</f>
        <v>0.10467577448527998</v>
      </c>
      <c r="AI617">
        <v>10.4675774485279</v>
      </c>
      <c r="AJ617">
        <v>37.486772486772502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0.08</v>
      </c>
      <c r="AM617" t="s">
        <v>10200</v>
      </c>
      <c r="AN617">
        <v>1.1200000000000001</v>
      </c>
      <c r="AO617" t="s">
        <v>10200</v>
      </c>
      <c r="AP617">
        <v>-9.2771290061169007E-2</v>
      </c>
      <c r="AQ617">
        <f>(Table2[[#This Row],[Sharpe Ratio]]-AVERAGE(Table2[Sharpe Ratio]))/_xlfn.STDEV.P(Table2[Sharpe Ratio])</f>
        <v>-1.6601310255473452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-2.8485074618947408</v>
      </c>
      <c r="AS617">
        <f>_xlfn.RANK.AVG(Table2[[#This Row],[1Y Return vs Nifty Z-Score]],Table2[1Y Return vs Nifty Z-Score])</f>
        <v>644</v>
      </c>
      <c r="AT617">
        <f>_xlfn.RANK.AVG(Table2[[#This Row],[6M Return vs Nifty Z-Score]],Table2[6M Return vs Nifty Z-Score])</f>
        <v>426</v>
      </c>
      <c r="AU617">
        <f>_xlfn.RANK.AVG(Table2[[#This Row],[Sharpe Ratio Z-Score]],Table2[Sharpe Ratio Z-Score])</f>
        <v>695</v>
      </c>
      <c r="AV617">
        <f>(Table2[[#This Row],[Rank 1Y]]+Table2[[#This Row],[Rank 6M]]+Table2[[#This Row],[Rank Sharpe]])/3</f>
        <v>588.33333333333337</v>
      </c>
    </row>
    <row r="618" spans="1:48" x14ac:dyDescent="0.3">
      <c r="A618" t="s">
        <v>1591</v>
      </c>
      <c r="B618" t="s">
        <v>1592</v>
      </c>
      <c r="C618" t="s">
        <v>10160</v>
      </c>
      <c r="D618" t="s">
        <v>242</v>
      </c>
      <c r="E618">
        <v>5681.1334667900001</v>
      </c>
      <c r="F618">
        <v>2338.9499999999998</v>
      </c>
      <c r="G618">
        <v>145.10175451123899</v>
      </c>
      <c r="H618">
        <f>(Table2[[#This Row],[1Y Return vs Nifty]]-AVERAGE(Table2[1Y Return vs Nifty]))/_xlfn.STDEV.P(Table2[1Y Return vs Nifty])</f>
        <v>1.1467676990164946</v>
      </c>
      <c r="I618">
        <v>8.8131203042412007</v>
      </c>
      <c r="J618">
        <f>(Table2[[#This Row],[1M Return vs Nifty]]-AVERAGE(Table2[1M Return vs Nifty]))/_xlfn.STDEV.P(Table2[1M Return vs Nifty])</f>
        <v>0.36632352833610021</v>
      </c>
      <c r="K618">
        <v>34.219371872133102</v>
      </c>
      <c r="L618">
        <f>(Table2[[#This Row],[6M Return vs Nifty]]-AVERAGE(Table2[6M Return vs Nifty]))/_xlfn.STDEV.P(Table2[6M Return vs Nifty])</f>
        <v>0.73220310047203474</v>
      </c>
      <c r="M618">
        <v>-5.9997010334432002</v>
      </c>
      <c r="N618">
        <f>(Table2[[#This Row],[1W Return vs Nifty]]-AVERAGE(Table2[1W Return vs Nifty]))/_xlfn.STDEV.P(Table2[1W Return vs Nifty])</f>
        <v>-1.4317259698411813</v>
      </c>
      <c r="O618">
        <v>2281.94</v>
      </c>
      <c r="P618">
        <v>2061.0311419695399</v>
      </c>
      <c r="Q618">
        <v>1677.7000735161801</v>
      </c>
      <c r="R618">
        <v>62.320657903284001</v>
      </c>
      <c r="S618" s="2">
        <f>(Table2[[#This Row],[Close Price]]-Table2[[#This Row],[20D EMA]])/Table2[[#This Row],[20D EMA]]</f>
        <v>2.498312839075513E-2</v>
      </c>
      <c r="T618" s="2">
        <f>(Table2[[#This Row],[Close Price]]-Table2[[#This Row],[50D EMA]])/Table2[[#This Row],[50D EMA]]</f>
        <v>0.13484456996844701</v>
      </c>
      <c r="U618" s="2">
        <f>(Table2[[#This Row],[Close Price]]-Table2[[#This Row],[200D EMA]])/Table2[[#This Row],[200D EMA]]</f>
        <v>0.39414072689282892</v>
      </c>
      <c r="V618">
        <v>2.2697596624346299</v>
      </c>
      <c r="W618">
        <v>2319.15</v>
      </c>
      <c r="X618">
        <v>2445</v>
      </c>
      <c r="Y618">
        <v>2319.15</v>
      </c>
      <c r="Z618">
        <v>2585</v>
      </c>
      <c r="AA618">
        <v>2319.15</v>
      </c>
      <c r="AB618">
        <v>2640</v>
      </c>
      <c r="AC618" s="2">
        <f>(Table2[[#This Row],[Close Price]]/Table2[[#This Row],[Day Low]])-1</f>
        <v>8.5376107625636521E-3</v>
      </c>
      <c r="AD618" s="2">
        <f>(Table2[[#This Row],[Day High]]/Table2[[#This Row],[Close Price]])-1</f>
        <v>4.534085807734245E-2</v>
      </c>
      <c r="AE618" s="2">
        <f>(Table2[[#This Row],[Close Price]]/Table2[[#This Row],[Current Week Low]])-1</f>
        <v>8.5376107625636521E-3</v>
      </c>
      <c r="AF618" s="2">
        <f>(Table2[[#This Row],[Current Week High]]/Table2[[#This Row],[Close Price]])-1</f>
        <v>0.10519677633125979</v>
      </c>
      <c r="AG618" s="2">
        <f>(Table2[[#This Row],[Close Price]]/Table2[[#This Row],[Current Month Low]])-1</f>
        <v>8.5376107625636521E-3</v>
      </c>
      <c r="AH618" s="2">
        <f>(Table2[[#This Row],[Current Month High]]/Table2[[#This Row],[Close Price]])-1</f>
        <v>0.12871160135958459</v>
      </c>
      <c r="AI618">
        <v>12.8711601359584</v>
      </c>
      <c r="AJ618">
        <v>186.02262305105401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0.25</v>
      </c>
      <c r="AM618" t="s">
        <v>10200</v>
      </c>
      <c r="AN618">
        <v>9.33</v>
      </c>
      <c r="AO618" t="s">
        <v>10200</v>
      </c>
      <c r="AP618">
        <v>0.120377786746536</v>
      </c>
      <c r="AQ618">
        <f>(Table2[[#This Row],[Sharpe Ratio]]-AVERAGE(Table2[Sharpe Ratio]))/_xlfn.STDEV.P(Table2[Sharpe Ratio])</f>
        <v>0.74297433271198843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1.5565426906954367</v>
      </c>
      <c r="AS618">
        <f>_xlfn.RANK.AVG(Table2[[#This Row],[1Y Return vs Nifty Z-Score]],Table2[1Y Return vs Nifty Z-Score])</f>
        <v>76</v>
      </c>
      <c r="AT618">
        <f>_xlfn.RANK.AVG(Table2[[#This Row],[6M Return vs Nifty Z-Score]],Table2[6M Return vs Nifty Z-Score])</f>
        <v>129</v>
      </c>
      <c r="AU618">
        <f>_xlfn.RANK.AVG(Table2[[#This Row],[Sharpe Ratio Z-Score]],Table2[Sharpe Ratio Z-Score])</f>
        <v>166</v>
      </c>
      <c r="AV618">
        <f>(Table2[[#This Row],[Rank 1Y]]+Table2[[#This Row],[Rank 6M]]+Table2[[#This Row],[Rank Sharpe]])/3</f>
        <v>123.66666666666667</v>
      </c>
    </row>
    <row r="619" spans="1:48" x14ac:dyDescent="0.3">
      <c r="A619" t="s">
        <v>1595</v>
      </c>
      <c r="B619" t="s">
        <v>1596</v>
      </c>
      <c r="C619" t="s">
        <v>10166</v>
      </c>
      <c r="D619" t="s">
        <v>484</v>
      </c>
      <c r="E619">
        <v>5622.0651894800003</v>
      </c>
      <c r="F619">
        <v>1019.85</v>
      </c>
      <c r="G619">
        <v>-33.367320299814601</v>
      </c>
      <c r="H619">
        <f>(Table2[[#This Row],[1Y Return vs Nifty]]-AVERAGE(Table2[1Y Return vs Nifty]))/_xlfn.STDEV.P(Table2[1Y Return vs Nifty])</f>
        <v>-0.93828121863884117</v>
      </c>
      <c r="I619">
        <v>-6.0241937140638102</v>
      </c>
      <c r="J619">
        <f>(Table2[[#This Row],[1M Return vs Nifty]]-AVERAGE(Table2[1M Return vs Nifty]))/_xlfn.STDEV.P(Table2[1M Return vs Nifty])</f>
        <v>-0.86463242565648146</v>
      </c>
      <c r="K619">
        <v>-26.603246062715002</v>
      </c>
      <c r="L619">
        <f>(Table2[[#This Row],[6M Return vs Nifty]]-AVERAGE(Table2[6M Return vs Nifty]))/_xlfn.STDEV.P(Table2[6M Return vs Nifty])</f>
        <v>-1.1185458316520116</v>
      </c>
      <c r="M619">
        <v>-1.5897086811074499</v>
      </c>
      <c r="N619">
        <f>(Table2[[#This Row],[1W Return vs Nifty]]-AVERAGE(Table2[1W Return vs Nifty]))/_xlfn.STDEV.P(Table2[1W Return vs Nifty])</f>
        <v>-0.57625353444002125</v>
      </c>
      <c r="O619">
        <v>1037.3599999999999</v>
      </c>
      <c r="P619">
        <v>1045.4028800686399</v>
      </c>
      <c r="Q619">
        <v>1116.1486114907</v>
      </c>
      <c r="R619">
        <v>50.124789188706103</v>
      </c>
      <c r="S619" s="2">
        <f>(Table2[[#This Row],[Close Price]]-Table2[[#This Row],[20D EMA]])/Table2[[#This Row],[20D EMA]]</f>
        <v>-1.6879386134032427E-2</v>
      </c>
      <c r="T619" s="2">
        <f>(Table2[[#This Row],[Close Price]]-Table2[[#This Row],[50D EMA]])/Table2[[#This Row],[50D EMA]]</f>
        <v>-2.4443093237854954E-2</v>
      </c>
      <c r="U619" s="2">
        <f>(Table2[[#This Row],[Close Price]]-Table2[[#This Row],[200D EMA]])/Table2[[#This Row],[200D EMA]]</f>
        <v>-8.6277589291703691E-2</v>
      </c>
      <c r="V619">
        <v>0.81449728535115895</v>
      </c>
      <c r="W619">
        <v>1012.3</v>
      </c>
      <c r="X619">
        <v>1057.45</v>
      </c>
      <c r="Y619">
        <v>1012.3</v>
      </c>
      <c r="Z619">
        <v>1057.45</v>
      </c>
      <c r="AA619">
        <v>1012.3</v>
      </c>
      <c r="AB619">
        <v>1076</v>
      </c>
      <c r="AC619" s="2">
        <f>(Table2[[#This Row],[Close Price]]/Table2[[#This Row],[Day Low]])-1</f>
        <v>7.4582633606639082E-3</v>
      </c>
      <c r="AD619" s="2">
        <f>(Table2[[#This Row],[Day High]]/Table2[[#This Row],[Close Price]])-1</f>
        <v>3.6868166887287446E-2</v>
      </c>
      <c r="AE619" s="2">
        <f>(Table2[[#This Row],[Close Price]]/Table2[[#This Row],[Current Week Low]])-1</f>
        <v>7.4582633606639082E-3</v>
      </c>
      <c r="AF619" s="2">
        <f>(Table2[[#This Row],[Current Week High]]/Table2[[#This Row],[Close Price]])-1</f>
        <v>3.6868166887287446E-2</v>
      </c>
      <c r="AG619" s="2">
        <f>(Table2[[#This Row],[Close Price]]/Table2[[#This Row],[Current Month Low]])-1</f>
        <v>7.4582633606639082E-3</v>
      </c>
      <c r="AH619" s="2">
        <f>(Table2[[#This Row],[Current Month High]]/Table2[[#This Row],[Close Price]])-1</f>
        <v>5.5057116242584581E-2</v>
      </c>
      <c r="AI619">
        <v>37.735941560033297</v>
      </c>
      <c r="AJ619">
        <v>9.2735454837672808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-0.19</v>
      </c>
      <c r="AM619" t="s">
        <v>10199</v>
      </c>
      <c r="AN619">
        <v>-2.85</v>
      </c>
      <c r="AO619" t="s">
        <v>10199</v>
      </c>
      <c r="AP619">
        <v>-7.4741578065566E-2</v>
      </c>
      <c r="AQ619">
        <f>(Table2[[#This Row],[Sharpe Ratio]]-AVERAGE(Table2[Sharpe Ratio]))/_xlfn.STDEV.P(Table2[Sharpe Ratio])</f>
        <v>-1.4568587517312386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675</v>
      </c>
      <c r="AT619">
        <f>_xlfn.RANK.AVG(Table2[[#This Row],[6M Return vs Nifty Z-Score]],Table2[6M Return vs Nifty Z-Score])</f>
        <v>664</v>
      </c>
      <c r="AU619">
        <f>_xlfn.RANK.AVG(Table2[[#This Row],[Sharpe Ratio Z-Score]],Table2[Sharpe Ratio Z-Score])</f>
        <v>683</v>
      </c>
      <c r="AV619">
        <f>(Table2[[#This Row],[Rank 1Y]]+Table2[[#This Row],[Rank 6M]]+Table2[[#This Row],[Rank Sharpe]])/3</f>
        <v>674</v>
      </c>
    </row>
    <row r="620" spans="1:48" x14ac:dyDescent="0.3">
      <c r="A620" t="s">
        <v>1597</v>
      </c>
      <c r="B620" t="s">
        <v>1598</v>
      </c>
      <c r="C620" t="s">
        <v>10159</v>
      </c>
      <c r="D620" t="s">
        <v>189</v>
      </c>
      <c r="E620">
        <v>5608.1560525650002</v>
      </c>
      <c r="F620">
        <v>209.03</v>
      </c>
      <c r="G620">
        <v>17.9573812332202</v>
      </c>
      <c r="H620">
        <f>(Table2[[#This Row],[1Y Return vs Nifty]]-AVERAGE(Table2[1Y Return vs Nifty]))/_xlfn.STDEV.P(Table2[1Y Return vs Nifty])</f>
        <v>-0.33865625003442423</v>
      </c>
      <c r="I620">
        <v>20.038591077446501</v>
      </c>
      <c r="J620">
        <f>(Table2[[#This Row],[1M Return vs Nifty]]-AVERAGE(Table2[1M Return vs Nifty]))/_xlfn.STDEV.P(Table2[1M Return vs Nifty])</f>
        <v>1.2976282151277414</v>
      </c>
      <c r="K620">
        <v>8.9631312977782294</v>
      </c>
      <c r="L620">
        <f>(Table2[[#This Row],[6M Return vs Nifty]]-AVERAGE(Table2[6M Return vs Nifty]))/_xlfn.STDEV.P(Table2[6M Return vs Nifty])</f>
        <v>-3.6309697226435948E-2</v>
      </c>
      <c r="M620">
        <v>-2.4826362178321202</v>
      </c>
      <c r="N620">
        <f>(Table2[[#This Row],[1W Return vs Nifty]]-AVERAGE(Table2[1W Return vs Nifty]))/_xlfn.STDEV.P(Table2[1W Return vs Nifty])</f>
        <v>-0.74946809660905234</v>
      </c>
      <c r="O620">
        <v>205.97</v>
      </c>
      <c r="P620">
        <v>190.202087802759</v>
      </c>
      <c r="Q620">
        <v>164.45460450981699</v>
      </c>
      <c r="R620">
        <v>75.944423772596906</v>
      </c>
      <c r="S620" s="2">
        <f>(Table2[[#This Row],[Close Price]]-Table2[[#This Row],[20D EMA]])/Table2[[#This Row],[20D EMA]]</f>
        <v>1.485653250473371E-2</v>
      </c>
      <c r="T620" s="2">
        <f>(Table2[[#This Row],[Close Price]]-Table2[[#This Row],[50D EMA]])/Table2[[#This Row],[50D EMA]]</f>
        <v>9.898898805341029E-2</v>
      </c>
      <c r="U620" s="2">
        <f>(Table2[[#This Row],[Close Price]]-Table2[[#This Row],[200D EMA]])/Table2[[#This Row],[200D EMA]]</f>
        <v>0.27104984760412787</v>
      </c>
      <c r="V620">
        <v>1.42576403162557</v>
      </c>
      <c r="W620">
        <v>204</v>
      </c>
      <c r="X620">
        <v>219.95</v>
      </c>
      <c r="Y620">
        <v>204</v>
      </c>
      <c r="Z620">
        <v>222</v>
      </c>
      <c r="AA620">
        <v>204</v>
      </c>
      <c r="AB620">
        <v>225.7</v>
      </c>
      <c r="AC620" s="2">
        <f>(Table2[[#This Row],[Close Price]]/Table2[[#This Row],[Day Low]])-1</f>
        <v>2.465686274509804E-2</v>
      </c>
      <c r="AD620" s="2">
        <f>(Table2[[#This Row],[Day High]]/Table2[[#This Row],[Close Price]])-1</f>
        <v>5.2241305075826361E-2</v>
      </c>
      <c r="AE620" s="2">
        <f>(Table2[[#This Row],[Close Price]]/Table2[[#This Row],[Current Week Low]])-1</f>
        <v>2.465686274509804E-2</v>
      </c>
      <c r="AF620" s="2">
        <f>(Table2[[#This Row],[Current Week High]]/Table2[[#This Row],[Close Price]])-1</f>
        <v>6.20485097832848E-2</v>
      </c>
      <c r="AG620" s="2">
        <f>(Table2[[#This Row],[Close Price]]/Table2[[#This Row],[Current Month Low]])-1</f>
        <v>2.465686274509804E-2</v>
      </c>
      <c r="AH620" s="2">
        <f>(Table2[[#This Row],[Current Month High]]/Table2[[#This Row],[Close Price]])-1</f>
        <v>7.9749318279672687E-2</v>
      </c>
      <c r="AI620">
        <v>7.9749318279672599</v>
      </c>
      <c r="AJ620">
        <v>65.831019436731395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0.01</v>
      </c>
      <c r="AM620" t="s">
        <v>10200</v>
      </c>
      <c r="AN620">
        <v>-1.2</v>
      </c>
      <c r="AO620" t="s">
        <v>10199</v>
      </c>
      <c r="AP620">
        <v>5.6153397850097E-2</v>
      </c>
      <c r="AQ620">
        <f>(Table2[[#This Row],[Sharpe Ratio]]-AVERAGE(Table2[Sharpe Ratio]))/_xlfn.STDEV.P(Table2[Sharpe Ratio])</f>
        <v>1.8889690172336767E-2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0.19208386143016565</v>
      </c>
      <c r="AS620">
        <f>_xlfn.RANK.AVG(Table2[[#This Row],[1Y Return vs Nifty Z-Score]],Table2[1Y Return vs Nifty Z-Score])</f>
        <v>402</v>
      </c>
      <c r="AT620">
        <f>_xlfn.RANK.AVG(Table2[[#This Row],[6M Return vs Nifty Z-Score]],Table2[6M Return vs Nifty Z-Score])</f>
        <v>327</v>
      </c>
      <c r="AU620">
        <f>_xlfn.RANK.AVG(Table2[[#This Row],[Sharpe Ratio Z-Score]],Table2[Sharpe Ratio Z-Score])</f>
        <v>331</v>
      </c>
      <c r="AV620">
        <f>(Table2[[#This Row],[Rank 1Y]]+Table2[[#This Row],[Rank 6M]]+Table2[[#This Row],[Rank Sharpe]])/3</f>
        <v>353.33333333333331</v>
      </c>
    </row>
    <row r="621" spans="1:48" x14ac:dyDescent="0.3">
      <c r="A621" t="s">
        <v>1599</v>
      </c>
      <c r="B621" t="s">
        <v>1600</v>
      </c>
      <c r="C621" t="s">
        <v>10155</v>
      </c>
      <c r="D621" t="s">
        <v>403</v>
      </c>
      <c r="E621">
        <v>5604.1282382400004</v>
      </c>
      <c r="F621">
        <v>50.24</v>
      </c>
      <c r="G621">
        <v>-19.773845873006799</v>
      </c>
      <c r="H621">
        <f>(Table2[[#This Row],[1Y Return vs Nifty]]-AVERAGE(Table2[1Y Return vs Nifty]))/_xlfn.STDEV.P(Table2[1Y Return vs Nifty])</f>
        <v>-0.77946905932889865</v>
      </c>
      <c r="I621">
        <v>-7.8582624592504402</v>
      </c>
      <c r="J621">
        <f>(Table2[[#This Row],[1M Return vs Nifty]]-AVERAGE(Table2[1M Return vs Nifty]))/_xlfn.STDEV.P(Table2[1M Return vs Nifty])</f>
        <v>-1.0167932439241194</v>
      </c>
      <c r="K621">
        <v>-25.9884454752697</v>
      </c>
      <c r="L621">
        <f>(Table2[[#This Row],[6M Return vs Nifty]]-AVERAGE(Table2[6M Return vs Nifty]))/_xlfn.STDEV.P(Table2[6M Return vs Nifty])</f>
        <v>-1.0998382920998262</v>
      </c>
      <c r="M621">
        <v>-1.0442744754937501</v>
      </c>
      <c r="N621">
        <f>(Table2[[#This Row],[1W Return vs Nifty]]-AVERAGE(Table2[1W Return vs Nifty]))/_xlfn.STDEV.P(Table2[1W Return vs Nifty])</f>
        <v>-0.47044747153827676</v>
      </c>
      <c r="O621">
        <v>51.62</v>
      </c>
      <c r="P621">
        <v>52.307771557146701</v>
      </c>
      <c r="Q621">
        <v>52.519685102567401</v>
      </c>
      <c r="R621">
        <v>43.179761817811297</v>
      </c>
      <c r="S621" s="2">
        <f>(Table2[[#This Row],[Close Price]]-Table2[[#This Row],[20D EMA]])/Table2[[#This Row],[20D EMA]]</f>
        <v>-2.6733824099186274E-2</v>
      </c>
      <c r="T621" s="2">
        <f>(Table2[[#This Row],[Close Price]]-Table2[[#This Row],[50D EMA]])/Table2[[#This Row],[50D EMA]]</f>
        <v>-3.9530866936046787E-2</v>
      </c>
      <c r="U621" s="2">
        <f>(Table2[[#This Row],[Close Price]]-Table2[[#This Row],[200D EMA]])/Table2[[#This Row],[200D EMA]]</f>
        <v>-4.340629800265039E-2</v>
      </c>
      <c r="V621">
        <v>0.79127077625632303</v>
      </c>
      <c r="W621">
        <v>50.16</v>
      </c>
      <c r="X621">
        <v>51.17</v>
      </c>
      <c r="Y621">
        <v>50.16</v>
      </c>
      <c r="Z621">
        <v>51.87</v>
      </c>
      <c r="AA621">
        <v>49.81</v>
      </c>
      <c r="AB621">
        <v>53.05</v>
      </c>
      <c r="AC621" s="2">
        <f>(Table2[[#This Row],[Close Price]]/Table2[[#This Row],[Day Low]])-1</f>
        <v>1.5948963317384823E-3</v>
      </c>
      <c r="AD621" s="2">
        <f>(Table2[[#This Row],[Day High]]/Table2[[#This Row],[Close Price]])-1</f>
        <v>1.8511146496815289E-2</v>
      </c>
      <c r="AE621" s="2">
        <f>(Table2[[#This Row],[Close Price]]/Table2[[#This Row],[Current Week Low]])-1</f>
        <v>1.5948963317384823E-3</v>
      </c>
      <c r="AF621" s="2">
        <f>(Table2[[#This Row],[Current Week High]]/Table2[[#This Row],[Close Price]])-1</f>
        <v>3.2444267515923553E-2</v>
      </c>
      <c r="AG621" s="2">
        <f>(Table2[[#This Row],[Close Price]]/Table2[[#This Row],[Current Month Low]])-1</f>
        <v>8.6328046576993334E-3</v>
      </c>
      <c r="AH621" s="2">
        <f>(Table2[[#This Row],[Current Month High]]/Table2[[#This Row],[Close Price]])-1</f>
        <v>5.5931528662420238E-2</v>
      </c>
      <c r="AI621">
        <v>35.947452229299302</v>
      </c>
      <c r="AJ621">
        <v>35.053763440860202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-0.19</v>
      </c>
      <c r="AM621" t="s">
        <v>10199</v>
      </c>
      <c r="AN621">
        <v>-3.53</v>
      </c>
      <c r="AO621" t="s">
        <v>10199</v>
      </c>
      <c r="AQ621">
        <f>(Table2[[#This Row],[Sharpe Ratio]]-AVERAGE(Table2[Sharpe Ratio]))/_xlfn.STDEV.P(Table2[Sharpe Ratio])</f>
        <v>-0.61420022642052874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624</v>
      </c>
      <c r="AT621">
        <f>_xlfn.RANK.AVG(Table2[[#This Row],[6M Return vs Nifty Z-Score]],Table2[6M Return vs Nifty Z-Score])</f>
        <v>660</v>
      </c>
      <c r="AU621">
        <f>_xlfn.RANK.AVG(Table2[[#This Row],[Sharpe Ratio Z-Score]],Table2[Sharpe Ratio Z-Score])</f>
        <v>520.5</v>
      </c>
      <c r="AV621">
        <f>(Table2[[#This Row],[Rank 1Y]]+Table2[[#This Row],[Rank 6M]]+Table2[[#This Row],[Rank Sharpe]])/3</f>
        <v>601.5</v>
      </c>
    </row>
    <row r="622" spans="1:48" x14ac:dyDescent="0.3">
      <c r="A622" t="s">
        <v>1607</v>
      </c>
      <c r="B622" t="s">
        <v>1608</v>
      </c>
      <c r="C622" t="s">
        <v>10169</v>
      </c>
      <c r="D622" t="s">
        <v>242</v>
      </c>
      <c r="E622">
        <v>5500.9335800449999</v>
      </c>
      <c r="F622">
        <v>171.57</v>
      </c>
      <c r="G622">
        <v>-20.682125673149599</v>
      </c>
      <c r="H622">
        <f>(Table2[[#This Row],[1Y Return vs Nifty]]-AVERAGE(Table2[1Y Return vs Nifty]))/_xlfn.STDEV.P(Table2[1Y Return vs Nifty])</f>
        <v>-0.79008046534543652</v>
      </c>
      <c r="I622">
        <v>1.1173085528861799</v>
      </c>
      <c r="J622">
        <f>(Table2[[#This Row],[1M Return vs Nifty]]-AVERAGE(Table2[1M Return vs Nifty]))/_xlfn.STDEV.P(Table2[1M Return vs Nifty])</f>
        <v>-0.27214818456620199</v>
      </c>
      <c r="K622">
        <v>2.0344483307566099</v>
      </c>
      <c r="L622">
        <f>(Table2[[#This Row],[6M Return vs Nifty]]-AVERAGE(Table2[6M Return vs Nifty]))/_xlfn.STDEV.P(Table2[6M Return vs Nifty])</f>
        <v>-0.2471400270878919</v>
      </c>
      <c r="M622">
        <v>3.9631670875993898</v>
      </c>
      <c r="N622">
        <f>(Table2[[#This Row],[1W Return vs Nifty]]-AVERAGE(Table2[1W Return vs Nifty]))/_xlfn.STDEV.P(Table2[1W Return vs Nifty])</f>
        <v>0.50092115835048145</v>
      </c>
      <c r="O622">
        <v>166.14</v>
      </c>
      <c r="P622">
        <v>166.545743652141</v>
      </c>
      <c r="Q622">
        <v>166.03778604449599</v>
      </c>
      <c r="R622">
        <v>45.864741368191197</v>
      </c>
      <c r="S622" s="2">
        <f>(Table2[[#This Row],[Close Price]]-Table2[[#This Row],[20D EMA]])/Table2[[#This Row],[20D EMA]]</f>
        <v>3.2683279162152447E-2</v>
      </c>
      <c r="T622" s="2">
        <f>(Table2[[#This Row],[Close Price]]-Table2[[#This Row],[50D EMA]])/Table2[[#This Row],[50D EMA]]</f>
        <v>3.0167425703493241E-2</v>
      </c>
      <c r="U622" s="2">
        <f>(Table2[[#This Row],[Close Price]]-Table2[[#This Row],[200D EMA]])/Table2[[#This Row],[200D EMA]]</f>
        <v>3.3319005795593076E-2</v>
      </c>
      <c r="V622">
        <v>1.15269434332008</v>
      </c>
      <c r="W622">
        <v>166.81</v>
      </c>
      <c r="X622">
        <v>175.49</v>
      </c>
      <c r="Y622">
        <v>163.25</v>
      </c>
      <c r="Z622">
        <v>175.49</v>
      </c>
      <c r="AA622">
        <v>160</v>
      </c>
      <c r="AB622">
        <v>175.49</v>
      </c>
      <c r="AC622" s="2">
        <f>(Table2[[#This Row],[Close Price]]/Table2[[#This Row],[Day Low]])-1</f>
        <v>2.8535459504825722E-2</v>
      </c>
      <c r="AD622" s="2">
        <f>(Table2[[#This Row],[Day High]]/Table2[[#This Row],[Close Price]])-1</f>
        <v>2.2847817217462429E-2</v>
      </c>
      <c r="AE622" s="2">
        <f>(Table2[[#This Row],[Close Price]]/Table2[[#This Row],[Current Week Low]])-1</f>
        <v>5.0964777947932527E-2</v>
      </c>
      <c r="AF622" s="2">
        <f>(Table2[[#This Row],[Current Week High]]/Table2[[#This Row],[Close Price]])-1</f>
        <v>2.2847817217462429E-2</v>
      </c>
      <c r="AG622" s="2">
        <f>(Table2[[#This Row],[Close Price]]/Table2[[#This Row],[Current Month Low]])-1</f>
        <v>7.2312500000000002E-2</v>
      </c>
      <c r="AH622" s="2">
        <f>(Table2[[#This Row],[Current Month High]]/Table2[[#This Row],[Close Price]])-1</f>
        <v>2.2847817217462429E-2</v>
      </c>
      <c r="AI622">
        <v>27.994404616191598</v>
      </c>
      <c r="AJ622">
        <v>31.926182237600901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-0.11</v>
      </c>
      <c r="AM622" t="s">
        <v>10199</v>
      </c>
      <c r="AN622">
        <v>3.42</v>
      </c>
      <c r="AO622" t="s">
        <v>10200</v>
      </c>
      <c r="AP622">
        <v>-6.8457301792164998E-2</v>
      </c>
      <c r="AQ622">
        <f>(Table2[[#This Row],[Sharpe Ratio]]-AVERAGE(Table2[Sharpe Ratio]))/_xlfn.STDEV.P(Table2[Sharpe Ratio])</f>
        <v>-1.3860079734329296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631</v>
      </c>
      <c r="AT622">
        <f>_xlfn.RANK.AVG(Table2[[#This Row],[6M Return vs Nifty Z-Score]],Table2[6M Return vs Nifty Z-Score])</f>
        <v>400</v>
      </c>
      <c r="AU622">
        <f>_xlfn.RANK.AVG(Table2[[#This Row],[Sharpe Ratio Z-Score]],Table2[Sharpe Ratio Z-Score])</f>
        <v>669</v>
      </c>
      <c r="AV622">
        <f>(Table2[[#This Row],[Rank 1Y]]+Table2[[#This Row],[Rank 6M]]+Table2[[#This Row],[Rank Sharpe]])/3</f>
        <v>566.66666666666663</v>
      </c>
    </row>
    <row r="623" spans="1:48" x14ac:dyDescent="0.3">
      <c r="A623" t="s">
        <v>1609</v>
      </c>
      <c r="B623" t="s">
        <v>1610</v>
      </c>
      <c r="C623" t="s">
        <v>10155</v>
      </c>
      <c r="D623" t="s">
        <v>403</v>
      </c>
      <c r="E623">
        <v>5429.9923067250002</v>
      </c>
      <c r="F623">
        <v>293.45</v>
      </c>
      <c r="G623">
        <v>-7.8265822910701104</v>
      </c>
      <c r="H623">
        <f>(Table2[[#This Row],[1Y Return vs Nifty]]-AVERAGE(Table2[1Y Return vs Nifty]))/_xlfn.STDEV.P(Table2[1Y Return vs Nifty])</f>
        <v>-0.6398895325854943</v>
      </c>
      <c r="I623">
        <v>-5.9048636366765299</v>
      </c>
      <c r="J623">
        <f>(Table2[[#This Row],[1M Return vs Nifty]]-AVERAGE(Table2[1M Return vs Nifty]))/_xlfn.STDEV.P(Table2[1M Return vs Nifty])</f>
        <v>-0.854732381142424</v>
      </c>
      <c r="K623">
        <v>-13.992398940428201</v>
      </c>
      <c r="L623">
        <f>(Table2[[#This Row],[6M Return vs Nifty]]-AVERAGE(Table2[6M Return vs Nifty]))/_xlfn.STDEV.P(Table2[6M Return vs Nifty])</f>
        <v>-0.73481503154484284</v>
      </c>
      <c r="M623">
        <v>-2.6759872316583402</v>
      </c>
      <c r="N623">
        <f>(Table2[[#This Row],[1W Return vs Nifty]]-AVERAGE(Table2[1W Return vs Nifty]))/_xlfn.STDEV.P(Table2[1W Return vs Nifty])</f>
        <v>-0.78697529604843286</v>
      </c>
      <c r="O623">
        <v>298.26</v>
      </c>
      <c r="P623">
        <v>297.989572928283</v>
      </c>
      <c r="Q623">
        <v>295.06254822433698</v>
      </c>
      <c r="R623">
        <v>50.1188654481656</v>
      </c>
      <c r="S623" s="2">
        <f>(Table2[[#This Row],[Close Price]]-Table2[[#This Row],[20D EMA]])/Table2[[#This Row],[20D EMA]]</f>
        <v>-1.6126869174545706E-2</v>
      </c>
      <c r="T623" s="2">
        <f>(Table2[[#This Row],[Close Price]]-Table2[[#This Row],[50D EMA]])/Table2[[#This Row],[50D EMA]]</f>
        <v>-1.5233999242569284E-2</v>
      </c>
      <c r="U623" s="2">
        <f>(Table2[[#This Row],[Close Price]]-Table2[[#This Row],[200D EMA]])/Table2[[#This Row],[200D EMA]]</f>
        <v>-5.4651064123223281E-3</v>
      </c>
      <c r="V623">
        <v>1.59035523839299</v>
      </c>
      <c r="W623">
        <v>288</v>
      </c>
      <c r="X623">
        <v>298.5</v>
      </c>
      <c r="Y623">
        <v>288</v>
      </c>
      <c r="Z623">
        <v>304.7</v>
      </c>
      <c r="AA623">
        <v>288</v>
      </c>
      <c r="AB623">
        <v>304.7</v>
      </c>
      <c r="AC623" s="2">
        <f>(Table2[[#This Row],[Close Price]]/Table2[[#This Row],[Day Low]])-1</f>
        <v>1.8923611111111072E-2</v>
      </c>
      <c r="AD623" s="2">
        <f>(Table2[[#This Row],[Day High]]/Table2[[#This Row],[Close Price]])-1</f>
        <v>1.7209064576588995E-2</v>
      </c>
      <c r="AE623" s="2">
        <f>(Table2[[#This Row],[Close Price]]/Table2[[#This Row],[Current Week Low]])-1</f>
        <v>1.8923611111111072E-2</v>
      </c>
      <c r="AF623" s="2">
        <f>(Table2[[#This Row],[Current Week High]]/Table2[[#This Row],[Close Price]])-1</f>
        <v>3.8337025046856432E-2</v>
      </c>
      <c r="AG623" s="2">
        <f>(Table2[[#This Row],[Close Price]]/Table2[[#This Row],[Current Month Low]])-1</f>
        <v>1.8923611111111072E-2</v>
      </c>
      <c r="AH623" s="2">
        <f>(Table2[[#This Row],[Current Month High]]/Table2[[#This Row],[Close Price]])-1</f>
        <v>3.8337025046856432E-2</v>
      </c>
      <c r="AI623">
        <v>32.203101039359296</v>
      </c>
      <c r="AJ623">
        <v>18.9662162162162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-0.09</v>
      </c>
      <c r="AM623" t="s">
        <v>10199</v>
      </c>
      <c r="AN623">
        <v>-7.68</v>
      </c>
      <c r="AO623" t="s">
        <v>10199</v>
      </c>
      <c r="AP623">
        <v>-2.5268813101842001E-2</v>
      </c>
      <c r="AQ623">
        <f>(Table2[[#This Row],[Sharpe Ratio]]-AVERAGE(Table2[Sharpe Ratio]))/_xlfn.STDEV.P(Table2[Sharpe Ratio])</f>
        <v>-0.89908825442110363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-3.9155004957422976</v>
      </c>
      <c r="AS623">
        <f>_xlfn.RANK.AVG(Table2[[#This Row],[1Y Return vs Nifty Z-Score]],Table2[1Y Return vs Nifty Z-Score])</f>
        <v>555</v>
      </c>
      <c r="AT623">
        <f>_xlfn.RANK.AVG(Table2[[#This Row],[6M Return vs Nifty Z-Score]],Table2[6M Return vs Nifty Z-Score])</f>
        <v>572</v>
      </c>
      <c r="AU623">
        <f>_xlfn.RANK.AVG(Table2[[#This Row],[Sharpe Ratio Z-Score]],Table2[Sharpe Ratio Z-Score])</f>
        <v>590</v>
      </c>
      <c r="AV623">
        <f>(Table2[[#This Row],[Rank 1Y]]+Table2[[#This Row],[Rank 6M]]+Table2[[#This Row],[Rank Sharpe]])/3</f>
        <v>572.33333333333337</v>
      </c>
    </row>
    <row r="624" spans="1:48" x14ac:dyDescent="0.3">
      <c r="A624" t="s">
        <v>1611</v>
      </c>
      <c r="B624" t="s">
        <v>1612</v>
      </c>
      <c r="C624" t="s">
        <v>10169</v>
      </c>
      <c r="D624" t="s">
        <v>242</v>
      </c>
      <c r="E624">
        <v>5386.2067125000003</v>
      </c>
      <c r="F624">
        <v>545</v>
      </c>
      <c r="G624">
        <v>-21.3677062759477</v>
      </c>
      <c r="H624">
        <f>(Table2[[#This Row],[1Y Return vs Nifty]]-AVERAGE(Table2[1Y Return vs Nifty]))/_xlfn.STDEV.P(Table2[1Y Return vs Nifty])</f>
        <v>-0.79809008323213793</v>
      </c>
      <c r="I624">
        <v>6.8307634050518002</v>
      </c>
      <c r="J624">
        <f>(Table2[[#This Row],[1M Return vs Nifty]]-AVERAGE(Table2[1M Return vs Nifty]))/_xlfn.STDEV.P(Table2[1M Return vs Nifty])</f>
        <v>0.20186020128209559</v>
      </c>
      <c r="K624">
        <v>-20.562229790750699</v>
      </c>
      <c r="L624">
        <f>(Table2[[#This Row],[6M Return vs Nifty]]-AVERAGE(Table2[6M Return vs Nifty]))/_xlfn.STDEV.P(Table2[6M Return vs Nifty])</f>
        <v>-0.93472598314996036</v>
      </c>
      <c r="M624">
        <v>-1.7055303288930099</v>
      </c>
      <c r="N624">
        <f>(Table2[[#This Row],[1W Return vs Nifty]]-AVERAGE(Table2[1W Return vs Nifty]))/_xlfn.STDEV.P(Table2[1W Return vs Nifty])</f>
        <v>-0.59872119859613016</v>
      </c>
      <c r="O624">
        <v>548.57000000000005</v>
      </c>
      <c r="P624">
        <v>530.88205335816599</v>
      </c>
      <c r="Q624">
        <v>529.13271927462995</v>
      </c>
      <c r="R624">
        <v>59.108421635526497</v>
      </c>
      <c r="S624" s="2">
        <f>(Table2[[#This Row],[Close Price]]-Table2[[#This Row],[20D EMA]])/Table2[[#This Row],[20D EMA]]</f>
        <v>-6.5078294474726099E-3</v>
      </c>
      <c r="T624" s="2">
        <f>(Table2[[#This Row],[Close Price]]-Table2[[#This Row],[50D EMA]])/Table2[[#This Row],[50D EMA]]</f>
        <v>2.6593377102369604E-2</v>
      </c>
      <c r="U624" s="2">
        <f>(Table2[[#This Row],[Close Price]]-Table2[[#This Row],[200D EMA]])/Table2[[#This Row],[200D EMA]]</f>
        <v>2.9987336158538762E-2</v>
      </c>
      <c r="V624">
        <v>1.27818943845707</v>
      </c>
      <c r="W624">
        <v>531.54999999999995</v>
      </c>
      <c r="X624">
        <v>558.54999999999995</v>
      </c>
      <c r="Y624">
        <v>531.54999999999995</v>
      </c>
      <c r="Z624">
        <v>575.70000000000005</v>
      </c>
      <c r="AA624">
        <v>531.54999999999995</v>
      </c>
      <c r="AB624">
        <v>580</v>
      </c>
      <c r="AC624" s="2">
        <f>(Table2[[#This Row],[Close Price]]/Table2[[#This Row],[Day Low]])-1</f>
        <v>2.5303358103659246E-2</v>
      </c>
      <c r="AD624" s="2">
        <f>(Table2[[#This Row],[Day High]]/Table2[[#This Row],[Close Price]])-1</f>
        <v>2.4862385321100744E-2</v>
      </c>
      <c r="AE624" s="2">
        <f>(Table2[[#This Row],[Close Price]]/Table2[[#This Row],[Current Week Low]])-1</f>
        <v>2.5303358103659246E-2</v>
      </c>
      <c r="AF624" s="2">
        <f>(Table2[[#This Row],[Current Week High]]/Table2[[#This Row],[Close Price]])-1</f>
        <v>5.6330275229357962E-2</v>
      </c>
      <c r="AG624" s="2">
        <f>(Table2[[#This Row],[Close Price]]/Table2[[#This Row],[Current Month Low]])-1</f>
        <v>2.5303358103659246E-2</v>
      </c>
      <c r="AH624" s="2">
        <f>(Table2[[#This Row],[Current Month High]]/Table2[[#This Row],[Close Price]])-1</f>
        <v>6.4220183486238591E-2</v>
      </c>
      <c r="AI624">
        <v>21.082568807339399</v>
      </c>
      <c r="AJ624">
        <v>25.301758822853198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-0.03</v>
      </c>
      <c r="AM624" t="s">
        <v>10199</v>
      </c>
      <c r="AN624">
        <v>-1.39</v>
      </c>
      <c r="AO624" t="s">
        <v>10199</v>
      </c>
      <c r="AP624">
        <v>5.5266518900347998E-2</v>
      </c>
      <c r="AQ624">
        <f>(Table2[[#This Row],[Sharpe Ratio]]-AVERAGE(Table2[Sharpe Ratio]))/_xlfn.STDEV.P(Table2[Sharpe Ratio])</f>
        <v>8.890756148372014E-3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-2.1207863075477609</v>
      </c>
      <c r="AS624">
        <f>_xlfn.RANK.AVG(Table2[[#This Row],[1Y Return vs Nifty Z-Score]],Table2[1Y Return vs Nifty Z-Score])</f>
        <v>634</v>
      </c>
      <c r="AT624">
        <f>_xlfn.RANK.AVG(Table2[[#This Row],[6M Return vs Nifty Z-Score]],Table2[6M Return vs Nifty Z-Score])</f>
        <v>625</v>
      </c>
      <c r="AU624">
        <f>_xlfn.RANK.AVG(Table2[[#This Row],[Sharpe Ratio Z-Score]],Table2[Sharpe Ratio Z-Score])</f>
        <v>333</v>
      </c>
      <c r="AV624">
        <f>(Table2[[#This Row],[Rank 1Y]]+Table2[[#This Row],[Rank 6M]]+Table2[[#This Row],[Rank Sharpe]])/3</f>
        <v>530.66666666666663</v>
      </c>
    </row>
    <row r="625" spans="1:48" x14ac:dyDescent="0.3">
      <c r="A625" t="s">
        <v>1613</v>
      </c>
      <c r="B625" t="s">
        <v>1614</v>
      </c>
      <c r="C625" t="s">
        <v>10167</v>
      </c>
      <c r="D625" t="s">
        <v>484</v>
      </c>
      <c r="E625">
        <v>5336.6670652599996</v>
      </c>
      <c r="F625">
        <v>319.5</v>
      </c>
      <c r="G625">
        <v>-19.983104218673599</v>
      </c>
      <c r="H625">
        <f>(Table2[[#This Row],[1Y Return vs Nifty]]-AVERAGE(Table2[1Y Return vs Nifty]))/_xlfn.STDEV.P(Table2[1Y Return vs Nifty])</f>
        <v>-0.78191381838648244</v>
      </c>
      <c r="I625">
        <v>-4.7765864982557398</v>
      </c>
      <c r="J625">
        <f>(Table2[[#This Row],[1M Return vs Nifty]]-AVERAGE(Table2[1M Return vs Nifty]))/_xlfn.STDEV.P(Table2[1M Return vs Nifty])</f>
        <v>-0.76112652636444145</v>
      </c>
      <c r="K625">
        <v>-32.052345144485301</v>
      </c>
      <c r="L625">
        <f>(Table2[[#This Row],[6M Return vs Nifty]]-AVERAGE(Table2[6M Return vs Nifty]))/_xlfn.STDEV.P(Table2[6M Return vs Nifty])</f>
        <v>-1.2843544510282319</v>
      </c>
      <c r="M625">
        <v>-2.23700299379828</v>
      </c>
      <c r="N625">
        <f>(Table2[[#This Row],[1W Return vs Nifty]]-AVERAGE(Table2[1W Return vs Nifty]))/_xlfn.STDEV.P(Table2[1W Return vs Nifty])</f>
        <v>-0.70181893180531485</v>
      </c>
      <c r="O625">
        <v>325.31</v>
      </c>
      <c r="P625">
        <v>343.685310063499</v>
      </c>
      <c r="Q625">
        <v>379.95540097438197</v>
      </c>
      <c r="R625">
        <v>47.613928053197696</v>
      </c>
      <c r="S625" s="2">
        <f>(Table2[[#This Row],[Close Price]]-Table2[[#This Row],[20D EMA]])/Table2[[#This Row],[20D EMA]]</f>
        <v>-1.7859887491930782E-2</v>
      </c>
      <c r="T625" s="2">
        <f>(Table2[[#This Row],[Close Price]]-Table2[[#This Row],[50D EMA]])/Table2[[#This Row],[50D EMA]]</f>
        <v>-7.0370508588308719E-2</v>
      </c>
      <c r="U625" s="2">
        <f>(Table2[[#This Row],[Close Price]]-Table2[[#This Row],[200D EMA]])/Table2[[#This Row],[200D EMA]]</f>
        <v>-0.15911183475572729</v>
      </c>
      <c r="V625">
        <v>1.4325872234828401</v>
      </c>
      <c r="W625">
        <v>314.75</v>
      </c>
      <c r="X625">
        <v>323.75</v>
      </c>
      <c r="Y625">
        <v>314.75</v>
      </c>
      <c r="Z625">
        <v>345.5</v>
      </c>
      <c r="AA625">
        <v>310.64999999999998</v>
      </c>
      <c r="AB625">
        <v>345.5</v>
      </c>
      <c r="AC625" s="2">
        <f>(Table2[[#This Row],[Close Price]]/Table2[[#This Row],[Day Low]])-1</f>
        <v>1.5091342335186608E-2</v>
      </c>
      <c r="AD625" s="2">
        <f>(Table2[[#This Row],[Day High]]/Table2[[#This Row],[Close Price]])-1</f>
        <v>1.3302034428795073E-2</v>
      </c>
      <c r="AE625" s="2">
        <f>(Table2[[#This Row],[Close Price]]/Table2[[#This Row],[Current Week Low]])-1</f>
        <v>1.5091342335186608E-2</v>
      </c>
      <c r="AF625" s="2">
        <f>(Table2[[#This Row],[Current Week High]]/Table2[[#This Row],[Close Price]])-1</f>
        <v>8.1377151799687075E-2</v>
      </c>
      <c r="AG625" s="2">
        <f>(Table2[[#This Row],[Close Price]]/Table2[[#This Row],[Current Month Low]])-1</f>
        <v>2.8488652824722349E-2</v>
      </c>
      <c r="AH625" s="2">
        <f>(Table2[[#This Row],[Current Month High]]/Table2[[#This Row],[Close Price]])-1</f>
        <v>8.1377151799687075E-2</v>
      </c>
      <c r="AI625">
        <v>69.765258215962405</v>
      </c>
      <c r="AJ625">
        <v>21.644774414620201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-0.24</v>
      </c>
      <c r="AM625" t="s">
        <v>10199</v>
      </c>
      <c r="AN625">
        <v>-1.04</v>
      </c>
      <c r="AO625" t="s">
        <v>10199</v>
      </c>
      <c r="AP625">
        <v>-0.11965235438121501</v>
      </c>
      <c r="AQ625">
        <f>(Table2[[#This Row],[Sharpe Ratio]]-AVERAGE(Table2[Sharpe Ratio]))/_xlfn.STDEV.P(Table2[Sharpe Ratio])</f>
        <v>-1.9631960477875974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625</v>
      </c>
      <c r="AT625">
        <f>_xlfn.RANK.AVG(Table2[[#This Row],[6M Return vs Nifty Z-Score]],Table2[6M Return vs Nifty Z-Score])</f>
        <v>694</v>
      </c>
      <c r="AU625">
        <f>_xlfn.RANK.AVG(Table2[[#This Row],[Sharpe Ratio Z-Score]],Table2[Sharpe Ratio Z-Score])</f>
        <v>715</v>
      </c>
      <c r="AV625">
        <f>(Table2[[#This Row],[Rank 1Y]]+Table2[[#This Row],[Rank 6M]]+Table2[[#This Row],[Rank Sharpe]])/3</f>
        <v>678</v>
      </c>
    </row>
    <row r="626" spans="1:48" x14ac:dyDescent="0.3">
      <c r="A626" t="s">
        <v>1615</v>
      </c>
      <c r="B626" t="s">
        <v>1616</v>
      </c>
      <c r="C626" t="s">
        <v>10166</v>
      </c>
      <c r="D626" t="s">
        <v>1426</v>
      </c>
      <c r="E626">
        <v>5324.6807842799999</v>
      </c>
      <c r="F626">
        <v>903.45</v>
      </c>
      <c r="G626">
        <v>36.701061963834597</v>
      </c>
      <c r="H626">
        <f>(Table2[[#This Row],[1Y Return vs Nifty]]-AVERAGE(Table2[1Y Return vs Nifty]))/_xlfn.STDEV.P(Table2[1Y Return vs Nifty])</f>
        <v>-0.11967438294276951</v>
      </c>
      <c r="I626">
        <v>-2.17714457805315</v>
      </c>
      <c r="J626">
        <f>(Table2[[#This Row],[1M Return vs Nifty]]-AVERAGE(Table2[1M Return vs Nifty]))/_xlfn.STDEV.P(Table2[1M Return vs Nifty])</f>
        <v>-0.54546764735280573</v>
      </c>
      <c r="K626">
        <v>-9.8186010376301702</v>
      </c>
      <c r="L626">
        <f>(Table2[[#This Row],[6M Return vs Nifty]]-AVERAGE(Table2[6M Return vs Nifty]))/_xlfn.STDEV.P(Table2[6M Return vs Nifty])</f>
        <v>-0.6078120797847012</v>
      </c>
      <c r="M626">
        <v>-0.66803094664982199</v>
      </c>
      <c r="N626">
        <f>(Table2[[#This Row],[1W Return vs Nifty]]-AVERAGE(Table2[1W Return vs Nifty]))/_xlfn.STDEV.P(Table2[1W Return vs Nifty])</f>
        <v>-0.3974618647143634</v>
      </c>
      <c r="O626">
        <v>909.27</v>
      </c>
      <c r="P626">
        <v>911.211085986424</v>
      </c>
      <c r="Q626">
        <v>851.92078840796501</v>
      </c>
      <c r="R626">
        <v>79.3742572798742</v>
      </c>
      <c r="S626" s="2">
        <f>(Table2[[#This Row],[Close Price]]-Table2[[#This Row],[20D EMA]])/Table2[[#This Row],[20D EMA]]</f>
        <v>-6.4007390544062121E-3</v>
      </c>
      <c r="T626" s="2">
        <f>(Table2[[#This Row],[Close Price]]-Table2[[#This Row],[50D EMA]])/Table2[[#This Row],[50D EMA]]</f>
        <v>-8.517330512964787E-3</v>
      </c>
      <c r="U626" s="2">
        <f>(Table2[[#This Row],[Close Price]]-Table2[[#This Row],[200D EMA]])/Table2[[#This Row],[200D EMA]]</f>
        <v>6.0485918753468544E-2</v>
      </c>
      <c r="V626">
        <v>0.513019176509383</v>
      </c>
      <c r="W626">
        <v>881</v>
      </c>
      <c r="X626">
        <v>923.45</v>
      </c>
      <c r="Y626">
        <v>881</v>
      </c>
      <c r="Z626">
        <v>953.9</v>
      </c>
      <c r="AA626">
        <v>881</v>
      </c>
      <c r="AB626">
        <v>953.9</v>
      </c>
      <c r="AC626" s="2">
        <f>(Table2[[#This Row],[Close Price]]/Table2[[#This Row],[Day Low]])-1</f>
        <v>2.548240635641319E-2</v>
      </c>
      <c r="AD626" s="2">
        <f>(Table2[[#This Row],[Day High]]/Table2[[#This Row],[Close Price]])-1</f>
        <v>2.2137362333277899E-2</v>
      </c>
      <c r="AE626" s="2">
        <f>(Table2[[#This Row],[Close Price]]/Table2[[#This Row],[Current Week Low]])-1</f>
        <v>2.548240635641319E-2</v>
      </c>
      <c r="AF626" s="2">
        <f>(Table2[[#This Row],[Current Week High]]/Table2[[#This Row],[Close Price]])-1</f>
        <v>5.5841496485693698E-2</v>
      </c>
      <c r="AG626" s="2">
        <f>(Table2[[#This Row],[Close Price]]/Table2[[#This Row],[Current Month Low]])-1</f>
        <v>2.548240635641319E-2</v>
      </c>
      <c r="AH626" s="2">
        <f>(Table2[[#This Row],[Current Month High]]/Table2[[#This Row],[Close Price]])-1</f>
        <v>5.5841496485693698E-2</v>
      </c>
      <c r="AI626">
        <v>22.408545021860601</v>
      </c>
      <c r="AJ626">
        <v>64.562841530054598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-0.19</v>
      </c>
      <c r="AM626" t="s">
        <v>10199</v>
      </c>
      <c r="AN626">
        <v>-0.84</v>
      </c>
      <c r="AO626" t="s">
        <v>10199</v>
      </c>
      <c r="AP626">
        <v>0.14546280487347399</v>
      </c>
      <c r="AQ626">
        <f>(Table2[[#This Row],[Sharpe Ratio]]-AVERAGE(Table2[Sharpe Ratio]))/_xlfn.STDEV.P(Table2[Sharpe Ratio])</f>
        <v>1.025790202129341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314</v>
      </c>
      <c r="AT626">
        <f>_xlfn.RANK.AVG(Table2[[#This Row],[6M Return vs Nifty Z-Score]],Table2[6M Return vs Nifty Z-Score])</f>
        <v>527</v>
      </c>
      <c r="AU626">
        <f>_xlfn.RANK.AVG(Table2[[#This Row],[Sharpe Ratio Z-Score]],Table2[Sharpe Ratio Z-Score])</f>
        <v>115</v>
      </c>
      <c r="AV626">
        <f>(Table2[[#This Row],[Rank 1Y]]+Table2[[#This Row],[Rank 6M]]+Table2[[#This Row],[Rank Sharpe]])/3</f>
        <v>318.66666666666669</v>
      </c>
    </row>
    <row r="627" spans="1:48" x14ac:dyDescent="0.3">
      <c r="A627" t="s">
        <v>1619</v>
      </c>
      <c r="B627" t="s">
        <v>1620</v>
      </c>
      <c r="C627" t="s">
        <v>10165</v>
      </c>
      <c r="D627" t="s">
        <v>388</v>
      </c>
      <c r="E627">
        <v>5284.2332095359998</v>
      </c>
      <c r="F627">
        <v>106.27</v>
      </c>
      <c r="G627">
        <v>23.659068173114701</v>
      </c>
      <c r="H627">
        <f>(Table2[[#This Row],[1Y Return vs Nifty]]-AVERAGE(Table2[1Y Return vs Nifty]))/_xlfn.STDEV.P(Table2[1Y Return vs Nifty])</f>
        <v>-0.27204361030721763</v>
      </c>
      <c r="I627">
        <v>2.6751186073585198</v>
      </c>
      <c r="J627">
        <f>(Table2[[#This Row],[1M Return vs Nifty]]-AVERAGE(Table2[1M Return vs Nifty]))/_xlfn.STDEV.P(Table2[1M Return vs Nifty])</f>
        <v>-0.14290676260960866</v>
      </c>
      <c r="K627">
        <v>-23.790876368159999</v>
      </c>
      <c r="L627">
        <f>(Table2[[#This Row],[6M Return vs Nifty]]-AVERAGE(Table2[6M Return vs Nifty]))/_xlfn.STDEV.P(Table2[6M Return vs Nifty])</f>
        <v>-1.0329692750080477</v>
      </c>
      <c r="M627">
        <v>-0.49082927529564602</v>
      </c>
      <c r="N627">
        <f>(Table2[[#This Row],[1W Return vs Nifty]]-AVERAGE(Table2[1W Return vs Nifty]))/_xlfn.STDEV.P(Table2[1W Return vs Nifty])</f>
        <v>-0.36308739572685533</v>
      </c>
      <c r="O627">
        <v>104.44</v>
      </c>
      <c r="P627">
        <v>103.878729725849</v>
      </c>
      <c r="Q627">
        <v>99.634444999054494</v>
      </c>
      <c r="R627">
        <v>58.147346421218202</v>
      </c>
      <c r="S627" s="2">
        <f>(Table2[[#This Row],[Close Price]]-Table2[[#This Row],[20D EMA]])/Table2[[#This Row],[20D EMA]]</f>
        <v>1.7522022213711207E-2</v>
      </c>
      <c r="T627" s="2">
        <f>(Table2[[#This Row],[Close Price]]-Table2[[#This Row],[50D EMA]])/Table2[[#This Row],[50D EMA]]</f>
        <v>2.3019825911059038E-2</v>
      </c>
      <c r="U627" s="2">
        <f>(Table2[[#This Row],[Close Price]]-Table2[[#This Row],[200D EMA]])/Table2[[#This Row],[200D EMA]]</f>
        <v>6.659900600649174E-2</v>
      </c>
      <c r="V627">
        <v>1.0544758089422599</v>
      </c>
      <c r="W627">
        <v>105.7</v>
      </c>
      <c r="X627">
        <v>107.72</v>
      </c>
      <c r="Y627">
        <v>105.26</v>
      </c>
      <c r="Z627">
        <v>108.58</v>
      </c>
      <c r="AA627">
        <v>103.2</v>
      </c>
      <c r="AB627">
        <v>109.37</v>
      </c>
      <c r="AC627" s="2">
        <f>(Table2[[#This Row],[Close Price]]/Table2[[#This Row],[Day Low]])-1</f>
        <v>5.392620624408595E-3</v>
      </c>
      <c r="AD627" s="2">
        <f>(Table2[[#This Row],[Day High]]/Table2[[#This Row],[Close Price]])-1</f>
        <v>1.3644490448856628E-2</v>
      </c>
      <c r="AE627" s="2">
        <f>(Table2[[#This Row],[Close Price]]/Table2[[#This Row],[Current Week Low]])-1</f>
        <v>9.595287858635615E-3</v>
      </c>
      <c r="AF627" s="2">
        <f>(Table2[[#This Row],[Current Week High]]/Table2[[#This Row],[Close Price]])-1</f>
        <v>2.1737084784040572E-2</v>
      </c>
      <c r="AG627" s="2">
        <f>(Table2[[#This Row],[Close Price]]/Table2[[#This Row],[Current Month Low]])-1</f>
        <v>2.9748062015503729E-2</v>
      </c>
      <c r="AH627" s="2">
        <f>(Table2[[#This Row],[Current Month High]]/Table2[[#This Row],[Close Price]])-1</f>
        <v>2.9170979580314338E-2</v>
      </c>
      <c r="AI627">
        <v>14.378469935070999</v>
      </c>
      <c r="AJ627">
        <v>51.058990760483297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-7.0000000000000007E-2</v>
      </c>
      <c r="AM627" t="s">
        <v>10199</v>
      </c>
      <c r="AN627">
        <v>3.1</v>
      </c>
      <c r="AO627" t="s">
        <v>10200</v>
      </c>
      <c r="AP627">
        <v>3.3994384776709997E-2</v>
      </c>
      <c r="AQ627">
        <f>(Table2[[#This Row],[Sharpe Ratio]]-AVERAGE(Table2[Sharpe Ratio]))/_xlfn.STDEV.P(Table2[Sharpe Ratio])</f>
        <v>-0.23093753801892328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-2.0419445816706525</v>
      </c>
      <c r="AS627">
        <f>_xlfn.RANK.AVG(Table2[[#This Row],[1Y Return vs Nifty Z-Score]],Table2[1Y Return vs Nifty Z-Score])</f>
        <v>370</v>
      </c>
      <c r="AT627">
        <f>_xlfn.RANK.AVG(Table2[[#This Row],[6M Return vs Nifty Z-Score]],Table2[6M Return vs Nifty Z-Score])</f>
        <v>648</v>
      </c>
      <c r="AU627">
        <f>_xlfn.RANK.AVG(Table2[[#This Row],[Sharpe Ratio Z-Score]],Table2[Sharpe Ratio Z-Score])</f>
        <v>401</v>
      </c>
      <c r="AV627">
        <f>(Table2[[#This Row],[Rank 1Y]]+Table2[[#This Row],[Rank 6M]]+Table2[[#This Row],[Rank Sharpe]])/3</f>
        <v>473</v>
      </c>
    </row>
    <row r="628" spans="1:48" x14ac:dyDescent="0.3">
      <c r="A628" t="s">
        <v>1621</v>
      </c>
      <c r="B628" t="s">
        <v>1622</v>
      </c>
      <c r="C628" t="s">
        <v>10155</v>
      </c>
      <c r="D628" t="s">
        <v>49</v>
      </c>
      <c r="E628">
        <v>5233.7975696000003</v>
      </c>
      <c r="F628">
        <v>736.45</v>
      </c>
      <c r="G628">
        <v>-21.9011269270475</v>
      </c>
      <c r="H628">
        <f>(Table2[[#This Row],[1Y Return vs Nifty]]-AVERAGE(Table2[1Y Return vs Nifty]))/_xlfn.STDEV.P(Table2[1Y Return vs Nifty])</f>
        <v>-0.80432202090766036</v>
      </c>
      <c r="I628">
        <v>-12.679999442713999</v>
      </c>
      <c r="J628">
        <f>(Table2[[#This Row],[1M Return vs Nifty]]-AVERAGE(Table2[1M Return vs Nifty]))/_xlfn.STDEV.P(Table2[1M Return vs Nifty])</f>
        <v>-1.4168215671811573</v>
      </c>
      <c r="K628">
        <v>-51.951460180663297</v>
      </c>
      <c r="L628">
        <f>(Table2[[#This Row],[6M Return vs Nifty]]-AVERAGE(Table2[6M Return vs Nifty]))/_xlfn.STDEV.P(Table2[6M Return vs Nifty])</f>
        <v>-1.8898572582712485</v>
      </c>
      <c r="M628">
        <v>-2.6929494006789998</v>
      </c>
      <c r="N628">
        <f>(Table2[[#This Row],[1W Return vs Nifty]]-AVERAGE(Table2[1W Return vs Nifty]))/_xlfn.STDEV.P(Table2[1W Return vs Nifty])</f>
        <v>-0.79026570267104401</v>
      </c>
      <c r="O628">
        <v>742.99</v>
      </c>
      <c r="P628">
        <v>776.04991591522105</v>
      </c>
      <c r="Q628">
        <v>838.80188633830505</v>
      </c>
      <c r="R628">
        <v>45.408401102200401</v>
      </c>
      <c r="S628" s="2">
        <f>(Table2[[#This Row],[Close Price]]-Table2[[#This Row],[20D EMA]])/Table2[[#This Row],[20D EMA]]</f>
        <v>-8.8022719013714362E-3</v>
      </c>
      <c r="T628" s="2">
        <f>(Table2[[#This Row],[Close Price]]-Table2[[#This Row],[50D EMA]])/Table2[[#This Row],[50D EMA]]</f>
        <v>-5.1027537150776604E-2</v>
      </c>
      <c r="U628" s="2">
        <f>(Table2[[#This Row],[Close Price]]-Table2[[#This Row],[200D EMA]])/Table2[[#This Row],[200D EMA]]</f>
        <v>-0.12202152618553425</v>
      </c>
      <c r="V628">
        <v>0.99647977526045095</v>
      </c>
      <c r="W628">
        <v>716.2</v>
      </c>
      <c r="X628">
        <v>743.25</v>
      </c>
      <c r="Y628">
        <v>716.2</v>
      </c>
      <c r="Z628">
        <v>750</v>
      </c>
      <c r="AA628">
        <v>710.15</v>
      </c>
      <c r="AB628">
        <v>750</v>
      </c>
      <c r="AC628" s="2">
        <f>(Table2[[#This Row],[Close Price]]/Table2[[#This Row],[Day Low]])-1</f>
        <v>2.8274225076794224E-2</v>
      </c>
      <c r="AD628" s="2">
        <f>(Table2[[#This Row],[Day High]]/Table2[[#This Row],[Close Price]])-1</f>
        <v>9.2334849616402259E-3</v>
      </c>
      <c r="AE628" s="2">
        <f>(Table2[[#This Row],[Close Price]]/Table2[[#This Row],[Current Week Low]])-1</f>
        <v>2.8274225076794224E-2</v>
      </c>
      <c r="AF628" s="2">
        <f>(Table2[[#This Row],[Current Week High]]/Table2[[#This Row],[Close Price]])-1</f>
        <v>1.8399076651503865E-2</v>
      </c>
      <c r="AG628" s="2">
        <f>(Table2[[#This Row],[Close Price]]/Table2[[#This Row],[Current Month Low]])-1</f>
        <v>3.7034429345912834E-2</v>
      </c>
      <c r="AH628" s="2">
        <f>(Table2[[#This Row],[Current Month High]]/Table2[[#This Row],[Close Price]])-1</f>
        <v>1.8399076651503865E-2</v>
      </c>
      <c r="AI628">
        <v>68.809830945753205</v>
      </c>
      <c r="AJ628">
        <v>8.6129341493990292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-0.24</v>
      </c>
      <c r="AM628" t="s">
        <v>10199</v>
      </c>
      <c r="AN628">
        <v>0.37</v>
      </c>
      <c r="AO628" t="s">
        <v>10200</v>
      </c>
      <c r="AP628">
        <v>-6.8621673858110001E-3</v>
      </c>
      <c r="AQ628">
        <f>(Table2[[#This Row],[Sharpe Ratio]]-AVERAGE(Table2[Sharpe Ratio]))/_xlfn.STDEV.P(Table2[Sharpe Ratio])</f>
        <v>-0.69156631902149257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636</v>
      </c>
      <c r="AT628">
        <f>_xlfn.RANK.AVG(Table2[[#This Row],[6M Return vs Nifty Z-Score]],Table2[6M Return vs Nifty Z-Score])</f>
        <v>722</v>
      </c>
      <c r="AU628">
        <f>_xlfn.RANK.AVG(Table2[[#This Row],[Sharpe Ratio Z-Score]],Table2[Sharpe Ratio Z-Score])</f>
        <v>555</v>
      </c>
      <c r="AV628">
        <f>(Table2[[#This Row],[Rank 1Y]]+Table2[[#This Row],[Rank 6M]]+Table2[[#This Row],[Rank Sharpe]])/3</f>
        <v>637.66666666666663</v>
      </c>
    </row>
    <row r="629" spans="1:48" x14ac:dyDescent="0.3">
      <c r="A629" t="s">
        <v>1625</v>
      </c>
      <c r="B629" t="s">
        <v>1626</v>
      </c>
      <c r="C629" t="s">
        <v>10167</v>
      </c>
      <c r="D629" t="s">
        <v>333</v>
      </c>
      <c r="E629">
        <v>5199.16892964</v>
      </c>
      <c r="F629">
        <v>1925.45</v>
      </c>
      <c r="G629">
        <v>59.673115381575798</v>
      </c>
      <c r="H629">
        <f>(Table2[[#This Row],[1Y Return vs Nifty]]-AVERAGE(Table2[1Y Return vs Nifty]))/_xlfn.STDEV.P(Table2[1Y Return vs Nifty])</f>
        <v>0.14870743707670234</v>
      </c>
      <c r="I629">
        <v>-2.28890702607631</v>
      </c>
      <c r="J629">
        <f>(Table2[[#This Row],[1M Return vs Nifty]]-AVERAGE(Table2[1M Return vs Nifty]))/_xlfn.STDEV.P(Table2[1M Return vs Nifty])</f>
        <v>-0.55473985461735287</v>
      </c>
      <c r="K629">
        <v>41.699281298231597</v>
      </c>
      <c r="L629">
        <f>(Table2[[#This Row],[6M Return vs Nifty]]-AVERAGE(Table2[6M Return vs Nifty]))/_xlfn.STDEV.P(Table2[6M Return vs Nifty])</f>
        <v>0.95980649626083758</v>
      </c>
      <c r="M629">
        <v>-4.0000553675414103</v>
      </c>
      <c r="N629">
        <f>(Table2[[#This Row],[1W Return vs Nifty]]-AVERAGE(Table2[1W Return vs Nifty]))/_xlfn.STDEV.P(Table2[1W Return vs Nifty])</f>
        <v>-1.0438246740844352</v>
      </c>
      <c r="O629">
        <v>1900.68</v>
      </c>
      <c r="P629">
        <v>1701.5124878987499</v>
      </c>
      <c r="Q629">
        <v>1358.5111947366599</v>
      </c>
      <c r="R629">
        <v>46.201366218618197</v>
      </c>
      <c r="S629" s="2">
        <f>(Table2[[#This Row],[Close Price]]-Table2[[#This Row],[20D EMA]])/Table2[[#This Row],[20D EMA]]</f>
        <v>1.3032177957362619E-2</v>
      </c>
      <c r="T629" s="2">
        <f>(Table2[[#This Row],[Close Price]]-Table2[[#This Row],[50D EMA]])/Table2[[#This Row],[50D EMA]]</f>
        <v>0.13161085428047459</v>
      </c>
      <c r="U629" s="2">
        <f>(Table2[[#This Row],[Close Price]]-Table2[[#This Row],[200D EMA]])/Table2[[#This Row],[200D EMA]]</f>
        <v>0.41732361680923663</v>
      </c>
      <c r="V629">
        <v>0.55378818248048101</v>
      </c>
      <c r="W629">
        <v>1890.35</v>
      </c>
      <c r="X629">
        <v>1967</v>
      </c>
      <c r="Y629">
        <v>1890.35</v>
      </c>
      <c r="Z629">
        <v>1989.4</v>
      </c>
      <c r="AA629">
        <v>1890.35</v>
      </c>
      <c r="AB629">
        <v>2100</v>
      </c>
      <c r="AC629" s="2">
        <f>(Table2[[#This Row],[Close Price]]/Table2[[#This Row],[Day Low]])-1</f>
        <v>1.8567990054751737E-2</v>
      </c>
      <c r="AD629" s="2">
        <f>(Table2[[#This Row],[Day High]]/Table2[[#This Row],[Close Price]])-1</f>
        <v>2.1579371056116736E-2</v>
      </c>
      <c r="AE629" s="2">
        <f>(Table2[[#This Row],[Close Price]]/Table2[[#This Row],[Current Week Low]])-1</f>
        <v>1.8567990054751737E-2</v>
      </c>
      <c r="AF629" s="2">
        <f>(Table2[[#This Row],[Current Week High]]/Table2[[#This Row],[Close Price]])-1</f>
        <v>3.3213015139318181E-2</v>
      </c>
      <c r="AG629" s="2">
        <f>(Table2[[#This Row],[Close Price]]/Table2[[#This Row],[Current Month Low]])-1</f>
        <v>1.8567990054751737E-2</v>
      </c>
      <c r="AH629" s="2">
        <f>(Table2[[#This Row],[Current Month High]]/Table2[[#This Row],[Close Price]])-1</f>
        <v>9.0654132800124687E-2</v>
      </c>
      <c r="AI629">
        <v>9.0654132800124607</v>
      </c>
      <c r="AJ629">
        <v>105.27185501066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0.49</v>
      </c>
      <c r="AM629" t="s">
        <v>10200</v>
      </c>
      <c r="AN629">
        <v>5.77</v>
      </c>
      <c r="AO629" t="s">
        <v>10200</v>
      </c>
      <c r="AP629">
        <v>-4.4201646684208999E-2</v>
      </c>
      <c r="AQ629">
        <f>(Table2[[#This Row],[Sharpe Ratio]]-AVERAGE(Table2[Sharpe Ratio]))/_xlfn.STDEV.P(Table2[Sharpe Ratio])</f>
        <v>-1.1125425865262555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-1.6025931818905037</v>
      </c>
      <c r="AS629">
        <f>_xlfn.RANK.AVG(Table2[[#This Row],[1Y Return vs Nifty Z-Score]],Table2[1Y Return vs Nifty Z-Score])</f>
        <v>226</v>
      </c>
      <c r="AT629">
        <f>_xlfn.RANK.AVG(Table2[[#This Row],[6M Return vs Nifty Z-Score]],Table2[6M Return vs Nifty Z-Score])</f>
        <v>98</v>
      </c>
      <c r="AU629">
        <f>_xlfn.RANK.AVG(Table2[[#This Row],[Sharpe Ratio Z-Score]],Table2[Sharpe Ratio Z-Score])</f>
        <v>627</v>
      </c>
      <c r="AV629">
        <f>(Table2[[#This Row],[Rank 1Y]]+Table2[[#This Row],[Rank 6M]]+Table2[[#This Row],[Rank Sharpe]])/3</f>
        <v>317</v>
      </c>
    </row>
    <row r="630" spans="1:48" x14ac:dyDescent="0.3">
      <c r="A630" t="s">
        <v>1627</v>
      </c>
      <c r="B630" t="s">
        <v>1628</v>
      </c>
      <c r="C630" t="s">
        <v>10157</v>
      </c>
      <c r="D630" t="s">
        <v>986</v>
      </c>
      <c r="E630">
        <v>5187.7836241140003</v>
      </c>
      <c r="F630">
        <v>41.46</v>
      </c>
      <c r="G630">
        <v>122.53653336851001</v>
      </c>
      <c r="H630">
        <f>(Table2[[#This Row],[1Y Return vs Nifty]]-AVERAGE(Table2[1Y Return vs Nifty]))/_xlfn.STDEV.P(Table2[1Y Return vs Nifty])</f>
        <v>0.88313888842221033</v>
      </c>
      <c r="I630">
        <v>20.819841251782901</v>
      </c>
      <c r="J630">
        <f>(Table2[[#This Row],[1M Return vs Nifty]]-AVERAGE(Table2[1M Return vs Nifty]))/_xlfn.STDEV.P(Table2[1M Return vs Nifty])</f>
        <v>1.3624434877889986</v>
      </c>
      <c r="K630">
        <v>35.084437822027198</v>
      </c>
      <c r="L630">
        <f>(Table2[[#This Row],[6M Return vs Nifty]]-AVERAGE(Table2[6M Return vs Nifty]))/_xlfn.STDEV.P(Table2[6M Return vs Nifty])</f>
        <v>0.75852587212087019</v>
      </c>
      <c r="M630">
        <v>5.6624532347623602E-3</v>
      </c>
      <c r="N630">
        <f>(Table2[[#This Row],[1W Return vs Nifty]]-AVERAGE(Table2[1W Return vs Nifty]))/_xlfn.STDEV.P(Table2[1W Return vs Nifty])</f>
        <v>-0.26677544000714093</v>
      </c>
      <c r="O630">
        <v>40.1</v>
      </c>
      <c r="P630">
        <v>37.281148303447303</v>
      </c>
      <c r="Q630">
        <v>31.430896375909999</v>
      </c>
      <c r="R630">
        <v>52.484736922363197</v>
      </c>
      <c r="S630" s="2">
        <f>(Table2[[#This Row],[Close Price]]-Table2[[#This Row],[20D EMA]])/Table2[[#This Row],[20D EMA]]</f>
        <v>3.3915211970074799E-2</v>
      </c>
      <c r="T630" s="2">
        <f>(Table2[[#This Row],[Close Price]]-Table2[[#This Row],[50D EMA]])/Table2[[#This Row],[50D EMA]]</f>
        <v>0.11209020877091087</v>
      </c>
      <c r="U630" s="2">
        <f>(Table2[[#This Row],[Close Price]]-Table2[[#This Row],[200D EMA]])/Table2[[#This Row],[200D EMA]]</f>
        <v>0.31908423813762887</v>
      </c>
      <c r="V630">
        <v>1.00825726708682</v>
      </c>
      <c r="W630">
        <v>40.6</v>
      </c>
      <c r="X630">
        <v>42.99</v>
      </c>
      <c r="Y630">
        <v>40.15</v>
      </c>
      <c r="Z630">
        <v>44.3</v>
      </c>
      <c r="AA630">
        <v>39.979999999999997</v>
      </c>
      <c r="AB630">
        <v>44.3</v>
      </c>
      <c r="AC630" s="2">
        <f>(Table2[[#This Row],[Close Price]]/Table2[[#This Row],[Day Low]])-1</f>
        <v>2.118226600985218E-2</v>
      </c>
      <c r="AD630" s="2">
        <f>(Table2[[#This Row],[Day High]]/Table2[[#This Row],[Close Price]])-1</f>
        <v>3.6903039073806099E-2</v>
      </c>
      <c r="AE630" s="2">
        <f>(Table2[[#This Row],[Close Price]]/Table2[[#This Row],[Current Week Low]])-1</f>
        <v>3.262764632627646E-2</v>
      </c>
      <c r="AF630" s="2">
        <f>(Table2[[#This Row],[Current Week High]]/Table2[[#This Row],[Close Price]])-1</f>
        <v>6.8499758803665989E-2</v>
      </c>
      <c r="AG630" s="2">
        <f>(Table2[[#This Row],[Close Price]]/Table2[[#This Row],[Current Month Low]])-1</f>
        <v>3.7018509254627352E-2</v>
      </c>
      <c r="AH630" s="2">
        <f>(Table2[[#This Row],[Current Month High]]/Table2[[#This Row],[Close Price]])-1</f>
        <v>6.8499758803665989E-2</v>
      </c>
      <c r="AI630">
        <v>7.0911722141823397</v>
      </c>
      <c r="AJ630">
        <v>160.75471698113199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0.17</v>
      </c>
      <c r="AM630" t="s">
        <v>10200</v>
      </c>
      <c r="AN630">
        <v>0.78</v>
      </c>
      <c r="AO630" t="s">
        <v>10200</v>
      </c>
      <c r="AP630">
        <v>6.5392609630603005E-2</v>
      </c>
      <c r="AQ630">
        <f>(Table2[[#This Row],[Sharpe Ratio]]-AVERAGE(Table2[Sharpe Ratio]))/_xlfn.STDEV.P(Table2[Sharpe Ratio])</f>
        <v>0.12305528013572778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2.8603880884606658</v>
      </c>
      <c r="AS630">
        <f>_xlfn.RANK.AVG(Table2[[#This Row],[1Y Return vs Nifty Z-Score]],Table2[1Y Return vs Nifty Z-Score])</f>
        <v>97</v>
      </c>
      <c r="AT630">
        <f>_xlfn.RANK.AVG(Table2[[#This Row],[6M Return vs Nifty Z-Score]],Table2[6M Return vs Nifty Z-Score])</f>
        <v>124</v>
      </c>
      <c r="AU630">
        <f>_xlfn.RANK.AVG(Table2[[#This Row],[Sharpe Ratio Z-Score]],Table2[Sharpe Ratio Z-Score])</f>
        <v>298</v>
      </c>
      <c r="AV630">
        <f>(Table2[[#This Row],[Rank 1Y]]+Table2[[#This Row],[Rank 6M]]+Table2[[#This Row],[Rank Sharpe]])/3</f>
        <v>173</v>
      </c>
    </row>
    <row r="631" spans="1:48" x14ac:dyDescent="0.3">
      <c r="A631" t="s">
        <v>1632</v>
      </c>
      <c r="B631" t="s">
        <v>1633</v>
      </c>
      <c r="C631" t="s">
        <v>10164</v>
      </c>
      <c r="D631" t="s">
        <v>80</v>
      </c>
      <c r="E631">
        <v>5155.901615232</v>
      </c>
      <c r="F631">
        <v>231.44</v>
      </c>
      <c r="G631">
        <v>3.13933889950939</v>
      </c>
      <c r="H631">
        <f>(Table2[[#This Row],[1Y Return vs Nifty]]-AVERAGE(Table2[1Y Return vs Nifty]))/_xlfn.STDEV.P(Table2[1Y Return vs Nifty])</f>
        <v>-0.51177499994885522</v>
      </c>
      <c r="I631">
        <v>3.0368343563982201</v>
      </c>
      <c r="J631">
        <f>(Table2[[#This Row],[1M Return vs Nifty]]-AVERAGE(Table2[1M Return vs Nifty]))/_xlfn.STDEV.P(Table2[1M Return vs Nifty])</f>
        <v>-0.11289754703433767</v>
      </c>
      <c r="K631">
        <v>-11.592754814860101</v>
      </c>
      <c r="L631">
        <f>(Table2[[#This Row],[6M Return vs Nifty]]-AVERAGE(Table2[6M Return vs Nifty]))/_xlfn.STDEV.P(Table2[6M Return vs Nifty])</f>
        <v>-0.66179714849958882</v>
      </c>
      <c r="M631">
        <v>0.74589635012835998</v>
      </c>
      <c r="N631">
        <f>(Table2[[#This Row],[1W Return vs Nifty]]-AVERAGE(Table2[1W Return vs Nifty]))/_xlfn.STDEV.P(Table2[1W Return vs Nifty])</f>
        <v>-0.12318115594751966</v>
      </c>
      <c r="O631">
        <v>222.89</v>
      </c>
      <c r="P631">
        <v>214.51285146964901</v>
      </c>
      <c r="Q631">
        <v>205.19981759810301</v>
      </c>
      <c r="R631">
        <v>59.143385575300698</v>
      </c>
      <c r="S631" s="2">
        <f>(Table2[[#This Row],[Close Price]]-Table2[[#This Row],[20D EMA]])/Table2[[#This Row],[20D EMA]]</f>
        <v>3.8359729014312047E-2</v>
      </c>
      <c r="T631" s="2">
        <f>(Table2[[#This Row],[Close Price]]-Table2[[#This Row],[50D EMA]])/Table2[[#This Row],[50D EMA]]</f>
        <v>7.8909717596784543E-2</v>
      </c>
      <c r="U631" s="2">
        <f>(Table2[[#This Row],[Close Price]]-Table2[[#This Row],[200D EMA]])/Table2[[#This Row],[200D EMA]]</f>
        <v>0.12787624623180741</v>
      </c>
      <c r="V631">
        <v>2.03785818433761</v>
      </c>
      <c r="W631">
        <v>224.7</v>
      </c>
      <c r="X631">
        <v>235.5</v>
      </c>
      <c r="Y631">
        <v>224.7</v>
      </c>
      <c r="Z631">
        <v>235.5</v>
      </c>
      <c r="AA631">
        <v>219.25</v>
      </c>
      <c r="AB631">
        <v>235.5</v>
      </c>
      <c r="AC631" s="2">
        <f>(Table2[[#This Row],[Close Price]]/Table2[[#This Row],[Day Low]])-1</f>
        <v>2.999554962171791E-2</v>
      </c>
      <c r="AD631" s="2">
        <f>(Table2[[#This Row],[Day High]]/Table2[[#This Row],[Close Price]])-1</f>
        <v>1.754234358797091E-2</v>
      </c>
      <c r="AE631" s="2">
        <f>(Table2[[#This Row],[Close Price]]/Table2[[#This Row],[Current Week Low]])-1</f>
        <v>2.999554962171791E-2</v>
      </c>
      <c r="AF631" s="2">
        <f>(Table2[[#This Row],[Current Week High]]/Table2[[#This Row],[Close Price]])-1</f>
        <v>1.754234358797091E-2</v>
      </c>
      <c r="AG631" s="2">
        <f>(Table2[[#This Row],[Close Price]]/Table2[[#This Row],[Current Month Low]])-1</f>
        <v>5.5598631698973833E-2</v>
      </c>
      <c r="AH631" s="2">
        <f>(Table2[[#This Row],[Current Month High]]/Table2[[#This Row],[Close Price]])-1</f>
        <v>1.754234358797091E-2</v>
      </c>
      <c r="AI631">
        <v>6.7231247839612802</v>
      </c>
      <c r="AJ631">
        <v>33.587301587301504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0.05</v>
      </c>
      <c r="AM631" t="s">
        <v>10200</v>
      </c>
      <c r="AN631">
        <v>5.76</v>
      </c>
      <c r="AO631" t="s">
        <v>10200</v>
      </c>
      <c r="AP631">
        <v>-9.6871294591530002E-2</v>
      </c>
      <c r="AQ631">
        <f>(Table2[[#This Row],[Sharpe Ratio]]-AVERAGE(Table2[Sharpe Ratio]))/_xlfn.STDEV.P(Table2[Sharpe Ratio])</f>
        <v>-1.7063556820335979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-3.1160065334638993</v>
      </c>
      <c r="AS631">
        <f>_xlfn.RANK.AVG(Table2[[#This Row],[1Y Return vs Nifty Z-Score]],Table2[1Y Return vs Nifty Z-Score])</f>
        <v>495</v>
      </c>
      <c r="AT631">
        <f>_xlfn.RANK.AVG(Table2[[#This Row],[6M Return vs Nifty Z-Score]],Table2[6M Return vs Nifty Z-Score])</f>
        <v>541</v>
      </c>
      <c r="AU631">
        <f>_xlfn.RANK.AVG(Table2[[#This Row],[Sharpe Ratio Z-Score]],Table2[Sharpe Ratio Z-Score])</f>
        <v>701</v>
      </c>
      <c r="AV631">
        <f>(Table2[[#This Row],[Rank 1Y]]+Table2[[#This Row],[Rank 6M]]+Table2[[#This Row],[Rank Sharpe]])/3</f>
        <v>579</v>
      </c>
    </row>
    <row r="632" spans="1:48" x14ac:dyDescent="0.3">
      <c r="A632" t="s">
        <v>1634</v>
      </c>
      <c r="B632" t="s">
        <v>1635</v>
      </c>
      <c r="C632" t="s">
        <v>10165</v>
      </c>
      <c r="D632" t="s">
        <v>388</v>
      </c>
      <c r="E632">
        <v>5089.3543815749999</v>
      </c>
      <c r="F632">
        <v>589.25</v>
      </c>
      <c r="G632">
        <v>-42.929958201322101</v>
      </c>
      <c r="H632">
        <f>(Table2[[#This Row],[1Y Return vs Nifty]]-AVERAGE(Table2[1Y Return vs Nifty]))/_xlfn.STDEV.P(Table2[1Y Return vs Nifty])</f>
        <v>-1.0500012341517653</v>
      </c>
      <c r="I632">
        <v>-3.6832731223299402</v>
      </c>
      <c r="J632">
        <f>(Table2[[#This Row],[1M Return vs Nifty]]-AVERAGE(Table2[1M Return vs Nifty]))/_xlfn.STDEV.P(Table2[1M Return vs Nifty])</f>
        <v>-0.67042138876236379</v>
      </c>
      <c r="K632">
        <v>-29.8162873979594</v>
      </c>
      <c r="L632">
        <f>(Table2[[#This Row],[6M Return vs Nifty]]-AVERAGE(Table2[6M Return vs Nifty]))/_xlfn.STDEV.P(Table2[6M Return vs Nifty])</f>
        <v>-1.2163142773713949</v>
      </c>
      <c r="M632">
        <v>0.66036691184342999</v>
      </c>
      <c r="N632">
        <f>(Table2[[#This Row],[1W Return vs Nifty]]-AVERAGE(Table2[1W Return vs Nifty]))/_xlfn.STDEV.P(Table2[1W Return vs Nifty])</f>
        <v>-0.13977258537014639</v>
      </c>
      <c r="O632">
        <v>577.09</v>
      </c>
      <c r="P632">
        <v>573.95876264116396</v>
      </c>
      <c r="Q632">
        <v>611.98572471144496</v>
      </c>
      <c r="R632">
        <v>55.640502672907502</v>
      </c>
      <c r="S632" s="2">
        <f>(Table2[[#This Row],[Close Price]]-Table2[[#This Row],[20D EMA]])/Table2[[#This Row],[20D EMA]]</f>
        <v>2.1071236722174994E-2</v>
      </c>
      <c r="T632" s="2">
        <f>(Table2[[#This Row],[Close Price]]-Table2[[#This Row],[50D EMA]])/Table2[[#This Row],[50D EMA]]</f>
        <v>2.6641700334830577E-2</v>
      </c>
      <c r="U632" s="2">
        <f>(Table2[[#This Row],[Close Price]]-Table2[[#This Row],[200D EMA]])/Table2[[#This Row],[200D EMA]]</f>
        <v>-3.7150743544165171E-2</v>
      </c>
      <c r="V632">
        <v>1.70696115922386</v>
      </c>
      <c r="W632">
        <v>577.25</v>
      </c>
      <c r="X632">
        <v>594.35</v>
      </c>
      <c r="Y632">
        <v>574.20000000000005</v>
      </c>
      <c r="Z632">
        <v>594.35</v>
      </c>
      <c r="AA632">
        <v>563.54999999999995</v>
      </c>
      <c r="AB632">
        <v>603</v>
      </c>
      <c r="AC632" s="2">
        <f>(Table2[[#This Row],[Close Price]]/Table2[[#This Row],[Day Low]])-1</f>
        <v>2.0788220008661762E-2</v>
      </c>
      <c r="AD632" s="2">
        <f>(Table2[[#This Row],[Day High]]/Table2[[#This Row],[Close Price]])-1</f>
        <v>8.6550700042427042E-3</v>
      </c>
      <c r="AE632" s="2">
        <f>(Table2[[#This Row],[Close Price]]/Table2[[#This Row],[Current Week Low]])-1</f>
        <v>2.6210379658655469E-2</v>
      </c>
      <c r="AF632" s="2">
        <f>(Table2[[#This Row],[Current Week High]]/Table2[[#This Row],[Close Price]])-1</f>
        <v>8.6550700042427042E-3</v>
      </c>
      <c r="AG632" s="2">
        <f>(Table2[[#This Row],[Close Price]]/Table2[[#This Row],[Current Month Low]])-1</f>
        <v>4.5603761866737758E-2</v>
      </c>
      <c r="AH632" s="2">
        <f>(Table2[[#This Row],[Current Month High]]/Table2[[#This Row],[Close Price]])-1</f>
        <v>2.3334747560458169E-2</v>
      </c>
      <c r="AI632">
        <v>35.596096733135298</v>
      </c>
      <c r="AJ632">
        <v>15.2567237163814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-0.04</v>
      </c>
      <c r="AM632" t="s">
        <v>10199</v>
      </c>
      <c r="AN632">
        <v>3.81</v>
      </c>
      <c r="AO632" t="s">
        <v>10200</v>
      </c>
      <c r="AP632">
        <v>5.1821211658401999E-2</v>
      </c>
      <c r="AQ632">
        <f>(Table2[[#This Row],[Sharpe Ratio]]-AVERAGE(Table2[Sharpe Ratio]))/_xlfn.STDEV.P(Table2[Sharpe Ratio])</f>
        <v>-2.9952650625749321E-2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704</v>
      </c>
      <c r="AT632">
        <f>_xlfn.RANK.AVG(Table2[[#This Row],[6M Return vs Nifty Z-Score]],Table2[6M Return vs Nifty Z-Score])</f>
        <v>683</v>
      </c>
      <c r="AU632">
        <f>_xlfn.RANK.AVG(Table2[[#This Row],[Sharpe Ratio Z-Score]],Table2[Sharpe Ratio Z-Score])</f>
        <v>348</v>
      </c>
      <c r="AV632">
        <f>(Table2[[#This Row],[Rank 1Y]]+Table2[[#This Row],[Rank 6M]]+Table2[[#This Row],[Rank Sharpe]])/3</f>
        <v>578.33333333333337</v>
      </c>
    </row>
    <row r="633" spans="1:48" x14ac:dyDescent="0.3">
      <c r="A633" t="s">
        <v>1636</v>
      </c>
      <c r="B633" t="s">
        <v>1637</v>
      </c>
      <c r="C633" t="s">
        <v>10161</v>
      </c>
      <c r="D633" t="s">
        <v>65</v>
      </c>
      <c r="E633">
        <v>5075.271675</v>
      </c>
      <c r="F633">
        <v>533</v>
      </c>
      <c r="G633">
        <v>-10.627596141650701</v>
      </c>
      <c r="H633">
        <f>(Table2[[#This Row],[1Y Return vs Nifty]]-AVERAGE(Table2[1Y Return vs Nifty]))/_xlfn.STDEV.P(Table2[1Y Return vs Nifty])</f>
        <v>-0.6726136944811828</v>
      </c>
      <c r="I633">
        <v>-0.461046703393511</v>
      </c>
      <c r="J633">
        <f>(Table2[[#This Row],[1M Return vs Nifty]]-AVERAGE(Table2[1M Return vs Nifty]))/_xlfn.STDEV.P(Table2[1M Return vs Nifty])</f>
        <v>-0.40309410899942527</v>
      </c>
      <c r="K633">
        <v>-9.6932477447655394</v>
      </c>
      <c r="L633">
        <f>(Table2[[#This Row],[6M Return vs Nifty]]-AVERAGE(Table2[6M Return vs Nifty]))/_xlfn.STDEV.P(Table2[6M Return vs Nifty])</f>
        <v>-0.60399775082641871</v>
      </c>
      <c r="M633">
        <v>-0.35364186129428399</v>
      </c>
      <c r="N633">
        <f>(Table2[[#This Row],[1W Return vs Nifty]]-AVERAGE(Table2[1W Return vs Nifty]))/_xlfn.STDEV.P(Table2[1W Return vs Nifty])</f>
        <v>-0.33647509307740231</v>
      </c>
      <c r="O633">
        <v>526.13</v>
      </c>
      <c r="P633">
        <v>510.79041476824199</v>
      </c>
      <c r="Q633">
        <v>499.51966564487799</v>
      </c>
      <c r="R633">
        <v>70.784333641841997</v>
      </c>
      <c r="S633" s="2">
        <f>(Table2[[#This Row],[Close Price]]-Table2[[#This Row],[20D EMA]])/Table2[[#This Row],[20D EMA]]</f>
        <v>1.3057609336095651E-2</v>
      </c>
      <c r="T633" s="2">
        <f>(Table2[[#This Row],[Close Price]]-Table2[[#This Row],[50D EMA]])/Table2[[#This Row],[50D EMA]]</f>
        <v>4.3480818334923219E-2</v>
      </c>
      <c r="U633" s="2">
        <f>(Table2[[#This Row],[Close Price]]-Table2[[#This Row],[200D EMA]])/Table2[[#This Row],[200D EMA]]</f>
        <v>6.7025057585869074E-2</v>
      </c>
      <c r="V633">
        <v>1.47088407692579</v>
      </c>
      <c r="W633">
        <v>530.5</v>
      </c>
      <c r="X633">
        <v>553.9</v>
      </c>
      <c r="Y633">
        <v>530.5</v>
      </c>
      <c r="Z633">
        <v>563.20000000000005</v>
      </c>
      <c r="AA633">
        <v>505</v>
      </c>
      <c r="AB633">
        <v>563.20000000000005</v>
      </c>
      <c r="AC633" s="2">
        <f>(Table2[[#This Row],[Close Price]]/Table2[[#This Row],[Day Low]])-1</f>
        <v>4.7125353440151674E-3</v>
      </c>
      <c r="AD633" s="2">
        <f>(Table2[[#This Row],[Day High]]/Table2[[#This Row],[Close Price]])-1</f>
        <v>3.9212007504690449E-2</v>
      </c>
      <c r="AE633" s="2">
        <f>(Table2[[#This Row],[Close Price]]/Table2[[#This Row],[Current Week Low]])-1</f>
        <v>4.7125353440151674E-3</v>
      </c>
      <c r="AF633" s="2">
        <f>(Table2[[#This Row],[Current Week High]]/Table2[[#This Row],[Close Price]])-1</f>
        <v>5.6660412757973733E-2</v>
      </c>
      <c r="AG633" s="2">
        <f>(Table2[[#This Row],[Close Price]]/Table2[[#This Row],[Current Month Low]])-1</f>
        <v>5.5445544554455495E-2</v>
      </c>
      <c r="AH633" s="2">
        <f>(Table2[[#This Row],[Current Month High]]/Table2[[#This Row],[Close Price]])-1</f>
        <v>5.6660412757973733E-2</v>
      </c>
      <c r="AI633">
        <v>21.1538461538461</v>
      </c>
      <c r="AJ633">
        <v>23.6515485442524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-0.03</v>
      </c>
      <c r="AM633" t="s">
        <v>10199</v>
      </c>
      <c r="AN633">
        <v>3.37</v>
      </c>
      <c r="AO633" t="s">
        <v>10200</v>
      </c>
      <c r="AP633">
        <v>-7.1803159884359993E-2</v>
      </c>
      <c r="AQ633">
        <f>(Table2[[#This Row],[Sharpe Ratio]]-AVERAGE(Table2[Sharpe Ratio]))/_xlfn.STDEV.P(Table2[Sharpe Ratio])</f>
        <v>-1.4237301612544744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-3.4399108086389032</v>
      </c>
      <c r="AS633">
        <f>_xlfn.RANK.AVG(Table2[[#This Row],[1Y Return vs Nifty Z-Score]],Table2[1Y Return vs Nifty Z-Score])</f>
        <v>570</v>
      </c>
      <c r="AT633">
        <f>_xlfn.RANK.AVG(Table2[[#This Row],[6M Return vs Nifty Z-Score]],Table2[6M Return vs Nifty Z-Score])</f>
        <v>524</v>
      </c>
      <c r="AU633">
        <f>_xlfn.RANK.AVG(Table2[[#This Row],[Sharpe Ratio Z-Score]],Table2[Sharpe Ratio Z-Score])</f>
        <v>674</v>
      </c>
      <c r="AV633">
        <f>(Table2[[#This Row],[Rank 1Y]]+Table2[[#This Row],[Rank 6M]]+Table2[[#This Row],[Rank Sharpe]])/3</f>
        <v>589.33333333333337</v>
      </c>
    </row>
    <row r="634" spans="1:48" x14ac:dyDescent="0.3">
      <c r="A634" t="s">
        <v>1640</v>
      </c>
      <c r="B634" t="s">
        <v>1641</v>
      </c>
      <c r="C634" t="s">
        <v>10169</v>
      </c>
      <c r="D634" t="s">
        <v>242</v>
      </c>
      <c r="E634">
        <v>5035.1999765749997</v>
      </c>
      <c r="F634">
        <v>288.75</v>
      </c>
      <c r="G634">
        <v>15.059649705803899</v>
      </c>
      <c r="H634">
        <f>(Table2[[#This Row],[1Y Return vs Nifty]]-AVERAGE(Table2[1Y Return vs Nifty]))/_xlfn.STDEV.P(Table2[1Y Return vs Nifty])</f>
        <v>-0.37251036168537394</v>
      </c>
      <c r="I634">
        <v>11.2011467701287</v>
      </c>
      <c r="J634">
        <f>(Table2[[#This Row],[1M Return vs Nifty]]-AVERAGE(Table2[1M Return vs Nifty]))/_xlfn.STDEV.P(Table2[1M Return vs Nifty])</f>
        <v>0.56444263485696433</v>
      </c>
      <c r="K634">
        <v>-4.9181467223970898</v>
      </c>
      <c r="L634">
        <f>(Table2[[#This Row],[6M Return vs Nifty]]-AVERAGE(Table2[6M Return vs Nifty]))/_xlfn.STDEV.P(Table2[6M Return vs Nifty])</f>
        <v>-0.45869796896896214</v>
      </c>
      <c r="M634">
        <v>4.5952879712743702</v>
      </c>
      <c r="N634">
        <f>(Table2[[#This Row],[1W Return vs Nifty]]-AVERAGE(Table2[1W Return vs Nifty]))/_xlfn.STDEV.P(Table2[1W Return vs Nifty])</f>
        <v>0.62354313785095716</v>
      </c>
      <c r="O634">
        <v>285.88</v>
      </c>
      <c r="P634">
        <v>275.11615177963102</v>
      </c>
      <c r="Q634">
        <v>258.92268738709402</v>
      </c>
      <c r="R634">
        <v>67.207384638593794</v>
      </c>
      <c r="S634" s="2">
        <f>(Table2[[#This Row],[Close Price]]-Table2[[#This Row],[20D EMA]])/Table2[[#This Row],[20D EMA]]</f>
        <v>1.0039177277179252E-2</v>
      </c>
      <c r="T634" s="2">
        <f>(Table2[[#This Row],[Close Price]]-Table2[[#This Row],[50D EMA]])/Table2[[#This Row],[50D EMA]]</f>
        <v>4.9556698624113257E-2</v>
      </c>
      <c r="U634" s="2">
        <f>(Table2[[#This Row],[Close Price]]-Table2[[#This Row],[200D EMA]])/Table2[[#This Row],[200D EMA]]</f>
        <v>0.11519775618701818</v>
      </c>
      <c r="V634">
        <v>1.15925208538355</v>
      </c>
      <c r="W634">
        <v>283.2</v>
      </c>
      <c r="X634">
        <v>299.10000000000002</v>
      </c>
      <c r="Y634">
        <v>283.2</v>
      </c>
      <c r="Z634">
        <v>308.8</v>
      </c>
      <c r="AA634">
        <v>276.8</v>
      </c>
      <c r="AB634">
        <v>310</v>
      </c>
      <c r="AC634" s="2">
        <f>(Table2[[#This Row],[Close Price]]/Table2[[#This Row],[Day Low]])-1</f>
        <v>1.9597457627118731E-2</v>
      </c>
      <c r="AD634" s="2">
        <f>(Table2[[#This Row],[Day High]]/Table2[[#This Row],[Close Price]])-1</f>
        <v>3.5844155844156012E-2</v>
      </c>
      <c r="AE634" s="2">
        <f>(Table2[[#This Row],[Close Price]]/Table2[[#This Row],[Current Week Low]])-1</f>
        <v>1.9597457627118731E-2</v>
      </c>
      <c r="AF634" s="2">
        <f>(Table2[[#This Row],[Current Week High]]/Table2[[#This Row],[Close Price]])-1</f>
        <v>6.9437229437229409E-2</v>
      </c>
      <c r="AG634" s="2">
        <f>(Table2[[#This Row],[Close Price]]/Table2[[#This Row],[Current Month Low]])-1</f>
        <v>4.3171965317919003E-2</v>
      </c>
      <c r="AH634" s="2">
        <f>(Table2[[#This Row],[Current Month High]]/Table2[[#This Row],[Close Price]])-1</f>
        <v>7.3593073593073655E-2</v>
      </c>
      <c r="AI634">
        <v>7.8268398268398203</v>
      </c>
      <c r="AJ634">
        <v>41.3016882799119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0.01</v>
      </c>
      <c r="AM634" t="s">
        <v>10200</v>
      </c>
      <c r="AN634">
        <v>1.05</v>
      </c>
      <c r="AO634" t="s">
        <v>10200</v>
      </c>
      <c r="AP634">
        <v>-1.8996417376781E-2</v>
      </c>
      <c r="AQ634">
        <f>(Table2[[#This Row],[Sharpe Ratio]]-AVERAGE(Table2[Sharpe Ratio]))/_xlfn.STDEV.P(Table2[Sharpe Ratio])</f>
        <v>-0.82837142091768901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-0.47159397886410359</v>
      </c>
      <c r="AS634">
        <f>_xlfn.RANK.AVG(Table2[[#This Row],[1Y Return vs Nifty Z-Score]],Table2[1Y Return vs Nifty Z-Score])</f>
        <v>420</v>
      </c>
      <c r="AT634">
        <f>_xlfn.RANK.AVG(Table2[[#This Row],[6M Return vs Nifty Z-Score]],Table2[6M Return vs Nifty Z-Score])</f>
        <v>478</v>
      </c>
      <c r="AU634">
        <f>_xlfn.RANK.AVG(Table2[[#This Row],[Sharpe Ratio Z-Score]],Table2[Sharpe Ratio Z-Score])</f>
        <v>578</v>
      </c>
      <c r="AV634">
        <f>(Table2[[#This Row],[Rank 1Y]]+Table2[[#This Row],[Rank 6M]]+Table2[[#This Row],[Rank Sharpe]])/3</f>
        <v>492</v>
      </c>
    </row>
    <row r="635" spans="1:48" x14ac:dyDescent="0.3">
      <c r="A635" t="s">
        <v>1642</v>
      </c>
      <c r="B635" t="s">
        <v>1643</v>
      </c>
      <c r="C635" t="s">
        <v>10159</v>
      </c>
      <c r="D635" t="s">
        <v>189</v>
      </c>
      <c r="E635">
        <v>5023.8688613049999</v>
      </c>
      <c r="F635">
        <v>127.36</v>
      </c>
      <c r="G635">
        <v>-10.142326598630399</v>
      </c>
      <c r="H635">
        <f>(Table2[[#This Row],[1Y Return vs Nifty]]-AVERAGE(Table2[1Y Return vs Nifty]))/_xlfn.STDEV.P(Table2[1Y Return vs Nifty])</f>
        <v>-0.6669443047758975</v>
      </c>
      <c r="I635">
        <v>-3.5734276238998501</v>
      </c>
      <c r="J635">
        <f>(Table2[[#This Row],[1M Return vs Nifty]]-AVERAGE(Table2[1M Return vs Nifty]))/_xlfn.STDEV.P(Table2[1M Return vs Nifty])</f>
        <v>-0.66130821840383491</v>
      </c>
      <c r="K635">
        <v>5.7943642355193097</v>
      </c>
      <c r="L635">
        <f>(Table2[[#This Row],[6M Return vs Nifty]]-AVERAGE(Table2[6M Return vs Nifty]))/_xlfn.STDEV.P(Table2[6M Return vs Nifty])</f>
        <v>-0.13273093747800771</v>
      </c>
      <c r="M635">
        <v>0.34204312732091102</v>
      </c>
      <c r="N635">
        <f>(Table2[[#This Row],[1W Return vs Nifty]]-AVERAGE(Table2[1W Return vs Nifty]))/_xlfn.STDEV.P(Table2[1W Return vs Nifty])</f>
        <v>-0.20152262968651821</v>
      </c>
      <c r="O635">
        <v>126.39</v>
      </c>
      <c r="P635">
        <v>127.06615268861501</v>
      </c>
      <c r="Q635">
        <v>121.75400036863699</v>
      </c>
      <c r="R635">
        <v>48.624002411520202</v>
      </c>
      <c r="S635" s="2">
        <f>(Table2[[#This Row],[Close Price]]-Table2[[#This Row],[20D EMA]])/Table2[[#This Row],[20D EMA]]</f>
        <v>7.6746578052060994E-3</v>
      </c>
      <c r="T635" s="2">
        <f>(Table2[[#This Row],[Close Price]]-Table2[[#This Row],[50D EMA]])/Table2[[#This Row],[50D EMA]]</f>
        <v>2.3125537774413324E-3</v>
      </c>
      <c r="U635" s="2">
        <f>(Table2[[#This Row],[Close Price]]-Table2[[#This Row],[200D EMA]])/Table2[[#This Row],[200D EMA]]</f>
        <v>4.6043658642751853E-2</v>
      </c>
      <c r="V635">
        <v>0.68029660396504399</v>
      </c>
      <c r="W635">
        <v>124.8</v>
      </c>
      <c r="X635">
        <v>130.6</v>
      </c>
      <c r="Y635">
        <v>124.8</v>
      </c>
      <c r="Z635">
        <v>130.6</v>
      </c>
      <c r="AA635">
        <v>122.01</v>
      </c>
      <c r="AB635">
        <v>130.6</v>
      </c>
      <c r="AC635" s="2">
        <f>(Table2[[#This Row],[Close Price]]/Table2[[#This Row],[Day Low]])-1</f>
        <v>2.051282051282044E-2</v>
      </c>
      <c r="AD635" s="2">
        <f>(Table2[[#This Row],[Day High]]/Table2[[#This Row],[Close Price]])-1</f>
        <v>2.5439698492462304E-2</v>
      </c>
      <c r="AE635" s="2">
        <f>(Table2[[#This Row],[Close Price]]/Table2[[#This Row],[Current Week Low]])-1</f>
        <v>2.051282051282044E-2</v>
      </c>
      <c r="AF635" s="2">
        <f>(Table2[[#This Row],[Current Week High]]/Table2[[#This Row],[Close Price]])-1</f>
        <v>2.5439698492462304E-2</v>
      </c>
      <c r="AG635" s="2">
        <f>(Table2[[#This Row],[Close Price]]/Table2[[#This Row],[Current Month Low]])-1</f>
        <v>4.3848864847143565E-2</v>
      </c>
      <c r="AH635" s="2">
        <f>(Table2[[#This Row],[Current Month High]]/Table2[[#This Row],[Close Price]])-1</f>
        <v>2.5439698492462304E-2</v>
      </c>
      <c r="AI635">
        <v>13.0653266331658</v>
      </c>
      <c r="AJ635">
        <v>24.435759648265702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-0.15</v>
      </c>
      <c r="AM635" t="s">
        <v>10199</v>
      </c>
      <c r="AN635">
        <v>0.37</v>
      </c>
      <c r="AO635" t="s">
        <v>10200</v>
      </c>
      <c r="AP635">
        <v>1.5271137510806001E-2</v>
      </c>
      <c r="AQ635">
        <f>(Table2[[#This Row],[Sharpe Ratio]]-AVERAGE(Table2[Sharpe Ratio]))/_xlfn.STDEV.P(Table2[Sharpe Ratio])</f>
        <v>-0.44202893237340191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565</v>
      </c>
      <c r="AT635">
        <f>_xlfn.RANK.AVG(Table2[[#This Row],[6M Return vs Nifty Z-Score]],Table2[6M Return vs Nifty Z-Score])</f>
        <v>355</v>
      </c>
      <c r="AU635">
        <f>_xlfn.RANK.AVG(Table2[[#This Row],[Sharpe Ratio Z-Score]],Table2[Sharpe Ratio Z-Score])</f>
        <v>452</v>
      </c>
      <c r="AV635">
        <f>(Table2[[#This Row],[Rank 1Y]]+Table2[[#This Row],[Rank 6M]]+Table2[[#This Row],[Rank Sharpe]])/3</f>
        <v>457.33333333333331</v>
      </c>
    </row>
    <row r="636" spans="1:48" x14ac:dyDescent="0.3">
      <c r="A636" t="s">
        <v>1648</v>
      </c>
      <c r="B636" t="s">
        <v>1649</v>
      </c>
      <c r="C636" t="s">
        <v>10158</v>
      </c>
      <c r="D636" t="s">
        <v>46</v>
      </c>
      <c r="E636">
        <v>5012.4131742930003</v>
      </c>
      <c r="F636">
        <v>61.49</v>
      </c>
      <c r="G636">
        <v>39.586930566082799</v>
      </c>
      <c r="H636">
        <f>(Table2[[#This Row],[1Y Return vs Nifty]]-AVERAGE(Table2[1Y Return vs Nifty]))/_xlfn.STDEV.P(Table2[1Y Return vs Nifty])</f>
        <v>-8.5958865495371101E-2</v>
      </c>
      <c r="I636">
        <v>-0.76439591390421402</v>
      </c>
      <c r="J636">
        <f>(Table2[[#This Row],[1M Return vs Nifty]]-AVERAGE(Table2[1M Return vs Nifty]))/_xlfn.STDEV.P(Table2[1M Return vs Nifty])</f>
        <v>-0.42826103047567216</v>
      </c>
      <c r="K636">
        <v>-15.1657423662695</v>
      </c>
      <c r="L636">
        <f>(Table2[[#This Row],[6M Return vs Nifty]]-AVERAGE(Table2[6M Return vs Nifty]))/_xlfn.STDEV.P(Table2[6M Return vs Nifty])</f>
        <v>-0.77051826442305738</v>
      </c>
      <c r="M636">
        <v>-4.7498757951556998</v>
      </c>
      <c r="N636">
        <f>(Table2[[#This Row],[1W Return vs Nifty]]-AVERAGE(Table2[1W Return vs Nifty]))/_xlfn.STDEV.P(Table2[1W Return vs Nifty])</f>
        <v>-1.1892786014557584</v>
      </c>
      <c r="O636">
        <v>65.33</v>
      </c>
      <c r="P636">
        <v>63.804329518384101</v>
      </c>
      <c r="Q636">
        <v>57.765331058127103</v>
      </c>
      <c r="R636">
        <v>31.1080498489593</v>
      </c>
      <c r="S636" s="2">
        <f>(Table2[[#This Row],[Close Price]]-Table2[[#This Row],[20D EMA]])/Table2[[#This Row],[20D EMA]]</f>
        <v>-5.8778509107607478E-2</v>
      </c>
      <c r="T636" s="2">
        <f>(Table2[[#This Row],[Close Price]]-Table2[[#This Row],[50D EMA]])/Table2[[#This Row],[50D EMA]]</f>
        <v>-3.6272295874800554E-2</v>
      </c>
      <c r="U636" s="2">
        <f>(Table2[[#This Row],[Close Price]]-Table2[[#This Row],[200D EMA]])/Table2[[#This Row],[200D EMA]]</f>
        <v>6.4479314385386344E-2</v>
      </c>
      <c r="V636">
        <v>1.1879647033267</v>
      </c>
      <c r="W636">
        <v>60.76</v>
      </c>
      <c r="X636">
        <v>64.14</v>
      </c>
      <c r="Y636">
        <v>60.76</v>
      </c>
      <c r="Z636">
        <v>64.5</v>
      </c>
      <c r="AA636">
        <v>60.76</v>
      </c>
      <c r="AB636">
        <v>70</v>
      </c>
      <c r="AC636" s="2">
        <f>(Table2[[#This Row],[Close Price]]/Table2[[#This Row],[Day Low]])-1</f>
        <v>1.201448321263987E-2</v>
      </c>
      <c r="AD636" s="2">
        <f>(Table2[[#This Row],[Day High]]/Table2[[#This Row],[Close Price]])-1</f>
        <v>4.3096438445275664E-2</v>
      </c>
      <c r="AE636" s="2">
        <f>(Table2[[#This Row],[Close Price]]/Table2[[#This Row],[Current Week Low]])-1</f>
        <v>1.201448321263987E-2</v>
      </c>
      <c r="AF636" s="2">
        <f>(Table2[[#This Row],[Current Week High]]/Table2[[#This Row],[Close Price]])-1</f>
        <v>4.8951048951048959E-2</v>
      </c>
      <c r="AG636" s="2">
        <f>(Table2[[#This Row],[Close Price]]/Table2[[#This Row],[Current Month Low]])-1</f>
        <v>1.201448321263987E-2</v>
      </c>
      <c r="AH636" s="2">
        <f>(Table2[[#This Row],[Current Month High]]/Table2[[#This Row],[Close Price]])-1</f>
        <v>0.13839648723369646</v>
      </c>
      <c r="AI636">
        <v>28.4761749878028</v>
      </c>
      <c r="AJ636">
        <v>76.189111747851001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-0.11</v>
      </c>
      <c r="AM636" t="s">
        <v>10199</v>
      </c>
      <c r="AN636">
        <v>-9.98</v>
      </c>
      <c r="AO636" t="s">
        <v>10199</v>
      </c>
      <c r="AP636">
        <v>0.121973283988884</v>
      </c>
      <c r="AQ636">
        <f>(Table2[[#This Row],[Sharpe Ratio]]-AVERAGE(Table2[Sharpe Ratio]))/_xlfn.STDEV.P(Table2[Sharpe Ratio])</f>
        <v>0.76096243770215688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-1.7130543241477021</v>
      </c>
      <c r="AS636">
        <f>_xlfn.RANK.AVG(Table2[[#This Row],[1Y Return vs Nifty Z-Score]],Table2[1Y Return vs Nifty Z-Score])</f>
        <v>305</v>
      </c>
      <c r="AT636">
        <f>_xlfn.RANK.AVG(Table2[[#This Row],[6M Return vs Nifty Z-Score]],Table2[6M Return vs Nifty Z-Score])</f>
        <v>583</v>
      </c>
      <c r="AU636">
        <f>_xlfn.RANK.AVG(Table2[[#This Row],[Sharpe Ratio Z-Score]],Table2[Sharpe Ratio Z-Score])</f>
        <v>161</v>
      </c>
      <c r="AV636">
        <f>(Table2[[#This Row],[Rank 1Y]]+Table2[[#This Row],[Rank 6M]]+Table2[[#This Row],[Rank Sharpe]])/3</f>
        <v>349.66666666666669</v>
      </c>
    </row>
    <row r="637" spans="1:48" x14ac:dyDescent="0.3">
      <c r="A637" t="s">
        <v>1650</v>
      </c>
      <c r="B637" t="s">
        <v>1651</v>
      </c>
      <c r="C637" t="s">
        <v>10170</v>
      </c>
      <c r="D637" t="s">
        <v>109</v>
      </c>
      <c r="E637">
        <v>4965.0966686100001</v>
      </c>
      <c r="F637">
        <v>291.2</v>
      </c>
      <c r="G637">
        <v>90.768609876467096</v>
      </c>
      <c r="H637">
        <f>(Table2[[#This Row],[1Y Return vs Nifty]]-AVERAGE(Table2[1Y Return vs Nifty]))/_xlfn.STDEV.P(Table2[1Y Return vs Nifty])</f>
        <v>0.5119951787158209</v>
      </c>
      <c r="I637">
        <v>8.4730447668354394</v>
      </c>
      <c r="J637">
        <f>(Table2[[#This Row],[1M Return vs Nifty]]-AVERAGE(Table2[1M Return vs Nifty]))/_xlfn.STDEV.P(Table2[1M Return vs Nifty])</f>
        <v>0.33810966111859753</v>
      </c>
      <c r="K637">
        <v>12.787265664219101</v>
      </c>
      <c r="L637">
        <f>(Table2[[#This Row],[6M Return vs Nifty]]-AVERAGE(Table2[6M Return vs Nifty]))/_xlfn.STDEV.P(Table2[6M Return vs Nifty])</f>
        <v>8.0053472188116218E-2</v>
      </c>
      <c r="M637">
        <v>9.2993605719221595</v>
      </c>
      <c r="N637">
        <f>(Table2[[#This Row],[1W Return vs Nifty]]-AVERAGE(Table2[1W Return vs Nifty]))/_xlfn.STDEV.P(Table2[1W Return vs Nifty])</f>
        <v>1.5360627348177442</v>
      </c>
      <c r="O637">
        <v>277.44</v>
      </c>
      <c r="P637">
        <v>272.19379577407</v>
      </c>
      <c r="Q637">
        <v>233.12827611123299</v>
      </c>
      <c r="R637">
        <v>74.583843674831698</v>
      </c>
      <c r="S637" s="2">
        <f>(Table2[[#This Row],[Close Price]]-Table2[[#This Row],[20D EMA]])/Table2[[#This Row],[20D EMA]]</f>
        <v>4.959630911188001E-2</v>
      </c>
      <c r="T637" s="2">
        <f>(Table2[[#This Row],[Close Price]]-Table2[[#This Row],[50D EMA]])/Table2[[#This Row],[50D EMA]]</f>
        <v>6.9826000889843129E-2</v>
      </c>
      <c r="U637" s="2">
        <f>(Table2[[#This Row],[Close Price]]-Table2[[#This Row],[200D EMA]])/Table2[[#This Row],[200D EMA]]</f>
        <v>0.24909772790092227</v>
      </c>
      <c r="V637">
        <v>0.88773573385079596</v>
      </c>
      <c r="W637">
        <v>284.7</v>
      </c>
      <c r="X637">
        <v>296.8</v>
      </c>
      <c r="Y637">
        <v>283.55</v>
      </c>
      <c r="Z637">
        <v>306.10000000000002</v>
      </c>
      <c r="AA637">
        <v>268.2</v>
      </c>
      <c r="AB637">
        <v>306.10000000000002</v>
      </c>
      <c r="AC637" s="2">
        <f>(Table2[[#This Row],[Close Price]]/Table2[[#This Row],[Day Low]])-1</f>
        <v>2.2831050228310446E-2</v>
      </c>
      <c r="AD637" s="2">
        <f>(Table2[[#This Row],[Day High]]/Table2[[#This Row],[Close Price]])-1</f>
        <v>1.9230769230769384E-2</v>
      </c>
      <c r="AE637" s="2">
        <f>(Table2[[#This Row],[Close Price]]/Table2[[#This Row],[Current Week Low]])-1</f>
        <v>2.6979368718039076E-2</v>
      </c>
      <c r="AF637" s="2">
        <f>(Table2[[#This Row],[Current Week High]]/Table2[[#This Row],[Close Price]])-1</f>
        <v>5.1167582417582569E-2</v>
      </c>
      <c r="AG637" s="2">
        <f>(Table2[[#This Row],[Close Price]]/Table2[[#This Row],[Current Month Low]])-1</f>
        <v>8.5756897837434787E-2</v>
      </c>
      <c r="AH637" s="2">
        <f>(Table2[[#This Row],[Current Month High]]/Table2[[#This Row],[Close Price]])-1</f>
        <v>5.1167582417582569E-2</v>
      </c>
      <c r="AI637">
        <v>10.044642857142801</v>
      </c>
      <c r="AJ637">
        <v>125.03863987635199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</v>
      </c>
      <c r="AM637">
        <v>0</v>
      </c>
      <c r="AN637">
        <v>3.94</v>
      </c>
      <c r="AO637" t="s">
        <v>10200</v>
      </c>
      <c r="AP637">
        <v>6.6815585292282001E-2</v>
      </c>
      <c r="AQ637">
        <f>(Table2[[#This Row],[Sharpe Ratio]]-AVERAGE(Table2[Sharpe Ratio]))/_xlfn.STDEV.P(Table2[Sharpe Ratio])</f>
        <v>0.13909832610368389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2.6053193729439625</v>
      </c>
      <c r="AS637">
        <f>_xlfn.RANK.AVG(Table2[[#This Row],[1Y Return vs Nifty Z-Score]],Table2[1Y Return vs Nifty Z-Score])</f>
        <v>143</v>
      </c>
      <c r="AT637">
        <f>_xlfn.RANK.AVG(Table2[[#This Row],[6M Return vs Nifty Z-Score]],Table2[6M Return vs Nifty Z-Score])</f>
        <v>291</v>
      </c>
      <c r="AU637">
        <f>_xlfn.RANK.AVG(Table2[[#This Row],[Sharpe Ratio Z-Score]],Table2[Sharpe Ratio Z-Score])</f>
        <v>294</v>
      </c>
      <c r="AV637">
        <f>(Table2[[#This Row],[Rank 1Y]]+Table2[[#This Row],[Rank 6M]]+Table2[[#This Row],[Rank Sharpe]])/3</f>
        <v>242.66666666666666</v>
      </c>
    </row>
    <row r="638" spans="1:48" x14ac:dyDescent="0.3">
      <c r="A638" t="s">
        <v>1652</v>
      </c>
      <c r="B638" t="s">
        <v>1653</v>
      </c>
      <c r="C638" t="s">
        <v>10157</v>
      </c>
      <c r="D638" t="s">
        <v>1654</v>
      </c>
      <c r="E638">
        <v>4964.8118929499997</v>
      </c>
      <c r="F638">
        <v>1000.4</v>
      </c>
      <c r="G638">
        <v>55.963406358798203</v>
      </c>
      <c r="H638">
        <f>(Table2[[#This Row],[1Y Return vs Nifty]]-AVERAGE(Table2[1Y Return vs Nifty]))/_xlfn.STDEV.P(Table2[1Y Return vs Nifty])</f>
        <v>0.10536701638506334</v>
      </c>
      <c r="I638">
        <v>-2.6036421228856002</v>
      </c>
      <c r="J638">
        <f>(Table2[[#This Row],[1M Return vs Nifty]]-AVERAGE(Table2[1M Return vs Nifty]))/_xlfn.STDEV.P(Table2[1M Return vs Nifty])</f>
        <v>-0.58085138941872294</v>
      </c>
      <c r="K638">
        <v>38.920751294081498</v>
      </c>
      <c r="L638">
        <f>(Table2[[#This Row],[6M Return vs Nifty]]-AVERAGE(Table2[6M Return vs Nifty]))/_xlfn.STDEV.P(Table2[6M Return vs Nifty])</f>
        <v>0.8752596350329338</v>
      </c>
      <c r="M638">
        <v>5.2241905474560397</v>
      </c>
      <c r="N638">
        <f>(Table2[[#This Row],[1W Return vs Nifty]]-AVERAGE(Table2[1W Return vs Nifty]))/_xlfn.STDEV.P(Table2[1W Return vs Nifty])</f>
        <v>0.74554081392203708</v>
      </c>
      <c r="O638">
        <v>954.7</v>
      </c>
      <c r="P638">
        <v>897.848790002947</v>
      </c>
      <c r="Q638">
        <v>742.17155753079601</v>
      </c>
      <c r="R638">
        <v>61.1144491574683</v>
      </c>
      <c r="S638" s="2">
        <f>(Table2[[#This Row],[Close Price]]-Table2[[#This Row],[20D EMA]])/Table2[[#This Row],[20D EMA]]</f>
        <v>4.7868440347753144E-2</v>
      </c>
      <c r="T638" s="2">
        <f>(Table2[[#This Row],[Close Price]]-Table2[[#This Row],[50D EMA]])/Table2[[#This Row],[50D EMA]]</f>
        <v>0.11421879846462385</v>
      </c>
      <c r="U638" s="2">
        <f>(Table2[[#This Row],[Close Price]]-Table2[[#This Row],[200D EMA]])/Table2[[#This Row],[200D EMA]]</f>
        <v>0.34793632260488361</v>
      </c>
      <c r="V638">
        <v>0.54258212129017303</v>
      </c>
      <c r="W638">
        <v>980</v>
      </c>
      <c r="X638">
        <v>1002.6</v>
      </c>
      <c r="Y638">
        <v>968.6</v>
      </c>
      <c r="Z638">
        <v>1018.95</v>
      </c>
      <c r="AA638">
        <v>921.45</v>
      </c>
      <c r="AB638">
        <v>1018.95</v>
      </c>
      <c r="AC638" s="2">
        <f>(Table2[[#This Row],[Close Price]]/Table2[[#This Row],[Day Low]])-1</f>
        <v>2.0816326530612272E-2</v>
      </c>
      <c r="AD638" s="2">
        <f>(Table2[[#This Row],[Day High]]/Table2[[#This Row],[Close Price]])-1</f>
        <v>2.1991203518592073E-3</v>
      </c>
      <c r="AE638" s="2">
        <f>(Table2[[#This Row],[Close Price]]/Table2[[#This Row],[Current Week Low]])-1</f>
        <v>3.283088994424932E-2</v>
      </c>
      <c r="AF638" s="2">
        <f>(Table2[[#This Row],[Current Week High]]/Table2[[#This Row],[Close Price]])-1</f>
        <v>1.8542582966813326E-2</v>
      </c>
      <c r="AG638" s="2">
        <f>(Table2[[#This Row],[Close Price]]/Table2[[#This Row],[Current Month Low]])-1</f>
        <v>8.5680177980356875E-2</v>
      </c>
      <c r="AH638" s="2">
        <f>(Table2[[#This Row],[Current Month High]]/Table2[[#This Row],[Close Price]])-1</f>
        <v>1.8542582966813326E-2</v>
      </c>
      <c r="AI638">
        <v>3.9134346261495399</v>
      </c>
      <c r="AJ638">
        <v>86.990654205607399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0.15</v>
      </c>
      <c r="AM638" t="s">
        <v>10200</v>
      </c>
      <c r="AN638">
        <v>-1.1499999999999999</v>
      </c>
      <c r="AO638" t="s">
        <v>10199</v>
      </c>
      <c r="AP638">
        <v>-5.7975995739160003E-3</v>
      </c>
      <c r="AQ638">
        <f>(Table2[[#This Row],[Sharpe Ratio]]-AVERAGE(Table2[Sharpe Ratio]))/_xlfn.STDEV.P(Table2[Sharpe Ratio])</f>
        <v>-0.67956406852475093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0.46575200739656031</v>
      </c>
      <c r="AS638">
        <f>_xlfn.RANK.AVG(Table2[[#This Row],[1Y Return vs Nifty Z-Score]],Table2[1Y Return vs Nifty Z-Score])</f>
        <v>243</v>
      </c>
      <c r="AT638">
        <f>_xlfn.RANK.AVG(Table2[[#This Row],[6M Return vs Nifty Z-Score]],Table2[6M Return vs Nifty Z-Score])</f>
        <v>108</v>
      </c>
      <c r="AU638">
        <f>_xlfn.RANK.AVG(Table2[[#This Row],[Sharpe Ratio Z-Score]],Table2[Sharpe Ratio Z-Score])</f>
        <v>552</v>
      </c>
      <c r="AV638">
        <f>(Table2[[#This Row],[Rank 1Y]]+Table2[[#This Row],[Rank 6M]]+Table2[[#This Row],[Rank Sharpe]])/3</f>
        <v>301</v>
      </c>
    </row>
    <row r="639" spans="1:48" x14ac:dyDescent="0.3">
      <c r="A639" t="s">
        <v>1655</v>
      </c>
      <c r="B639" t="s">
        <v>1656</v>
      </c>
      <c r="C639" t="s">
        <v>10165</v>
      </c>
      <c r="D639" t="s">
        <v>1215</v>
      </c>
      <c r="E639">
        <v>4951.5782614999998</v>
      </c>
      <c r="F639">
        <v>2979.95</v>
      </c>
      <c r="G639">
        <v>-2.1703587933584001</v>
      </c>
      <c r="H639">
        <f>(Table2[[#This Row],[1Y Return vs Nifty]]-AVERAGE(Table2[1Y Return vs Nifty]))/_xlfn.STDEV.P(Table2[1Y Return vs Nifty])</f>
        <v>-0.57380804090741877</v>
      </c>
      <c r="I639">
        <v>-2.63380939027524</v>
      </c>
      <c r="J639">
        <f>(Table2[[#This Row],[1M Return vs Nifty]]-AVERAGE(Table2[1M Return vs Nifty]))/_xlfn.STDEV.P(Table2[1M Return vs Nifty])</f>
        <v>-0.58335417242669529</v>
      </c>
      <c r="K639">
        <v>-18.591527295218999</v>
      </c>
      <c r="L639">
        <f>(Table2[[#This Row],[6M Return vs Nifty]]-AVERAGE(Table2[6M Return vs Nifty]))/_xlfn.STDEV.P(Table2[6M Return vs Nifty])</f>
        <v>-0.87476020622391015</v>
      </c>
      <c r="M639">
        <v>0.42533406410318197</v>
      </c>
      <c r="N639">
        <f>(Table2[[#This Row],[1W Return vs Nifty]]-AVERAGE(Table2[1W Return vs Nifty]))/_xlfn.STDEV.P(Table2[1W Return vs Nifty])</f>
        <v>-0.18536543601287517</v>
      </c>
      <c r="O639">
        <v>2950.25</v>
      </c>
      <c r="P639">
        <v>2994.1012055740898</v>
      </c>
      <c r="Q639">
        <v>2910.9235565364802</v>
      </c>
      <c r="R639">
        <v>52.174252641757498</v>
      </c>
      <c r="S639" s="2">
        <f>(Table2[[#This Row],[Close Price]]-Table2[[#This Row],[20D EMA]])/Table2[[#This Row],[20D EMA]]</f>
        <v>1.0066943479366094E-2</v>
      </c>
      <c r="T639" s="2">
        <f>(Table2[[#This Row],[Close Price]]-Table2[[#This Row],[50D EMA]])/Table2[[#This Row],[50D EMA]]</f>
        <v>-4.7263618035839382E-3</v>
      </c>
      <c r="U639" s="2">
        <f>(Table2[[#This Row],[Close Price]]-Table2[[#This Row],[200D EMA]])/Table2[[#This Row],[200D EMA]]</f>
        <v>2.3712901463358842E-2</v>
      </c>
      <c r="V639">
        <v>0.71777076514338201</v>
      </c>
      <c r="W639">
        <v>2961</v>
      </c>
      <c r="X639">
        <v>3081.7</v>
      </c>
      <c r="Y639">
        <v>2940.1</v>
      </c>
      <c r="Z639">
        <v>3081.7</v>
      </c>
      <c r="AA639">
        <v>2863.55</v>
      </c>
      <c r="AB639">
        <v>3081.7</v>
      </c>
      <c r="AC639" s="2">
        <f>(Table2[[#This Row],[Close Price]]/Table2[[#This Row],[Day Low]])-1</f>
        <v>6.3998649105030392E-3</v>
      </c>
      <c r="AD639" s="2">
        <f>(Table2[[#This Row],[Day High]]/Table2[[#This Row],[Close Price]])-1</f>
        <v>3.4144868202486522E-2</v>
      </c>
      <c r="AE639" s="2">
        <f>(Table2[[#This Row],[Close Price]]/Table2[[#This Row],[Current Week Low]])-1</f>
        <v>1.3553960749634442E-2</v>
      </c>
      <c r="AF639" s="2">
        <f>(Table2[[#This Row],[Current Week High]]/Table2[[#This Row],[Close Price]])-1</f>
        <v>3.4144868202486522E-2</v>
      </c>
      <c r="AG639" s="2">
        <f>(Table2[[#This Row],[Close Price]]/Table2[[#This Row],[Current Month Low]])-1</f>
        <v>4.0648844965165409E-2</v>
      </c>
      <c r="AH639" s="2">
        <f>(Table2[[#This Row],[Current Month High]]/Table2[[#This Row],[Close Price]])-1</f>
        <v>3.4144868202486522E-2</v>
      </c>
      <c r="AI639">
        <v>24.163157099951299</v>
      </c>
      <c r="AJ639">
        <v>36.688684005320802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0</v>
      </c>
      <c r="AM639">
        <v>0</v>
      </c>
      <c r="AN639">
        <v>2.97</v>
      </c>
      <c r="AO639" t="s">
        <v>10200</v>
      </c>
      <c r="AP639">
        <v>-6.3045401695713002E-2</v>
      </c>
      <c r="AQ639">
        <f>(Table2[[#This Row],[Sharpe Ratio]]-AVERAGE(Table2[Sharpe Ratio]))/_xlfn.STDEV.P(Table2[Sharpe Ratio])</f>
        <v>-1.3249926206341889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530</v>
      </c>
      <c r="AT639">
        <f>_xlfn.RANK.AVG(Table2[[#This Row],[6M Return vs Nifty Z-Score]],Table2[6M Return vs Nifty Z-Score])</f>
        <v>608</v>
      </c>
      <c r="AU639">
        <f>_xlfn.RANK.AVG(Table2[[#This Row],[Sharpe Ratio Z-Score]],Table2[Sharpe Ratio Z-Score])</f>
        <v>658</v>
      </c>
      <c r="AV639">
        <f>(Table2[[#This Row],[Rank 1Y]]+Table2[[#This Row],[Rank 6M]]+Table2[[#This Row],[Rank Sharpe]])/3</f>
        <v>598.66666666666663</v>
      </c>
    </row>
    <row r="640" spans="1:48" x14ac:dyDescent="0.3">
      <c r="A640" t="s">
        <v>1659</v>
      </c>
      <c r="B640" t="s">
        <v>1660</v>
      </c>
      <c r="C640" t="s">
        <v>10160</v>
      </c>
      <c r="D640" t="s">
        <v>624</v>
      </c>
      <c r="E640">
        <v>4895.6563599999999</v>
      </c>
      <c r="F640">
        <v>1104.55</v>
      </c>
      <c r="G640">
        <v>76.270282099640198</v>
      </c>
      <c r="H640">
        <f>(Table2[[#This Row],[1Y Return vs Nifty]]-AVERAGE(Table2[1Y Return vs Nifty]))/_xlfn.STDEV.P(Table2[1Y Return vs Nifty])</f>
        <v>0.34261164450469983</v>
      </c>
      <c r="I640">
        <v>-5.9862946884699397</v>
      </c>
      <c r="J640">
        <f>(Table2[[#This Row],[1M Return vs Nifty]]-AVERAGE(Table2[1M Return vs Nifty]))/_xlfn.STDEV.P(Table2[1M Return vs Nifty])</f>
        <v>-0.86148818869096755</v>
      </c>
      <c r="K640">
        <v>22.150885528419799</v>
      </c>
      <c r="L640">
        <f>(Table2[[#This Row],[6M Return vs Nifty]]-AVERAGE(Table2[6M Return vs Nifty]))/_xlfn.STDEV.P(Table2[6M Return vs Nifty])</f>
        <v>0.36497559578115468</v>
      </c>
      <c r="M640">
        <v>0.36566422557499501</v>
      </c>
      <c r="N640">
        <f>(Table2[[#This Row],[1W Return vs Nifty]]-AVERAGE(Table2[1W Return vs Nifty]))/_xlfn.STDEV.P(Table2[1W Return vs Nifty])</f>
        <v>-0.19694049057247451</v>
      </c>
      <c r="O640">
        <v>1105.77</v>
      </c>
      <c r="P640">
        <v>1134.4980064255601</v>
      </c>
      <c r="Q640">
        <v>991.17080227199597</v>
      </c>
      <c r="R640">
        <v>64.048186921350506</v>
      </c>
      <c r="S640" s="2">
        <f>(Table2[[#This Row],[Close Price]]-Table2[[#This Row],[20D EMA]])/Table2[[#This Row],[20D EMA]]</f>
        <v>-1.1033035803105775E-3</v>
      </c>
      <c r="T640" s="2">
        <f>(Table2[[#This Row],[Close Price]]-Table2[[#This Row],[50D EMA]])/Table2[[#This Row],[50D EMA]]</f>
        <v>-2.639758400274032E-2</v>
      </c>
      <c r="U640" s="2">
        <f>(Table2[[#This Row],[Close Price]]-Table2[[#This Row],[200D EMA]])/Table2[[#This Row],[200D EMA]]</f>
        <v>0.11438916225953415</v>
      </c>
      <c r="V640">
        <v>0.69423679354185197</v>
      </c>
      <c r="W640">
        <v>1078.7</v>
      </c>
      <c r="X640">
        <v>1117.8499999999999</v>
      </c>
      <c r="Y640">
        <v>1078.7</v>
      </c>
      <c r="Z640">
        <v>1148</v>
      </c>
      <c r="AA640">
        <v>1064.75</v>
      </c>
      <c r="AB640">
        <v>1148</v>
      </c>
      <c r="AC640" s="2">
        <f>(Table2[[#This Row],[Close Price]]/Table2[[#This Row],[Day Low]])-1</f>
        <v>2.396403077778797E-2</v>
      </c>
      <c r="AD640" s="2">
        <f>(Table2[[#This Row],[Day High]]/Table2[[#This Row],[Close Price]])-1</f>
        <v>1.2041102711511487E-2</v>
      </c>
      <c r="AE640" s="2">
        <f>(Table2[[#This Row],[Close Price]]/Table2[[#This Row],[Current Week Low]])-1</f>
        <v>2.396403077778797E-2</v>
      </c>
      <c r="AF640" s="2">
        <f>(Table2[[#This Row],[Current Week High]]/Table2[[#This Row],[Close Price]])-1</f>
        <v>3.9337286677832539E-2</v>
      </c>
      <c r="AG640" s="2">
        <f>(Table2[[#This Row],[Close Price]]/Table2[[#This Row],[Current Month Low]])-1</f>
        <v>3.7379666588400973E-2</v>
      </c>
      <c r="AH640" s="2">
        <f>(Table2[[#This Row],[Current Month High]]/Table2[[#This Row],[Close Price]])-1</f>
        <v>3.9337286677832539E-2</v>
      </c>
      <c r="AI640">
        <v>35.344710515594599</v>
      </c>
      <c r="AJ640">
        <v>111.154654941693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-0.26</v>
      </c>
      <c r="AM640" t="s">
        <v>10199</v>
      </c>
      <c r="AN640">
        <v>-0.21</v>
      </c>
      <c r="AO640" t="s">
        <v>10199</v>
      </c>
      <c r="AP640">
        <v>0.16876055680136401</v>
      </c>
      <c r="AQ640">
        <f>(Table2[[#This Row],[Sharpe Ratio]]-AVERAGE(Table2[Sharpe Ratio]))/_xlfn.STDEV.P(Table2[Sharpe Ratio])</f>
        <v>1.288455906958166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176</v>
      </c>
      <c r="AT640">
        <f>_xlfn.RANK.AVG(Table2[[#This Row],[6M Return vs Nifty Z-Score]],Table2[6M Return vs Nifty Z-Score])</f>
        <v>200</v>
      </c>
      <c r="AU640">
        <f>_xlfn.RANK.AVG(Table2[[#This Row],[Sharpe Ratio Z-Score]],Table2[Sharpe Ratio Z-Score])</f>
        <v>74</v>
      </c>
      <c r="AV640">
        <f>(Table2[[#This Row],[Rank 1Y]]+Table2[[#This Row],[Rank 6M]]+Table2[[#This Row],[Rank Sharpe]])/3</f>
        <v>150</v>
      </c>
    </row>
    <row r="641" spans="1:48" x14ac:dyDescent="0.3">
      <c r="A641" t="s">
        <v>1665</v>
      </c>
      <c r="B641" t="s">
        <v>1666</v>
      </c>
      <c r="C641" t="s">
        <v>10159</v>
      </c>
      <c r="D641" t="s">
        <v>189</v>
      </c>
      <c r="E641">
        <v>4840.3822319999999</v>
      </c>
      <c r="F641">
        <v>663</v>
      </c>
      <c r="G641">
        <v>90.634650859019303</v>
      </c>
      <c r="H641">
        <f>(Table2[[#This Row],[1Y Return vs Nifty]]-AVERAGE(Table2[1Y Return vs Nifty]))/_xlfn.STDEV.P(Table2[1Y Return vs Nifty])</f>
        <v>0.51043013948067384</v>
      </c>
      <c r="I641">
        <v>6.4636144912006701</v>
      </c>
      <c r="J641">
        <f>(Table2[[#This Row],[1M Return vs Nifty]]-AVERAGE(Table2[1M Return vs Nifty]))/_xlfn.STDEV.P(Table2[1M Return vs Nifty])</f>
        <v>0.17140023117231776</v>
      </c>
      <c r="K641">
        <v>-15.2958342490313</v>
      </c>
      <c r="L641">
        <f>(Table2[[#This Row],[6M Return vs Nifty]]-AVERAGE(Table2[6M Return vs Nifty]))/_xlfn.STDEV.P(Table2[6M Return vs Nifty])</f>
        <v>-0.77447678217968063</v>
      </c>
      <c r="M641">
        <v>-4.2195729730660902</v>
      </c>
      <c r="N641">
        <f>(Table2[[#This Row],[1W Return vs Nifty]]-AVERAGE(Table2[1W Return vs Nifty]))/_xlfn.STDEV.P(Table2[1W Return vs Nifty])</f>
        <v>-1.0864078002234556</v>
      </c>
      <c r="O641">
        <v>661.07</v>
      </c>
      <c r="P641">
        <v>639.41857289499103</v>
      </c>
      <c r="Q641">
        <v>578.47380963087198</v>
      </c>
      <c r="R641">
        <v>54.8188088058753</v>
      </c>
      <c r="S641" s="2">
        <f>(Table2[[#This Row],[Close Price]]-Table2[[#This Row],[20D EMA]])/Table2[[#This Row],[20D EMA]]</f>
        <v>2.919509280408958E-3</v>
      </c>
      <c r="T641" s="2">
        <f>(Table2[[#This Row],[Close Price]]-Table2[[#This Row],[50D EMA]])/Table2[[#This Row],[50D EMA]]</f>
        <v>3.6879484119835923E-2</v>
      </c>
      <c r="U641" s="2">
        <f>(Table2[[#This Row],[Close Price]]-Table2[[#This Row],[200D EMA]])/Table2[[#This Row],[200D EMA]]</f>
        <v>0.14611930386799143</v>
      </c>
      <c r="V641">
        <v>2.63022402597091</v>
      </c>
      <c r="W641">
        <v>658</v>
      </c>
      <c r="X641">
        <v>682</v>
      </c>
      <c r="Y641">
        <v>658</v>
      </c>
      <c r="Z641">
        <v>688.9</v>
      </c>
      <c r="AA641">
        <v>658</v>
      </c>
      <c r="AB641">
        <v>744.15</v>
      </c>
      <c r="AC641" s="2">
        <f>(Table2[[#This Row],[Close Price]]/Table2[[#This Row],[Day Low]])-1</f>
        <v>7.5987841945288626E-3</v>
      </c>
      <c r="AD641" s="2">
        <f>(Table2[[#This Row],[Day High]]/Table2[[#This Row],[Close Price]])-1</f>
        <v>2.8657616892910909E-2</v>
      </c>
      <c r="AE641" s="2">
        <f>(Table2[[#This Row],[Close Price]]/Table2[[#This Row],[Current Week Low]])-1</f>
        <v>7.5987841945288626E-3</v>
      </c>
      <c r="AF641" s="2">
        <f>(Table2[[#This Row],[Current Week High]]/Table2[[#This Row],[Close Price]])-1</f>
        <v>3.9064856711915397E-2</v>
      </c>
      <c r="AG641" s="2">
        <f>(Table2[[#This Row],[Close Price]]/Table2[[#This Row],[Current Month Low]])-1</f>
        <v>7.5987841945288626E-3</v>
      </c>
      <c r="AH641" s="2">
        <f>(Table2[[#This Row],[Current Month High]]/Table2[[#This Row],[Close Price]])-1</f>
        <v>0.12239819004524888</v>
      </c>
      <c r="AI641">
        <v>12.239819004524801</v>
      </c>
      <c r="AJ641">
        <v>119.864035814956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-7.0000000000000007E-2</v>
      </c>
      <c r="AM641" t="s">
        <v>10199</v>
      </c>
      <c r="AN641">
        <v>6.33</v>
      </c>
      <c r="AO641" t="s">
        <v>10200</v>
      </c>
      <c r="AP641">
        <v>0.141184815622143</v>
      </c>
      <c r="AQ641">
        <f>(Table2[[#This Row],[Sharpe Ratio]]-AVERAGE(Table2[Sharpe Ratio]))/_xlfn.STDEV.P(Table2[Sharpe Ratio])</f>
        <v>0.9775588935709465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-0.20149531817919819</v>
      </c>
      <c r="AS641">
        <f>_xlfn.RANK.AVG(Table2[[#This Row],[1Y Return vs Nifty Z-Score]],Table2[1Y Return vs Nifty Z-Score])</f>
        <v>145</v>
      </c>
      <c r="AT641">
        <f>_xlfn.RANK.AVG(Table2[[#This Row],[6M Return vs Nifty Z-Score]],Table2[6M Return vs Nifty Z-Score])</f>
        <v>586</v>
      </c>
      <c r="AU641">
        <f>_xlfn.RANK.AVG(Table2[[#This Row],[Sharpe Ratio Z-Score]],Table2[Sharpe Ratio Z-Score])</f>
        <v>124</v>
      </c>
      <c r="AV641">
        <f>(Table2[[#This Row],[Rank 1Y]]+Table2[[#This Row],[Rank 6M]]+Table2[[#This Row],[Rank Sharpe]])/3</f>
        <v>285</v>
      </c>
    </row>
    <row r="642" spans="1:48" x14ac:dyDescent="0.3">
      <c r="A642" t="s">
        <v>1669</v>
      </c>
      <c r="B642" t="s">
        <v>1670</v>
      </c>
      <c r="C642" t="s">
        <v>629</v>
      </c>
      <c r="D642" t="s">
        <v>484</v>
      </c>
      <c r="E642">
        <v>4837.93203928</v>
      </c>
      <c r="F642">
        <v>1759.7</v>
      </c>
      <c r="G642">
        <v>-6.4054714843193796</v>
      </c>
      <c r="H642">
        <f>(Table2[[#This Row],[1Y Return vs Nifty]]-AVERAGE(Table2[1Y Return vs Nifty]))/_xlfn.STDEV.P(Table2[1Y Return vs Nifty])</f>
        <v>-0.62328673710050086</v>
      </c>
      <c r="I642">
        <v>11.078063675024699</v>
      </c>
      <c r="J642">
        <f>(Table2[[#This Row],[1M Return vs Nifty]]-AVERAGE(Table2[1M Return vs Nifty]))/_xlfn.STDEV.P(Table2[1M Return vs Nifty])</f>
        <v>0.55423122674312475</v>
      </c>
      <c r="K642">
        <v>23.903237961954702</v>
      </c>
      <c r="L642">
        <f>(Table2[[#This Row],[6M Return vs Nifty]]-AVERAGE(Table2[6M Return vs Nifty]))/_xlfn.STDEV.P(Table2[6M Return vs Nifty])</f>
        <v>0.41829727947690915</v>
      </c>
      <c r="M642">
        <v>12.4381616810997</v>
      </c>
      <c r="N642">
        <f>(Table2[[#This Row],[1W Return vs Nifty]]-AVERAGE(Table2[1W Return vs Nifty]))/_xlfn.STDEV.P(Table2[1W Return vs Nifty])</f>
        <v>2.1449431170446616</v>
      </c>
      <c r="O642">
        <v>1528.9</v>
      </c>
      <c r="P642">
        <v>1462.72941143753</v>
      </c>
      <c r="Q642">
        <v>1388.7161901413001</v>
      </c>
      <c r="R642">
        <v>77.411728767304993</v>
      </c>
      <c r="S642" s="2">
        <f>(Table2[[#This Row],[Close Price]]-Table2[[#This Row],[20D EMA]])/Table2[[#This Row],[20D EMA]]</f>
        <v>0.15095820524560138</v>
      </c>
      <c r="T642" s="2">
        <f>(Table2[[#This Row],[Close Price]]-Table2[[#This Row],[50D EMA]])/Table2[[#This Row],[50D EMA]]</f>
        <v>0.20302496568426529</v>
      </c>
      <c r="U642" s="2">
        <f>(Table2[[#This Row],[Close Price]]-Table2[[#This Row],[200D EMA]])/Table2[[#This Row],[200D EMA]]</f>
        <v>0.26714156030754765</v>
      </c>
      <c r="V642">
        <v>1.5628734292420401</v>
      </c>
      <c r="W642">
        <v>1617.7</v>
      </c>
      <c r="X642">
        <v>1769.4</v>
      </c>
      <c r="Y642">
        <v>1515</v>
      </c>
      <c r="Z642">
        <v>1769.4</v>
      </c>
      <c r="AA642">
        <v>1405.05</v>
      </c>
      <c r="AB642">
        <v>1769.4</v>
      </c>
      <c r="AC642" s="2">
        <f>(Table2[[#This Row],[Close Price]]/Table2[[#This Row],[Day Low]])-1</f>
        <v>8.7778945416331799E-2</v>
      </c>
      <c r="AD642" s="2">
        <f>(Table2[[#This Row],[Day High]]/Table2[[#This Row],[Close Price]])-1</f>
        <v>5.512303233505822E-3</v>
      </c>
      <c r="AE642" s="2">
        <f>(Table2[[#This Row],[Close Price]]/Table2[[#This Row],[Current Week Low]])-1</f>
        <v>0.16151815181518159</v>
      </c>
      <c r="AF642" s="2">
        <f>(Table2[[#This Row],[Current Week High]]/Table2[[#This Row],[Close Price]])-1</f>
        <v>5.512303233505822E-3</v>
      </c>
      <c r="AG642" s="2">
        <f>(Table2[[#This Row],[Close Price]]/Table2[[#This Row],[Current Month Low]])-1</f>
        <v>0.25241094622967153</v>
      </c>
      <c r="AH642" s="2">
        <f>(Table2[[#This Row],[Current Month High]]/Table2[[#This Row],[Close Price]])-1</f>
        <v>5.512303233505822E-3</v>
      </c>
      <c r="AI642">
        <v>0.55123032335058197</v>
      </c>
      <c r="AJ642">
        <v>64.189409843713506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0.38</v>
      </c>
      <c r="AM642" t="s">
        <v>10200</v>
      </c>
      <c r="AN642">
        <v>17.82</v>
      </c>
      <c r="AO642" t="s">
        <v>10200</v>
      </c>
      <c r="AP642">
        <v>-0.14559082074829299</v>
      </c>
      <c r="AQ642">
        <f>(Table2[[#This Row],[Sharpe Ratio]]-AVERAGE(Table2[Sharpe Ratio]))/_xlfn.STDEV.P(Table2[Sharpe Ratio])</f>
        <v>-2.2556339435800759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0.2385509425841188</v>
      </c>
      <c r="AS642">
        <f>_xlfn.RANK.AVG(Table2[[#This Row],[1Y Return vs Nifty Z-Score]],Table2[1Y Return vs Nifty Z-Score])</f>
        <v>552</v>
      </c>
      <c r="AT642">
        <f>_xlfn.RANK.AVG(Table2[[#This Row],[6M Return vs Nifty Z-Score]],Table2[6M Return vs Nifty Z-Score])</f>
        <v>187</v>
      </c>
      <c r="AU642">
        <f>_xlfn.RANK.AVG(Table2[[#This Row],[Sharpe Ratio Z-Score]],Table2[Sharpe Ratio Z-Score])</f>
        <v>724</v>
      </c>
      <c r="AV642">
        <f>(Table2[[#This Row],[Rank 1Y]]+Table2[[#This Row],[Rank 6M]]+Table2[[#This Row],[Rank Sharpe]])/3</f>
        <v>487.66666666666669</v>
      </c>
    </row>
    <row r="643" spans="1:48" x14ac:dyDescent="0.3">
      <c r="A643" t="s">
        <v>1671</v>
      </c>
      <c r="B643" t="s">
        <v>1672</v>
      </c>
      <c r="C643" t="s">
        <v>10157</v>
      </c>
      <c r="D643" t="s">
        <v>120</v>
      </c>
      <c r="E643">
        <v>4836.0635400000001</v>
      </c>
      <c r="F643">
        <v>554.54999999999995</v>
      </c>
      <c r="G643">
        <v>122.448252174974</v>
      </c>
      <c r="H643">
        <f>(Table2[[#This Row],[1Y Return vs Nifty]]-AVERAGE(Table2[1Y Return vs Nifty]))/_xlfn.STDEV.P(Table2[1Y Return vs Nifty])</f>
        <v>0.88210750185158771</v>
      </c>
      <c r="I643">
        <v>-29.296094109237998</v>
      </c>
      <c r="J643">
        <f>(Table2[[#This Row],[1M Return vs Nifty]]-AVERAGE(Table2[1M Return vs Nifty]))/_xlfn.STDEV.P(Table2[1M Return vs Nifty])</f>
        <v>-2.7953514437226996</v>
      </c>
      <c r="K643">
        <v>69.538641069606399</v>
      </c>
      <c r="L643">
        <f>(Table2[[#This Row],[6M Return vs Nifty]]-AVERAGE(Table2[6M Return vs Nifty]))/_xlfn.STDEV.P(Table2[6M Return vs Nifty])</f>
        <v>1.806920072053976</v>
      </c>
      <c r="M643">
        <v>-3.3249968255984399</v>
      </c>
      <c r="N643">
        <f>(Table2[[#This Row],[1W Return vs Nifty]]-AVERAGE(Table2[1W Return vs Nifty]))/_xlfn.STDEV.P(Table2[1W Return vs Nifty])</f>
        <v>-0.91287343227367801</v>
      </c>
      <c r="O643">
        <v>547.17999999999995</v>
      </c>
      <c r="P643">
        <v>491.38270959690698</v>
      </c>
      <c r="Q643">
        <v>359.92675793920603</v>
      </c>
      <c r="R643">
        <v>30.228870733627399</v>
      </c>
      <c r="S643" s="2">
        <f>(Table2[[#This Row],[Close Price]]-Table2[[#This Row],[20D EMA]])/Table2[[#This Row],[20D EMA]]</f>
        <v>1.3469059541649923E-2</v>
      </c>
      <c r="T643" s="2">
        <f>(Table2[[#This Row],[Close Price]]-Table2[[#This Row],[50D EMA]])/Table2[[#This Row],[50D EMA]]</f>
        <v>0.12855008767994833</v>
      </c>
      <c r="U643" s="2">
        <f>(Table2[[#This Row],[Close Price]]-Table2[[#This Row],[200D EMA]])/Table2[[#This Row],[200D EMA]]</f>
        <v>0.54073012847149049</v>
      </c>
      <c r="V643">
        <v>0.39029273501327</v>
      </c>
      <c r="W643">
        <v>530.04999999999995</v>
      </c>
      <c r="X643">
        <v>570</v>
      </c>
      <c r="Y643">
        <v>518.70000000000005</v>
      </c>
      <c r="Z643">
        <v>570</v>
      </c>
      <c r="AA643">
        <v>518.70000000000005</v>
      </c>
      <c r="AB643">
        <v>576.1</v>
      </c>
      <c r="AC643" s="2">
        <f>(Table2[[#This Row],[Close Price]]/Table2[[#This Row],[Day Low]])-1</f>
        <v>4.6222054523158196E-2</v>
      </c>
      <c r="AD643" s="2">
        <f>(Table2[[#This Row],[Day High]]/Table2[[#This Row],[Close Price]])-1</f>
        <v>2.7860427373546104E-2</v>
      </c>
      <c r="AE643" s="2">
        <f>(Table2[[#This Row],[Close Price]]/Table2[[#This Row],[Current Week Low]])-1</f>
        <v>6.9115095430884788E-2</v>
      </c>
      <c r="AF643" s="2">
        <f>(Table2[[#This Row],[Current Week High]]/Table2[[#This Row],[Close Price]])-1</f>
        <v>2.7860427373546104E-2</v>
      </c>
      <c r="AG643" s="2">
        <f>(Table2[[#This Row],[Close Price]]/Table2[[#This Row],[Current Month Low]])-1</f>
        <v>6.9115095430884788E-2</v>
      </c>
      <c r="AH643" s="2">
        <f>(Table2[[#This Row],[Current Month High]]/Table2[[#This Row],[Close Price]])-1</f>
        <v>3.886033721035087E-2</v>
      </c>
      <c r="AI643">
        <v>31.160400324587499</v>
      </c>
      <c r="AJ643">
        <v>164.954610606784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0.55000000000000004</v>
      </c>
      <c r="AM643" t="s">
        <v>10200</v>
      </c>
      <c r="AN643">
        <v>-0.28000000000000003</v>
      </c>
      <c r="AO643" t="s">
        <v>10199</v>
      </c>
      <c r="AP643">
        <v>6.5389864865273997E-2</v>
      </c>
      <c r="AQ643">
        <f>(Table2[[#This Row],[Sharpe Ratio]]-AVERAGE(Table2[Sharpe Ratio]))/_xlfn.STDEV.P(Table2[Sharpe Ratio])</f>
        <v>0.1230243348444411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-0.89617296724637274</v>
      </c>
      <c r="AS643">
        <f>_xlfn.RANK.AVG(Table2[[#This Row],[1Y Return vs Nifty Z-Score]],Table2[1Y Return vs Nifty Z-Score])</f>
        <v>99</v>
      </c>
      <c r="AT643">
        <f>_xlfn.RANK.AVG(Table2[[#This Row],[6M Return vs Nifty Z-Score]],Table2[6M Return vs Nifty Z-Score])</f>
        <v>41</v>
      </c>
      <c r="AU643">
        <f>_xlfn.RANK.AVG(Table2[[#This Row],[Sharpe Ratio Z-Score]],Table2[Sharpe Ratio Z-Score])</f>
        <v>299</v>
      </c>
      <c r="AV643">
        <f>(Table2[[#This Row],[Rank 1Y]]+Table2[[#This Row],[Rank 6M]]+Table2[[#This Row],[Rank Sharpe]])/3</f>
        <v>146.33333333333334</v>
      </c>
    </row>
    <row r="644" spans="1:48" x14ac:dyDescent="0.3">
      <c r="A644" t="s">
        <v>1673</v>
      </c>
      <c r="B644" t="s">
        <v>1674</v>
      </c>
      <c r="C644" t="s">
        <v>10160</v>
      </c>
      <c r="D644" t="s">
        <v>1675</v>
      </c>
      <c r="E644">
        <v>4834.8920695919996</v>
      </c>
      <c r="F644">
        <v>76.95</v>
      </c>
      <c r="G644">
        <v>55.401027124257702</v>
      </c>
      <c r="H644">
        <f>(Table2[[#This Row],[1Y Return vs Nifty]]-AVERAGE(Table2[1Y Return vs Nifty]))/_xlfn.STDEV.P(Table2[1Y Return vs Nifty])</f>
        <v>9.8796756436487179E-2</v>
      </c>
      <c r="I644">
        <v>7.2766330192738096</v>
      </c>
      <c r="J644">
        <f>(Table2[[#This Row],[1M Return vs Nifty]]-AVERAGE(Table2[1M Return vs Nifty]))/_xlfn.STDEV.P(Table2[1M Return vs Nifty])</f>
        <v>0.23885111861752698</v>
      </c>
      <c r="K644">
        <v>11.652857062068501</v>
      </c>
      <c r="L644">
        <f>(Table2[[#This Row],[6M Return vs Nifty]]-AVERAGE(Table2[6M Return vs Nifty]))/_xlfn.STDEV.P(Table2[6M Return vs Nifty])</f>
        <v>4.5534972651126521E-2</v>
      </c>
      <c r="M644">
        <v>1.2247503672105899</v>
      </c>
      <c r="N644">
        <f>(Table2[[#This Row],[1W Return vs Nifty]]-AVERAGE(Table2[1W Return vs Nifty]))/_xlfn.STDEV.P(Table2[1W Return vs Nifty])</f>
        <v>-3.0290651958778066E-2</v>
      </c>
      <c r="O644">
        <v>73.88</v>
      </c>
      <c r="P644">
        <v>69.936737652309702</v>
      </c>
      <c r="Q644">
        <v>61.686247283846498</v>
      </c>
      <c r="R644">
        <v>38.072091333969098</v>
      </c>
      <c r="S644" s="2">
        <f>(Table2[[#This Row],[Close Price]]-Table2[[#This Row],[20D EMA]])/Table2[[#This Row],[20D EMA]]</f>
        <v>4.1553871142393173E-2</v>
      </c>
      <c r="T644" s="2">
        <f>(Table2[[#This Row],[Close Price]]-Table2[[#This Row],[50D EMA]])/Table2[[#This Row],[50D EMA]]</f>
        <v>0.10028009002302503</v>
      </c>
      <c r="U644" s="2">
        <f>(Table2[[#This Row],[Close Price]]-Table2[[#This Row],[200D EMA]])/Table2[[#This Row],[200D EMA]]</f>
        <v>0.24744174574144592</v>
      </c>
      <c r="V644">
        <v>0.792830352742938</v>
      </c>
      <c r="W644">
        <v>72.48</v>
      </c>
      <c r="X644">
        <v>77.400000000000006</v>
      </c>
      <c r="Y644">
        <v>69.69</v>
      </c>
      <c r="Z644">
        <v>77.400000000000006</v>
      </c>
      <c r="AA644">
        <v>69.69</v>
      </c>
      <c r="AB644">
        <v>77.400000000000006</v>
      </c>
      <c r="AC644" s="2">
        <f>(Table2[[#This Row],[Close Price]]/Table2[[#This Row],[Day Low]])-1</f>
        <v>6.16721854304636E-2</v>
      </c>
      <c r="AD644" s="2">
        <f>(Table2[[#This Row],[Day High]]/Table2[[#This Row],[Close Price]])-1</f>
        <v>5.8479532163742132E-3</v>
      </c>
      <c r="AE644" s="2">
        <f>(Table2[[#This Row],[Close Price]]/Table2[[#This Row],[Current Week Low]])-1</f>
        <v>0.10417563495479998</v>
      </c>
      <c r="AF644" s="2">
        <f>(Table2[[#This Row],[Current Week High]]/Table2[[#This Row],[Close Price]])-1</f>
        <v>5.8479532163742132E-3</v>
      </c>
      <c r="AG644" s="2">
        <f>(Table2[[#This Row],[Close Price]]/Table2[[#This Row],[Current Month Low]])-1</f>
        <v>0.10417563495479998</v>
      </c>
      <c r="AH644" s="2">
        <f>(Table2[[#This Row],[Current Month High]]/Table2[[#This Row],[Close Price]])-1</f>
        <v>5.8479532163742132E-3</v>
      </c>
      <c r="AI644">
        <v>9.4087069525665896</v>
      </c>
      <c r="AJ644">
        <v>91.180124223602405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0.2</v>
      </c>
      <c r="AM644" t="s">
        <v>10200</v>
      </c>
      <c r="AN644">
        <v>-3</v>
      </c>
      <c r="AO644" t="s">
        <v>10199</v>
      </c>
      <c r="AP644">
        <v>6.7645426261270999E-2</v>
      </c>
      <c r="AQ644">
        <f>(Table2[[#This Row],[Sharpe Ratio]]-AVERAGE(Table2[Sharpe Ratio]))/_xlfn.STDEV.P(Table2[Sharpe Ratio])</f>
        <v>0.14845419716326003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0.50134639290962257</v>
      </c>
      <c r="AS644">
        <f>_xlfn.RANK.AVG(Table2[[#This Row],[1Y Return vs Nifty Z-Score]],Table2[1Y Return vs Nifty Z-Score])</f>
        <v>248</v>
      </c>
      <c r="AT644">
        <f>_xlfn.RANK.AVG(Table2[[#This Row],[6M Return vs Nifty Z-Score]],Table2[6M Return vs Nifty Z-Score])</f>
        <v>301</v>
      </c>
      <c r="AU644">
        <f>_xlfn.RANK.AVG(Table2[[#This Row],[Sharpe Ratio Z-Score]],Table2[Sharpe Ratio Z-Score])</f>
        <v>287</v>
      </c>
      <c r="AV644">
        <f>(Table2[[#This Row],[Rank 1Y]]+Table2[[#This Row],[Rank 6M]]+Table2[[#This Row],[Rank Sharpe]])/3</f>
        <v>278.66666666666669</v>
      </c>
    </row>
    <row r="645" spans="1:48" x14ac:dyDescent="0.3">
      <c r="A645" t="s">
        <v>1680</v>
      </c>
      <c r="B645" t="s">
        <v>1681</v>
      </c>
      <c r="C645" t="s">
        <v>10163</v>
      </c>
      <c r="D645" t="s">
        <v>130</v>
      </c>
      <c r="E645">
        <v>4790.9538056319998</v>
      </c>
      <c r="F645">
        <v>264.36</v>
      </c>
      <c r="G645">
        <v>6.18156020571762</v>
      </c>
      <c r="H645">
        <f>(Table2[[#This Row],[1Y Return vs Nifty]]-AVERAGE(Table2[1Y Return vs Nifty]))/_xlfn.STDEV.P(Table2[1Y Return vs Nifty])</f>
        <v>-0.47623281848972554</v>
      </c>
      <c r="I645">
        <v>20.092424351129001</v>
      </c>
      <c r="J645">
        <f>(Table2[[#This Row],[1M Return vs Nifty]]-AVERAGE(Table2[1M Return vs Nifty]))/_xlfn.STDEV.P(Table2[1M Return vs Nifty])</f>
        <v>1.3020944135704402</v>
      </c>
      <c r="K645">
        <v>14.636107682415901</v>
      </c>
      <c r="L645">
        <f>(Table2[[#This Row],[6M Return vs Nifty]]-AVERAGE(Table2[6M Return vs Nifty]))/_xlfn.STDEV.P(Table2[6M Return vs Nifty])</f>
        <v>0.13631120174702951</v>
      </c>
      <c r="M645">
        <v>9.1952967835939692</v>
      </c>
      <c r="N645">
        <f>(Table2[[#This Row],[1W Return vs Nifty]]-AVERAGE(Table2[1W Return vs Nifty]))/_xlfn.STDEV.P(Table2[1W Return vs Nifty])</f>
        <v>1.5158759192122622</v>
      </c>
      <c r="O645">
        <v>234.5</v>
      </c>
      <c r="P645">
        <v>221.57192730800699</v>
      </c>
      <c r="Q645">
        <v>205.03268836741799</v>
      </c>
      <c r="R645">
        <v>90.725014802498293</v>
      </c>
      <c r="S645" s="2">
        <f>(Table2[[#This Row],[Close Price]]-Table2[[#This Row],[20D EMA]])/Table2[[#This Row],[20D EMA]]</f>
        <v>0.12733475479744141</v>
      </c>
      <c r="T645" s="2">
        <f>(Table2[[#This Row],[Close Price]]-Table2[[#This Row],[50D EMA]])/Table2[[#This Row],[50D EMA]]</f>
        <v>0.19311143434029596</v>
      </c>
      <c r="U645" s="2">
        <f>(Table2[[#This Row],[Close Price]]-Table2[[#This Row],[200D EMA]])/Table2[[#This Row],[200D EMA]]</f>
        <v>0.28935538086623364</v>
      </c>
      <c r="V645">
        <v>3.0578831467149699</v>
      </c>
      <c r="W645">
        <v>252.14</v>
      </c>
      <c r="X645">
        <v>265.39</v>
      </c>
      <c r="Y645">
        <v>252.14</v>
      </c>
      <c r="Z645">
        <v>274.79000000000002</v>
      </c>
      <c r="AA645">
        <v>213.01</v>
      </c>
      <c r="AB645">
        <v>274.79000000000002</v>
      </c>
      <c r="AC645" s="2">
        <f>(Table2[[#This Row],[Close Price]]/Table2[[#This Row],[Day Low]])-1</f>
        <v>4.8465138415166198E-2</v>
      </c>
      <c r="AD645" s="2">
        <f>(Table2[[#This Row],[Day High]]/Table2[[#This Row],[Close Price]])-1</f>
        <v>3.8962021485851039E-3</v>
      </c>
      <c r="AE645" s="2">
        <f>(Table2[[#This Row],[Close Price]]/Table2[[#This Row],[Current Week Low]])-1</f>
        <v>4.8465138415166198E-2</v>
      </c>
      <c r="AF645" s="2">
        <f>(Table2[[#This Row],[Current Week High]]/Table2[[#This Row],[Close Price]])-1</f>
        <v>3.945377515509163E-2</v>
      </c>
      <c r="AG645" s="2">
        <f>(Table2[[#This Row],[Close Price]]/Table2[[#This Row],[Current Month Low]])-1</f>
        <v>0.24106849443688105</v>
      </c>
      <c r="AH645" s="2">
        <f>(Table2[[#This Row],[Current Month High]]/Table2[[#This Row],[Close Price]])-1</f>
        <v>3.945377515509163E-2</v>
      </c>
      <c r="AI645">
        <v>3.9453775155091599</v>
      </c>
      <c r="AJ645">
        <v>66.211883055642801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0.15</v>
      </c>
      <c r="AM645" t="s">
        <v>10200</v>
      </c>
      <c r="AN645">
        <v>23.69</v>
      </c>
      <c r="AO645" t="s">
        <v>10200</v>
      </c>
      <c r="AP645">
        <v>9.7269671482323003E-2</v>
      </c>
      <c r="AQ645">
        <f>(Table2[[#This Row],[Sharpe Ratio]]-AVERAGE(Table2[Sharpe Ratio]))/_xlfn.STDEV.P(Table2[Sharpe Ratio])</f>
        <v>0.48244664738308246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2.9604953634230888</v>
      </c>
      <c r="AS645">
        <f>_xlfn.RANK.AVG(Table2[[#This Row],[1Y Return vs Nifty Z-Score]],Table2[1Y Return vs Nifty Z-Score])</f>
        <v>475</v>
      </c>
      <c r="AT645">
        <f>_xlfn.RANK.AVG(Table2[[#This Row],[6M Return vs Nifty Z-Score]],Table2[6M Return vs Nifty Z-Score])</f>
        <v>268</v>
      </c>
      <c r="AU645">
        <f>_xlfn.RANK.AVG(Table2[[#This Row],[Sharpe Ratio Z-Score]],Table2[Sharpe Ratio Z-Score])</f>
        <v>225</v>
      </c>
      <c r="AV645">
        <f>(Table2[[#This Row],[Rank 1Y]]+Table2[[#This Row],[Rank 6M]]+Table2[[#This Row],[Rank Sharpe]])/3</f>
        <v>322.66666666666669</v>
      </c>
    </row>
    <row r="646" spans="1:48" x14ac:dyDescent="0.3">
      <c r="A646" t="s">
        <v>1684</v>
      </c>
      <c r="B646" t="s">
        <v>1685</v>
      </c>
      <c r="C646" t="s">
        <v>10160</v>
      </c>
      <c r="D646" t="s">
        <v>505</v>
      </c>
      <c r="E646">
        <v>4759.5420257099904</v>
      </c>
      <c r="F646">
        <v>425.75</v>
      </c>
      <c r="G646">
        <v>36.283122558700597</v>
      </c>
      <c r="H646">
        <f>(Table2[[#This Row],[1Y Return vs Nifty]]-AVERAGE(Table2[1Y Return vs Nifty]))/_xlfn.STDEV.P(Table2[1Y Return vs Nifty])</f>
        <v>-0.12455715664035685</v>
      </c>
      <c r="I646">
        <v>37.417188045262499</v>
      </c>
      <c r="J646">
        <f>(Table2[[#This Row],[1M Return vs Nifty]]-AVERAGE(Table2[1M Return vs Nifty]))/_xlfn.STDEV.P(Table2[1M Return vs Nifty])</f>
        <v>2.7394179745935414</v>
      </c>
      <c r="K646">
        <v>7.2503432640703602</v>
      </c>
      <c r="L646">
        <f>(Table2[[#This Row],[6M Return vs Nifty]]-AVERAGE(Table2[6M Return vs Nifty]))/_xlfn.STDEV.P(Table2[6M Return vs Nifty])</f>
        <v>-8.8427490441704268E-2</v>
      </c>
      <c r="M646">
        <v>-4.0423046391364901</v>
      </c>
      <c r="N646">
        <f>(Table2[[#This Row],[1W Return vs Nifty]]-AVERAGE(Table2[1W Return vs Nifty]))/_xlfn.STDEV.P(Table2[1W Return vs Nifty])</f>
        <v>-1.0520203996952118</v>
      </c>
      <c r="O646">
        <v>389.16</v>
      </c>
      <c r="P646">
        <v>355.35073078873501</v>
      </c>
      <c r="Q646">
        <v>319.56546039925001</v>
      </c>
      <c r="R646">
        <v>70.743759671699195</v>
      </c>
      <c r="S646" s="2">
        <f>(Table2[[#This Row],[Close Price]]-Table2[[#This Row],[20D EMA]])/Table2[[#This Row],[20D EMA]]</f>
        <v>9.4023023949018333E-2</v>
      </c>
      <c r="T646" s="2">
        <f>(Table2[[#This Row],[Close Price]]-Table2[[#This Row],[50D EMA]])/Table2[[#This Row],[50D EMA]]</f>
        <v>0.19811207100941391</v>
      </c>
      <c r="U646" s="2">
        <f>(Table2[[#This Row],[Close Price]]-Table2[[#This Row],[200D EMA]])/Table2[[#This Row],[200D EMA]]</f>
        <v>0.3322778984565104</v>
      </c>
      <c r="V646">
        <v>2.06550787843894</v>
      </c>
      <c r="W646">
        <v>405.55</v>
      </c>
      <c r="X646">
        <v>438.8</v>
      </c>
      <c r="Y646">
        <v>405.55</v>
      </c>
      <c r="Z646">
        <v>445.45</v>
      </c>
      <c r="AA646">
        <v>364.95</v>
      </c>
      <c r="AB646">
        <v>451.9</v>
      </c>
      <c r="AC646" s="2">
        <f>(Table2[[#This Row],[Close Price]]/Table2[[#This Row],[Day Low]])-1</f>
        <v>4.9808901491801283E-2</v>
      </c>
      <c r="AD646" s="2">
        <f>(Table2[[#This Row],[Day High]]/Table2[[#This Row],[Close Price]])-1</f>
        <v>3.0651790957134439E-2</v>
      </c>
      <c r="AE646" s="2">
        <f>(Table2[[#This Row],[Close Price]]/Table2[[#This Row],[Current Week Low]])-1</f>
        <v>4.9808901491801283E-2</v>
      </c>
      <c r="AF646" s="2">
        <f>(Table2[[#This Row],[Current Week High]]/Table2[[#This Row],[Close Price]])-1</f>
        <v>4.6271285965942432E-2</v>
      </c>
      <c r="AG646" s="2">
        <f>(Table2[[#This Row],[Close Price]]/Table2[[#This Row],[Current Month Low]])-1</f>
        <v>0.16659816413207285</v>
      </c>
      <c r="AH646" s="2">
        <f>(Table2[[#This Row],[Current Month High]]/Table2[[#This Row],[Close Price]])-1</f>
        <v>6.1421021726365099E-2</v>
      </c>
      <c r="AI646">
        <v>6.1421021726365099</v>
      </c>
      <c r="AJ646">
        <v>80.939226519336998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0.23</v>
      </c>
      <c r="AM646" t="s">
        <v>10200</v>
      </c>
      <c r="AN646">
        <v>14.22</v>
      </c>
      <c r="AO646" t="s">
        <v>10200</v>
      </c>
      <c r="AQ646">
        <f>(Table2[[#This Row],[Sharpe Ratio]]-AVERAGE(Table2[Sharpe Ratio]))/_xlfn.STDEV.P(Table2[Sharpe Ratio])</f>
        <v>-0.61420022642052874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0.86021270139573969</v>
      </c>
      <c r="AS646">
        <f>_xlfn.RANK.AVG(Table2[[#This Row],[1Y Return vs Nifty Z-Score]],Table2[1Y Return vs Nifty Z-Score])</f>
        <v>315</v>
      </c>
      <c r="AT646">
        <f>_xlfn.RANK.AVG(Table2[[#This Row],[6M Return vs Nifty Z-Score]],Table2[6M Return vs Nifty Z-Score])</f>
        <v>341</v>
      </c>
      <c r="AU646">
        <f>_xlfn.RANK.AVG(Table2[[#This Row],[Sharpe Ratio Z-Score]],Table2[Sharpe Ratio Z-Score])</f>
        <v>520.5</v>
      </c>
      <c r="AV646">
        <f>(Table2[[#This Row],[Rank 1Y]]+Table2[[#This Row],[Rank 6M]]+Table2[[#This Row],[Rank Sharpe]])/3</f>
        <v>392.16666666666669</v>
      </c>
    </row>
    <row r="647" spans="1:48" x14ac:dyDescent="0.3">
      <c r="A647" t="s">
        <v>1702</v>
      </c>
      <c r="B647" t="s">
        <v>1703</v>
      </c>
      <c r="C647" t="s">
        <v>10157</v>
      </c>
      <c r="D647" t="s">
        <v>280</v>
      </c>
      <c r="E647">
        <v>4621.5371443800004</v>
      </c>
      <c r="F647">
        <v>235.45</v>
      </c>
      <c r="G647">
        <v>37.138595198627002</v>
      </c>
      <c r="H647">
        <f>(Table2[[#This Row],[1Y Return vs Nifty]]-AVERAGE(Table2[1Y Return vs Nifty]))/_xlfn.STDEV.P(Table2[1Y Return vs Nifty])</f>
        <v>-0.11456269511333478</v>
      </c>
      <c r="I647">
        <v>-16.5683825337609</v>
      </c>
      <c r="J647">
        <f>(Table2[[#This Row],[1M Return vs Nifty]]-AVERAGE(Table2[1M Return vs Nifty]))/_xlfn.STDEV.P(Table2[1M Return vs Nifty])</f>
        <v>-1.7394155563238805</v>
      </c>
      <c r="K647">
        <v>-20.952078810453699</v>
      </c>
      <c r="L647">
        <f>(Table2[[#This Row],[6M Return vs Nifty]]-AVERAGE(Table2[6M Return vs Nifty]))/_xlfn.STDEV.P(Table2[6M Return vs Nifty])</f>
        <v>-0.94658855469658143</v>
      </c>
      <c r="M647">
        <v>-3.55046101657988</v>
      </c>
      <c r="N647">
        <f>(Table2[[#This Row],[1W Return vs Nifty]]-AVERAGE(Table2[1W Return vs Nifty]))/_xlfn.STDEV.P(Table2[1W Return vs Nifty])</f>
        <v>-0.95661010688547998</v>
      </c>
      <c r="O647">
        <v>247.83</v>
      </c>
      <c r="P647">
        <v>244.07151850650999</v>
      </c>
      <c r="Q647">
        <v>224.06648086267199</v>
      </c>
      <c r="R647">
        <v>29.874957770736199</v>
      </c>
      <c r="S647" s="2">
        <f>(Table2[[#This Row],[Close Price]]-Table2[[#This Row],[20D EMA]])/Table2[[#This Row],[20D EMA]]</f>
        <v>-4.9953597223903579E-2</v>
      </c>
      <c r="T647" s="2">
        <f>(Table2[[#This Row],[Close Price]]-Table2[[#This Row],[50D EMA]])/Table2[[#This Row],[50D EMA]]</f>
        <v>-3.532373854706871E-2</v>
      </c>
      <c r="U647" s="2">
        <f>(Table2[[#This Row],[Close Price]]-Table2[[#This Row],[200D EMA]])/Table2[[#This Row],[200D EMA]]</f>
        <v>5.0804203705528066E-2</v>
      </c>
      <c r="V647">
        <v>0.73099397565799495</v>
      </c>
      <c r="W647">
        <v>233.2</v>
      </c>
      <c r="X647">
        <v>245</v>
      </c>
      <c r="Y647">
        <v>233.2</v>
      </c>
      <c r="Z647">
        <v>248.75</v>
      </c>
      <c r="AA647">
        <v>233.2</v>
      </c>
      <c r="AB647">
        <v>253.45</v>
      </c>
      <c r="AC647" s="2">
        <f>(Table2[[#This Row],[Close Price]]/Table2[[#This Row],[Day Low]])-1</f>
        <v>9.6483704974270612E-3</v>
      </c>
      <c r="AD647" s="2">
        <f>(Table2[[#This Row],[Day High]]/Table2[[#This Row],[Close Price]])-1</f>
        <v>4.0560628583563352E-2</v>
      </c>
      <c r="AE647" s="2">
        <f>(Table2[[#This Row],[Close Price]]/Table2[[#This Row],[Current Week Low]])-1</f>
        <v>9.6483704974270612E-3</v>
      </c>
      <c r="AF647" s="2">
        <f>(Table2[[#This Row],[Current Week High]]/Table2[[#This Row],[Close Price]])-1</f>
        <v>5.6487576980250642E-2</v>
      </c>
      <c r="AG647" s="2">
        <f>(Table2[[#This Row],[Close Price]]/Table2[[#This Row],[Current Month Low]])-1</f>
        <v>9.6483704974270612E-3</v>
      </c>
      <c r="AH647" s="2">
        <f>(Table2[[#This Row],[Current Month High]]/Table2[[#This Row],[Close Price]])-1</f>
        <v>7.644935230409855E-2</v>
      </c>
      <c r="AI647">
        <v>23.763007007857201</v>
      </c>
      <c r="AJ647">
        <v>64.305652477320294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-0.06</v>
      </c>
      <c r="AM647" t="s">
        <v>10199</v>
      </c>
      <c r="AN647">
        <v>-9.16</v>
      </c>
      <c r="AO647" t="s">
        <v>10199</v>
      </c>
      <c r="AP647">
        <v>0.16413133057044099</v>
      </c>
      <c r="AQ647">
        <f>(Table2[[#This Row],[Sharpe Ratio]]-AVERAGE(Table2[Sharpe Ratio]))/_xlfn.STDEV.P(Table2[Sharpe Ratio])</f>
        <v>1.2362646494273541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-2.5209122635919226</v>
      </c>
      <c r="AS647">
        <f>_xlfn.RANK.AVG(Table2[[#This Row],[1Y Return vs Nifty Z-Score]],Table2[1Y Return vs Nifty Z-Score])</f>
        <v>311</v>
      </c>
      <c r="AT647">
        <f>_xlfn.RANK.AVG(Table2[[#This Row],[6M Return vs Nifty Z-Score]],Table2[6M Return vs Nifty Z-Score])</f>
        <v>631</v>
      </c>
      <c r="AU647">
        <f>_xlfn.RANK.AVG(Table2[[#This Row],[Sharpe Ratio Z-Score]],Table2[Sharpe Ratio Z-Score])</f>
        <v>80</v>
      </c>
      <c r="AV647">
        <f>(Table2[[#This Row],[Rank 1Y]]+Table2[[#This Row],[Rank 6M]]+Table2[[#This Row],[Rank Sharpe]])/3</f>
        <v>340.66666666666669</v>
      </c>
    </row>
    <row r="648" spans="1:48" x14ac:dyDescent="0.3">
      <c r="A648" t="s">
        <v>1706</v>
      </c>
      <c r="B648" t="s">
        <v>1707</v>
      </c>
      <c r="C648" t="s">
        <v>10172</v>
      </c>
      <c r="D648" t="s">
        <v>692</v>
      </c>
      <c r="E648">
        <v>4577.1893244000003</v>
      </c>
      <c r="F648">
        <v>677.75</v>
      </c>
      <c r="G648">
        <v>20.5011743684829</v>
      </c>
      <c r="H648">
        <f>(Table2[[#This Row],[1Y Return vs Nifty]]-AVERAGE(Table2[1Y Return vs Nifty]))/_xlfn.STDEV.P(Table2[1Y Return vs Nifty])</f>
        <v>-0.30893719014108484</v>
      </c>
      <c r="I648">
        <v>10.1424338956902</v>
      </c>
      <c r="J648">
        <f>(Table2[[#This Row],[1M Return vs Nifty]]-AVERAGE(Table2[1M Return vs Nifty]))/_xlfn.STDEV.P(Table2[1M Return vs Nifty])</f>
        <v>0.47660807701510288</v>
      </c>
      <c r="K648">
        <v>-15.687004113334501</v>
      </c>
      <c r="L648">
        <f>(Table2[[#This Row],[6M Return vs Nifty]]-AVERAGE(Table2[6M Return vs Nifty]))/_xlfn.STDEV.P(Table2[6M Return vs Nifty])</f>
        <v>-0.78637954521782782</v>
      </c>
      <c r="M648">
        <v>-6.8611597518069196</v>
      </c>
      <c r="N648">
        <f>(Table2[[#This Row],[1W Return vs Nifty]]-AVERAGE(Table2[1W Return vs Nifty]))/_xlfn.STDEV.P(Table2[1W Return vs Nifty])</f>
        <v>-1.5988360527885692</v>
      </c>
      <c r="O648">
        <v>682.42</v>
      </c>
      <c r="P648">
        <v>658.59497991098999</v>
      </c>
      <c r="Q648">
        <v>643.32773898430503</v>
      </c>
      <c r="R648">
        <v>50.687575175772402</v>
      </c>
      <c r="S648" s="2">
        <f>(Table2[[#This Row],[Close Price]]-Table2[[#This Row],[20D EMA]])/Table2[[#This Row],[20D EMA]]</f>
        <v>-6.8432929867236593E-3</v>
      </c>
      <c r="T648" s="2">
        <f>(Table2[[#This Row],[Close Price]]-Table2[[#This Row],[50D EMA]])/Table2[[#This Row],[50D EMA]]</f>
        <v>2.9084673696721519E-2</v>
      </c>
      <c r="U648" s="2">
        <f>(Table2[[#This Row],[Close Price]]-Table2[[#This Row],[200D EMA]])/Table2[[#This Row],[200D EMA]]</f>
        <v>5.350657049242323E-2</v>
      </c>
      <c r="V648">
        <v>2.0706636016602298</v>
      </c>
      <c r="W648">
        <v>672</v>
      </c>
      <c r="X648">
        <v>693.75</v>
      </c>
      <c r="Y648">
        <v>672</v>
      </c>
      <c r="Z648">
        <v>723.9</v>
      </c>
      <c r="AA648">
        <v>670.05</v>
      </c>
      <c r="AB648">
        <v>753.5</v>
      </c>
      <c r="AC648" s="2">
        <f>(Table2[[#This Row],[Close Price]]/Table2[[#This Row],[Day Low]])-1</f>
        <v>8.5565476190476719E-3</v>
      </c>
      <c r="AD648" s="2">
        <f>(Table2[[#This Row],[Day High]]/Table2[[#This Row],[Close Price]])-1</f>
        <v>2.3607524898561438E-2</v>
      </c>
      <c r="AE648" s="2">
        <f>(Table2[[#This Row],[Close Price]]/Table2[[#This Row],[Current Week Low]])-1</f>
        <v>8.5565476190476719E-3</v>
      </c>
      <c r="AF648" s="2">
        <f>(Table2[[#This Row],[Current Week High]]/Table2[[#This Row],[Close Price]])-1</f>
        <v>6.8092954629288105E-2</v>
      </c>
      <c r="AG648" s="2">
        <f>(Table2[[#This Row],[Close Price]]/Table2[[#This Row],[Current Month Low]])-1</f>
        <v>1.1491679725393666E-2</v>
      </c>
      <c r="AH648" s="2">
        <f>(Table2[[#This Row],[Current Month High]]/Table2[[#This Row],[Close Price]])-1</f>
        <v>0.1117668756916268</v>
      </c>
      <c r="AI648">
        <v>20.250829952047201</v>
      </c>
      <c r="AJ648">
        <v>45.658714807650902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-0.01</v>
      </c>
      <c r="AM648" t="s">
        <v>10199</v>
      </c>
      <c r="AN648">
        <v>-2.2000000000000002</v>
      </c>
      <c r="AO648" t="s">
        <v>10199</v>
      </c>
      <c r="AP648">
        <v>0.102556122023804</v>
      </c>
      <c r="AQ648">
        <f>(Table2[[#This Row],[Sharpe Ratio]]-AVERAGE(Table2[Sharpe Ratio]))/_xlfn.STDEV.P(Table2[Sharpe Ratio])</f>
        <v>0.54204764501661629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-1.6754970661157627</v>
      </c>
      <c r="AS648">
        <f>_xlfn.RANK.AVG(Table2[[#This Row],[1Y Return vs Nifty Z-Score]],Table2[1Y Return vs Nifty Z-Score])</f>
        <v>385</v>
      </c>
      <c r="AT648">
        <f>_xlfn.RANK.AVG(Table2[[#This Row],[6M Return vs Nifty Z-Score]],Table2[6M Return vs Nifty Z-Score])</f>
        <v>588</v>
      </c>
      <c r="AU648">
        <f>_xlfn.RANK.AVG(Table2[[#This Row],[Sharpe Ratio Z-Score]],Table2[Sharpe Ratio Z-Score])</f>
        <v>204</v>
      </c>
      <c r="AV648">
        <f>(Table2[[#This Row],[Rank 1Y]]+Table2[[#This Row],[Rank 6M]]+Table2[[#This Row],[Rank Sharpe]])/3</f>
        <v>392.33333333333331</v>
      </c>
    </row>
    <row r="649" spans="1:48" x14ac:dyDescent="0.3">
      <c r="A649" t="s">
        <v>1714</v>
      </c>
      <c r="B649" t="s">
        <v>1715</v>
      </c>
      <c r="C649" t="s">
        <v>10155</v>
      </c>
      <c r="D649" t="s">
        <v>49</v>
      </c>
      <c r="E649">
        <v>4501.7390237</v>
      </c>
      <c r="F649">
        <v>440</v>
      </c>
      <c r="G649">
        <v>-53.089667875479002</v>
      </c>
      <c r="H649">
        <f>(Table2[[#This Row],[1Y Return vs Nifty]]-AVERAGE(Table2[1Y Return vs Nifty]))/_xlfn.STDEV.P(Table2[1Y Return vs Nifty])</f>
        <v>-1.1686968215089608</v>
      </c>
      <c r="I649">
        <v>-9.7114537572517392</v>
      </c>
      <c r="J649">
        <f>(Table2[[#This Row],[1M Return vs Nifty]]-AVERAGE(Table2[1M Return vs Nifty]))/_xlfn.STDEV.P(Table2[1M Return vs Nifty])</f>
        <v>-1.1705405366853019</v>
      </c>
      <c r="K649">
        <v>-39.630450864557197</v>
      </c>
      <c r="L649">
        <f>(Table2[[#This Row],[6M Return vs Nifty]]-AVERAGE(Table2[6M Return vs Nifty]))/_xlfn.STDEV.P(Table2[6M Return vs Nifty])</f>
        <v>-1.5149458255062205</v>
      </c>
      <c r="M649">
        <v>-5.2824709421381897</v>
      </c>
      <c r="N649">
        <f>(Table2[[#This Row],[1W Return vs Nifty]]-AVERAGE(Table2[1W Return vs Nifty]))/_xlfn.STDEV.P(Table2[1W Return vs Nifty])</f>
        <v>-1.2925940793682384</v>
      </c>
      <c r="O649">
        <v>456.62</v>
      </c>
      <c r="P649">
        <v>468.59789436064</v>
      </c>
      <c r="Q649">
        <v>506.50994665427402</v>
      </c>
      <c r="R649">
        <v>35.092325246127601</v>
      </c>
      <c r="S649" s="2">
        <f>(Table2[[#This Row],[Close Price]]-Table2[[#This Row],[20D EMA]])/Table2[[#This Row],[20D EMA]]</f>
        <v>-3.6397880075336175E-2</v>
      </c>
      <c r="T649" s="2">
        <f>(Table2[[#This Row],[Close Price]]-Table2[[#This Row],[50D EMA]])/Table2[[#This Row],[50D EMA]]</f>
        <v>-6.1028644611515533E-2</v>
      </c>
      <c r="U649" s="2">
        <f>(Table2[[#This Row],[Close Price]]-Table2[[#This Row],[200D EMA]])/Table2[[#This Row],[200D EMA]]</f>
        <v>-0.13131024789069223</v>
      </c>
      <c r="V649">
        <v>0.80409049003371802</v>
      </c>
      <c r="W649">
        <v>435.6</v>
      </c>
      <c r="X649">
        <v>444.95</v>
      </c>
      <c r="Y649">
        <v>435.6</v>
      </c>
      <c r="Z649">
        <v>454.45</v>
      </c>
      <c r="AA649">
        <v>435.6</v>
      </c>
      <c r="AB649">
        <v>466.6</v>
      </c>
      <c r="AC649" s="2">
        <f>(Table2[[#This Row],[Close Price]]/Table2[[#This Row],[Day Low]])-1</f>
        <v>1.0101010101009944E-2</v>
      </c>
      <c r="AD649" s="2">
        <f>(Table2[[#This Row],[Day High]]/Table2[[#This Row],[Close Price]])-1</f>
        <v>1.1249999999999982E-2</v>
      </c>
      <c r="AE649" s="2">
        <f>(Table2[[#This Row],[Close Price]]/Table2[[#This Row],[Current Week Low]])-1</f>
        <v>1.0101010101009944E-2</v>
      </c>
      <c r="AF649" s="2">
        <f>(Table2[[#This Row],[Current Week High]]/Table2[[#This Row],[Close Price]])-1</f>
        <v>3.2840909090908976E-2</v>
      </c>
      <c r="AG649" s="2">
        <f>(Table2[[#This Row],[Close Price]]/Table2[[#This Row],[Current Month Low]])-1</f>
        <v>1.0101010101009944E-2</v>
      </c>
      <c r="AH649" s="2">
        <f>(Table2[[#This Row],[Current Month High]]/Table2[[#This Row],[Close Price]])-1</f>
        <v>6.0454545454545539E-2</v>
      </c>
      <c r="AI649">
        <v>57.045454545454497</v>
      </c>
      <c r="AJ649">
        <v>5.7184046131667499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-0.16</v>
      </c>
      <c r="AM649" t="s">
        <v>10199</v>
      </c>
      <c r="AN649">
        <v>-3.48</v>
      </c>
      <c r="AO649" t="s">
        <v>10199</v>
      </c>
      <c r="AQ649">
        <f>(Table2[[#This Row],[Sharpe Ratio]]-AVERAGE(Table2[Sharpe Ratio]))/_xlfn.STDEV.P(Table2[Sharpe Ratio])</f>
        <v>-0.61420022642052874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719</v>
      </c>
      <c r="AT649">
        <f>_xlfn.RANK.AVG(Table2[[#This Row],[6M Return vs Nifty Z-Score]],Table2[6M Return vs Nifty Z-Score])</f>
        <v>713</v>
      </c>
      <c r="AU649">
        <f>_xlfn.RANK.AVG(Table2[[#This Row],[Sharpe Ratio Z-Score]],Table2[Sharpe Ratio Z-Score])</f>
        <v>520.5</v>
      </c>
      <c r="AV649">
        <f>(Table2[[#This Row],[Rank 1Y]]+Table2[[#This Row],[Rank 6M]]+Table2[[#This Row],[Rank Sharpe]])/3</f>
        <v>650.83333333333337</v>
      </c>
    </row>
    <row r="650" spans="1:48" x14ac:dyDescent="0.3">
      <c r="A650" t="s">
        <v>1718</v>
      </c>
      <c r="B650" t="s">
        <v>1719</v>
      </c>
      <c r="C650" t="s">
        <v>10159</v>
      </c>
      <c r="D650" t="s">
        <v>239</v>
      </c>
      <c r="E650">
        <v>4480.9534598399996</v>
      </c>
      <c r="F650">
        <v>1427.85</v>
      </c>
      <c r="G650">
        <v>-5.4358623116668099</v>
      </c>
      <c r="H650">
        <f>(Table2[[#This Row],[1Y Return vs Nifty]]-AVERAGE(Table2[1Y Return vs Nifty]))/_xlfn.STDEV.P(Table2[1Y Return vs Nifty])</f>
        <v>-0.61195882184051364</v>
      </c>
      <c r="I650">
        <v>8.9045543302228403</v>
      </c>
      <c r="J650">
        <f>(Table2[[#This Row],[1M Return vs Nifty]]-AVERAGE(Table2[1M Return vs Nifty]))/_xlfn.STDEV.P(Table2[1M Return vs Nifty])</f>
        <v>0.37390921793873017</v>
      </c>
      <c r="K650">
        <v>-2.1076232562489001</v>
      </c>
      <c r="L650">
        <f>(Table2[[#This Row],[6M Return vs Nifty]]-AVERAGE(Table2[6M Return vs Nifty]))/_xlfn.STDEV.P(Table2[6M Return vs Nifty])</f>
        <v>-0.37317759052594357</v>
      </c>
      <c r="M650">
        <v>-4.2571525922212103</v>
      </c>
      <c r="N650">
        <f>(Table2[[#This Row],[1W Return vs Nifty]]-AVERAGE(Table2[1W Return vs Nifty]))/_xlfn.STDEV.P(Table2[1W Return vs Nifty])</f>
        <v>-1.0936976832326748</v>
      </c>
      <c r="O650">
        <v>1374.07</v>
      </c>
      <c r="P650">
        <v>1316.4589722532601</v>
      </c>
      <c r="Q650">
        <v>1205.22043113573</v>
      </c>
      <c r="R650">
        <v>61.939432194957199</v>
      </c>
      <c r="S650" s="2">
        <f>(Table2[[#This Row],[Close Price]]-Table2[[#This Row],[20D EMA]])/Table2[[#This Row],[20D EMA]]</f>
        <v>3.9139199604095842E-2</v>
      </c>
      <c r="T650" s="2">
        <f>(Table2[[#This Row],[Close Price]]-Table2[[#This Row],[50D EMA]])/Table2[[#This Row],[50D EMA]]</f>
        <v>8.4614127819025151E-2</v>
      </c>
      <c r="U650" s="2">
        <f>(Table2[[#This Row],[Close Price]]-Table2[[#This Row],[200D EMA]])/Table2[[#This Row],[200D EMA]]</f>
        <v>0.18472103783909197</v>
      </c>
      <c r="V650">
        <v>2.9656482619024902</v>
      </c>
      <c r="W650">
        <v>1393.1</v>
      </c>
      <c r="X650">
        <v>1449</v>
      </c>
      <c r="Y650">
        <v>1380</v>
      </c>
      <c r="Z650">
        <v>1485.95</v>
      </c>
      <c r="AA650">
        <v>1380</v>
      </c>
      <c r="AB650">
        <v>1526.6</v>
      </c>
      <c r="AC650" s="2">
        <f>(Table2[[#This Row],[Close Price]]/Table2[[#This Row],[Day Low]])-1</f>
        <v>2.4944368674179929E-2</v>
      </c>
      <c r="AD650" s="2">
        <f>(Table2[[#This Row],[Day High]]/Table2[[#This Row],[Close Price]])-1</f>
        <v>1.4812480302552888E-2</v>
      </c>
      <c r="AE650" s="2">
        <f>(Table2[[#This Row],[Close Price]]/Table2[[#This Row],[Current Week Low]])-1</f>
        <v>3.4673913043478111E-2</v>
      </c>
      <c r="AF650" s="2">
        <f>(Table2[[#This Row],[Current Week High]]/Table2[[#This Row],[Close Price]])-1</f>
        <v>4.0690548727107201E-2</v>
      </c>
      <c r="AG650" s="2">
        <f>(Table2[[#This Row],[Close Price]]/Table2[[#This Row],[Current Month Low]])-1</f>
        <v>3.4673913043478111E-2</v>
      </c>
      <c r="AH650" s="2">
        <f>(Table2[[#This Row],[Current Month High]]/Table2[[#This Row],[Close Price]])-1</f>
        <v>6.9159925762510177E-2</v>
      </c>
      <c r="AI650">
        <v>6.9159925762510097</v>
      </c>
      <c r="AJ650">
        <v>48.1325863678804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-0.05</v>
      </c>
      <c r="AM650" t="s">
        <v>10199</v>
      </c>
      <c r="AN650">
        <v>11.92</v>
      </c>
      <c r="AO650" t="s">
        <v>10200</v>
      </c>
      <c r="AP650">
        <v>0.12489051894762</v>
      </c>
      <c r="AQ650">
        <f>(Table2[[#This Row],[Sharpe Ratio]]-AVERAGE(Table2[Sharpe Ratio]))/_xlfn.STDEV.P(Table2[Sharpe Ratio])</f>
        <v>0.79385220230087694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-0.91107267535952485</v>
      </c>
      <c r="AS650">
        <f>_xlfn.RANK.AVG(Table2[[#This Row],[1Y Return vs Nifty Z-Score]],Table2[1Y Return vs Nifty Z-Score])</f>
        <v>547</v>
      </c>
      <c r="AT650">
        <f>_xlfn.RANK.AVG(Table2[[#This Row],[6M Return vs Nifty Z-Score]],Table2[6M Return vs Nifty Z-Score])</f>
        <v>454</v>
      </c>
      <c r="AU650">
        <f>_xlfn.RANK.AVG(Table2[[#This Row],[Sharpe Ratio Z-Score]],Table2[Sharpe Ratio Z-Score])</f>
        <v>155</v>
      </c>
      <c r="AV650">
        <f>(Table2[[#This Row],[Rank 1Y]]+Table2[[#This Row],[Rank 6M]]+Table2[[#This Row],[Rank Sharpe]])/3</f>
        <v>385.33333333333331</v>
      </c>
    </row>
    <row r="651" spans="1:48" x14ac:dyDescent="0.3">
      <c r="A651" t="s">
        <v>1720</v>
      </c>
      <c r="B651" t="s">
        <v>1721</v>
      </c>
      <c r="C651" t="s">
        <v>10169</v>
      </c>
      <c r="D651" t="s">
        <v>542</v>
      </c>
      <c r="E651">
        <v>4476.7021699799998</v>
      </c>
      <c r="F651">
        <v>815.65</v>
      </c>
      <c r="G651">
        <v>-32.792190379204399</v>
      </c>
      <c r="H651">
        <f>(Table2[[#This Row],[1Y Return vs Nifty]]-AVERAGE(Table2[1Y Return vs Nifty]))/_xlfn.STDEV.P(Table2[1Y Return vs Nifty])</f>
        <v>-0.9315619928023815</v>
      </c>
      <c r="I651">
        <v>11.7956598286827</v>
      </c>
      <c r="J651">
        <f>(Table2[[#This Row],[1M Return vs Nifty]]-AVERAGE(Table2[1M Return vs Nifty]))/_xlfn.STDEV.P(Table2[1M Return vs Nifty])</f>
        <v>0.61376553711882453</v>
      </c>
      <c r="K651">
        <v>-10.783406921653601</v>
      </c>
      <c r="L651">
        <f>(Table2[[#This Row],[6M Return vs Nifty]]-AVERAGE(Table2[6M Return vs Nifty]))/_xlfn.STDEV.P(Table2[6M Return vs Nifty])</f>
        <v>-0.63716980097776243</v>
      </c>
      <c r="M651">
        <v>-3.7967877235807501</v>
      </c>
      <c r="N651">
        <f>(Table2[[#This Row],[1W Return vs Nifty]]-AVERAGE(Table2[1W Return vs Nifty]))/_xlfn.STDEV.P(Table2[1W Return vs Nifty])</f>
        <v>-1.0043937969934167</v>
      </c>
      <c r="O651">
        <v>799.02</v>
      </c>
      <c r="P651">
        <v>764.85457318454496</v>
      </c>
      <c r="Q651">
        <v>758.88598620760297</v>
      </c>
      <c r="R651">
        <v>51.314325099687899</v>
      </c>
      <c r="S651" s="2">
        <f>(Table2[[#This Row],[Close Price]]-Table2[[#This Row],[20D EMA]])/Table2[[#This Row],[20D EMA]]</f>
        <v>2.0812995920001996E-2</v>
      </c>
      <c r="T651" s="2">
        <f>(Table2[[#This Row],[Close Price]]-Table2[[#This Row],[50D EMA]])/Table2[[#This Row],[50D EMA]]</f>
        <v>6.6411875664106196E-2</v>
      </c>
      <c r="U651" s="2">
        <f>(Table2[[#This Row],[Close Price]]-Table2[[#This Row],[200D EMA]])/Table2[[#This Row],[200D EMA]]</f>
        <v>7.4799132971297866E-2</v>
      </c>
      <c r="V651">
        <v>1.28227125076755</v>
      </c>
      <c r="W651">
        <v>785.55</v>
      </c>
      <c r="X651">
        <v>825</v>
      </c>
      <c r="Y651">
        <v>785.55</v>
      </c>
      <c r="Z651">
        <v>827.9</v>
      </c>
      <c r="AA651">
        <v>785.55</v>
      </c>
      <c r="AB651">
        <v>868.9</v>
      </c>
      <c r="AC651" s="2">
        <f>(Table2[[#This Row],[Close Price]]/Table2[[#This Row],[Day Low]])-1</f>
        <v>3.8317102666921343E-2</v>
      </c>
      <c r="AD651" s="2">
        <f>(Table2[[#This Row],[Day High]]/Table2[[#This Row],[Close Price]])-1</f>
        <v>1.1463250168577188E-2</v>
      </c>
      <c r="AE651" s="2">
        <f>(Table2[[#This Row],[Close Price]]/Table2[[#This Row],[Current Week Low]])-1</f>
        <v>3.8317102666921343E-2</v>
      </c>
      <c r="AF651" s="2">
        <f>(Table2[[#This Row],[Current Week High]]/Table2[[#This Row],[Close Price]])-1</f>
        <v>1.5018696744927285E-2</v>
      </c>
      <c r="AG651" s="2">
        <f>(Table2[[#This Row],[Close Price]]/Table2[[#This Row],[Current Month Low]])-1</f>
        <v>3.8317102666921343E-2</v>
      </c>
      <c r="AH651" s="2">
        <f>(Table2[[#This Row],[Current Month High]]/Table2[[#This Row],[Close Price]])-1</f>
        <v>6.5285355238153597E-2</v>
      </c>
      <c r="AI651">
        <v>10.8134616563477</v>
      </c>
      <c r="AJ651">
        <v>24.157089580637699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-0.01</v>
      </c>
      <c r="AM651" t="s">
        <v>10199</v>
      </c>
      <c r="AN651">
        <v>0.4</v>
      </c>
      <c r="AO651" t="s">
        <v>10200</v>
      </c>
      <c r="AP651">
        <v>-0.119656943358005</v>
      </c>
      <c r="AQ651">
        <f>(Table2[[#This Row],[Sharpe Ratio]]-AVERAGE(Table2[Sharpe Ratio]))/_xlfn.STDEV.P(Table2[Sharpe Ratio])</f>
        <v>-1.9632477852610979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-3.9226078389158339</v>
      </c>
      <c r="AS651">
        <f>_xlfn.RANK.AVG(Table2[[#This Row],[1Y Return vs Nifty Z-Score]],Table2[1Y Return vs Nifty Z-Score])</f>
        <v>673</v>
      </c>
      <c r="AT651">
        <f>_xlfn.RANK.AVG(Table2[[#This Row],[6M Return vs Nifty Z-Score]],Table2[6M Return vs Nifty Z-Score])</f>
        <v>534</v>
      </c>
      <c r="AU651">
        <f>_xlfn.RANK.AVG(Table2[[#This Row],[Sharpe Ratio Z-Score]],Table2[Sharpe Ratio Z-Score])</f>
        <v>716</v>
      </c>
      <c r="AV651">
        <f>(Table2[[#This Row],[Rank 1Y]]+Table2[[#This Row],[Rank 6M]]+Table2[[#This Row],[Rank Sharpe]])/3</f>
        <v>641</v>
      </c>
    </row>
    <row r="652" spans="1:48" x14ac:dyDescent="0.3">
      <c r="A652" t="s">
        <v>1722</v>
      </c>
      <c r="B652" t="s">
        <v>1723</v>
      </c>
      <c r="C652" t="s">
        <v>10161</v>
      </c>
      <c r="D652" t="s">
        <v>65</v>
      </c>
      <c r="E652">
        <v>4465.3366612500004</v>
      </c>
      <c r="F652">
        <v>346.45</v>
      </c>
      <c r="G652">
        <v>-8.8622127633871699</v>
      </c>
      <c r="H652">
        <f>(Table2[[#This Row],[1Y Return vs Nifty]]-AVERAGE(Table2[1Y Return vs Nifty]))/_xlfn.STDEV.P(Table2[1Y Return vs Nifty])</f>
        <v>-0.65198877273498057</v>
      </c>
      <c r="I652">
        <v>17.2562732252741</v>
      </c>
      <c r="J652">
        <f>(Table2[[#This Row],[1M Return vs Nifty]]-AVERAGE(Table2[1M Return vs Nifty]))/_xlfn.STDEV.P(Table2[1M Return vs Nifty])</f>
        <v>1.0667973031576836</v>
      </c>
      <c r="K652">
        <v>4.1505226683051903</v>
      </c>
      <c r="L652">
        <f>(Table2[[#This Row],[6M Return vs Nifty]]-AVERAGE(Table2[6M Return vs Nifty]))/_xlfn.STDEV.P(Table2[6M Return vs Nifty])</f>
        <v>-0.18275078417979779</v>
      </c>
      <c r="M652">
        <v>3.3448647529852198</v>
      </c>
      <c r="N652">
        <f>(Table2[[#This Row],[1W Return vs Nifty]]-AVERAGE(Table2[1W Return vs Nifty]))/_xlfn.STDEV.P(Table2[1W Return vs Nifty])</f>
        <v>0.38097977030556712</v>
      </c>
      <c r="O652">
        <v>333.95</v>
      </c>
      <c r="P652">
        <v>315.49125957168701</v>
      </c>
      <c r="Q652">
        <v>300.38605808701499</v>
      </c>
      <c r="R652">
        <v>71.764773100259603</v>
      </c>
      <c r="S652" s="2">
        <f>(Table2[[#This Row],[Close Price]]-Table2[[#This Row],[20D EMA]])/Table2[[#This Row],[20D EMA]]</f>
        <v>3.7430753106752507E-2</v>
      </c>
      <c r="T652" s="2">
        <f>(Table2[[#This Row],[Close Price]]-Table2[[#This Row],[50D EMA]])/Table2[[#This Row],[50D EMA]]</f>
        <v>9.8128678652913442E-2</v>
      </c>
      <c r="U652" s="2">
        <f>(Table2[[#This Row],[Close Price]]-Table2[[#This Row],[200D EMA]])/Table2[[#This Row],[200D EMA]]</f>
        <v>0.15334913413205525</v>
      </c>
      <c r="V652">
        <v>1.5675775361461</v>
      </c>
      <c r="W652">
        <v>341.1</v>
      </c>
      <c r="X652">
        <v>359.45</v>
      </c>
      <c r="Y652">
        <v>341.1</v>
      </c>
      <c r="Z652">
        <v>377.95</v>
      </c>
      <c r="AA652">
        <v>333.2</v>
      </c>
      <c r="AB652">
        <v>377.95</v>
      </c>
      <c r="AC652" s="2">
        <f>(Table2[[#This Row],[Close Price]]/Table2[[#This Row],[Day Low]])-1</f>
        <v>1.5684549985341523E-2</v>
      </c>
      <c r="AD652" s="2">
        <f>(Table2[[#This Row],[Day High]]/Table2[[#This Row],[Close Price]])-1</f>
        <v>3.7523452157598447E-2</v>
      </c>
      <c r="AE652" s="2">
        <f>(Table2[[#This Row],[Close Price]]/Table2[[#This Row],[Current Week Low]])-1</f>
        <v>1.5684549985341523E-2</v>
      </c>
      <c r="AF652" s="2">
        <f>(Table2[[#This Row],[Current Week High]]/Table2[[#This Row],[Close Price]])-1</f>
        <v>9.0922210997257835E-2</v>
      </c>
      <c r="AG652" s="2">
        <f>(Table2[[#This Row],[Close Price]]/Table2[[#This Row],[Current Month Low]])-1</f>
        <v>3.9765906362545067E-2</v>
      </c>
      <c r="AH652" s="2">
        <f>(Table2[[#This Row],[Current Month High]]/Table2[[#This Row],[Close Price]])-1</f>
        <v>9.0922210997257835E-2</v>
      </c>
      <c r="AI652">
        <v>9.09222109972578</v>
      </c>
      <c r="AJ652">
        <v>38.524590163934398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-0.03</v>
      </c>
      <c r="AM652" t="s">
        <v>10199</v>
      </c>
      <c r="AN652">
        <v>1.1399999999999999</v>
      </c>
      <c r="AO652" t="s">
        <v>10200</v>
      </c>
      <c r="AP652">
        <v>-5.422196199926E-2</v>
      </c>
      <c r="AQ652">
        <f>(Table2[[#This Row],[Sharpe Ratio]]-AVERAGE(Table2[Sharpe Ratio]))/_xlfn.STDEV.P(Table2[Sharpe Ratio])</f>
        <v>-1.2255145673843808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-0.61247705083590853</v>
      </c>
      <c r="AS652">
        <f>_xlfn.RANK.AVG(Table2[[#This Row],[1Y Return vs Nifty Z-Score]],Table2[1Y Return vs Nifty Z-Score])</f>
        <v>558</v>
      </c>
      <c r="AT652">
        <f>_xlfn.RANK.AVG(Table2[[#This Row],[6M Return vs Nifty Z-Score]],Table2[6M Return vs Nifty Z-Score])</f>
        <v>378</v>
      </c>
      <c r="AU652">
        <f>_xlfn.RANK.AVG(Table2[[#This Row],[Sharpe Ratio Z-Score]],Table2[Sharpe Ratio Z-Score])</f>
        <v>641</v>
      </c>
      <c r="AV652">
        <f>(Table2[[#This Row],[Rank 1Y]]+Table2[[#This Row],[Rank 6M]]+Table2[[#This Row],[Rank Sharpe]])/3</f>
        <v>525.66666666666663</v>
      </c>
    </row>
    <row r="653" spans="1:48" x14ac:dyDescent="0.3">
      <c r="A653" t="s">
        <v>1733</v>
      </c>
      <c r="B653" t="s">
        <v>1734</v>
      </c>
      <c r="C653" t="s">
        <v>10161</v>
      </c>
      <c r="D653" t="s">
        <v>542</v>
      </c>
      <c r="E653">
        <v>4367.8483695000004</v>
      </c>
      <c r="F653">
        <v>384.45</v>
      </c>
      <c r="G653">
        <v>9.4765212341884499</v>
      </c>
      <c r="H653">
        <f>(Table2[[#This Row],[1Y Return vs Nifty]]-AVERAGE(Table2[1Y Return vs Nifty]))/_xlfn.STDEV.P(Table2[1Y Return vs Nifty])</f>
        <v>-0.43773788633745708</v>
      </c>
      <c r="I653">
        <v>3.2054157749796302</v>
      </c>
      <c r="J653">
        <f>(Table2[[#This Row],[1M Return vs Nifty]]-AVERAGE(Table2[1M Return vs Nifty]))/_xlfn.STDEV.P(Table2[1M Return vs Nifty])</f>
        <v>-9.8911437373297509E-2</v>
      </c>
      <c r="K653">
        <v>-8.0750339454375801</v>
      </c>
      <c r="L653">
        <f>(Table2[[#This Row],[6M Return vs Nifty]]-AVERAGE(Table2[6M Return vs Nifty]))/_xlfn.STDEV.P(Table2[6M Return vs Nifty])</f>
        <v>-0.55475772198940443</v>
      </c>
      <c r="M653">
        <v>5.0874218193718601</v>
      </c>
      <c r="N653">
        <f>(Table2[[#This Row],[1W Return vs Nifty]]-AVERAGE(Table2[1W Return vs Nifty]))/_xlfn.STDEV.P(Table2[1W Return vs Nifty])</f>
        <v>0.71900973006677316</v>
      </c>
      <c r="O653">
        <v>381.98</v>
      </c>
      <c r="P653">
        <v>377.70334602866399</v>
      </c>
      <c r="Q653">
        <v>360.00082151158199</v>
      </c>
      <c r="R653">
        <v>57.423762400892102</v>
      </c>
      <c r="S653" s="2">
        <f>(Table2[[#This Row],[Close Price]]-Table2[[#This Row],[20D EMA]])/Table2[[#This Row],[20D EMA]]</f>
        <v>6.4663071364992157E-3</v>
      </c>
      <c r="T653" s="2">
        <f>(Table2[[#This Row],[Close Price]]-Table2[[#This Row],[50D EMA]])/Table2[[#This Row],[50D EMA]]</f>
        <v>1.7862309249502908E-2</v>
      </c>
      <c r="U653" s="2">
        <f>(Table2[[#This Row],[Close Price]]-Table2[[#This Row],[200D EMA]])/Table2[[#This Row],[200D EMA]]</f>
        <v>6.7914229711365862E-2</v>
      </c>
      <c r="V653">
        <v>1.30558307843859</v>
      </c>
      <c r="W653">
        <v>376.05</v>
      </c>
      <c r="X653">
        <v>392.95</v>
      </c>
      <c r="Y653">
        <v>376.05</v>
      </c>
      <c r="Z653">
        <v>404.4</v>
      </c>
      <c r="AA653">
        <v>367.2</v>
      </c>
      <c r="AB653">
        <v>410</v>
      </c>
      <c r="AC653" s="2">
        <f>(Table2[[#This Row],[Close Price]]/Table2[[#This Row],[Day Low]])-1</f>
        <v>2.2337455125648109E-2</v>
      </c>
      <c r="AD653" s="2">
        <f>(Table2[[#This Row],[Day High]]/Table2[[#This Row],[Close Price]])-1</f>
        <v>2.2109507088047931E-2</v>
      </c>
      <c r="AE653" s="2">
        <f>(Table2[[#This Row],[Close Price]]/Table2[[#This Row],[Current Week Low]])-1</f>
        <v>2.2337455125648109E-2</v>
      </c>
      <c r="AF653" s="2">
        <f>(Table2[[#This Row],[Current Week High]]/Table2[[#This Row],[Close Price]])-1</f>
        <v>5.1892313694888781E-2</v>
      </c>
      <c r="AG653" s="2">
        <f>(Table2[[#This Row],[Close Price]]/Table2[[#This Row],[Current Month Low]])-1</f>
        <v>4.6977124183006591E-2</v>
      </c>
      <c r="AH653" s="2">
        <f>(Table2[[#This Row],[Current Month High]]/Table2[[#This Row],[Close Price]])-1</f>
        <v>6.6458577188190926E-2</v>
      </c>
      <c r="AI653">
        <v>10.5865522174535</v>
      </c>
      <c r="AJ653">
        <v>37.303571428571402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-0.09</v>
      </c>
      <c r="AM653" t="s">
        <v>10199</v>
      </c>
      <c r="AN653">
        <v>0</v>
      </c>
      <c r="AO653" t="s">
        <v>10201</v>
      </c>
      <c r="AP653">
        <v>-5.8418596903405E-2</v>
      </c>
      <c r="AQ653">
        <f>(Table2[[#This Row],[Sharpe Ratio]]-AVERAGE(Table2[Sharpe Ratio]))/_xlfn.STDEV.P(Table2[Sharpe Ratio])</f>
        <v>-1.2728286631142312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-1.6452259787476171</v>
      </c>
      <c r="AS653">
        <f>_xlfn.RANK.AVG(Table2[[#This Row],[1Y Return vs Nifty Z-Score]],Table2[1Y Return vs Nifty Z-Score])</f>
        <v>457</v>
      </c>
      <c r="AT653">
        <f>_xlfn.RANK.AVG(Table2[[#This Row],[6M Return vs Nifty Z-Score]],Table2[6M Return vs Nifty Z-Score])</f>
        <v>503</v>
      </c>
      <c r="AU653">
        <f>_xlfn.RANK.AVG(Table2[[#This Row],[Sharpe Ratio Z-Score]],Table2[Sharpe Ratio Z-Score])</f>
        <v>652</v>
      </c>
      <c r="AV653">
        <f>(Table2[[#This Row],[Rank 1Y]]+Table2[[#This Row],[Rank 6M]]+Table2[[#This Row],[Rank Sharpe]])/3</f>
        <v>537.33333333333337</v>
      </c>
    </row>
    <row r="654" spans="1:48" x14ac:dyDescent="0.3">
      <c r="A654" t="s">
        <v>1735</v>
      </c>
      <c r="B654" t="s">
        <v>1736</v>
      </c>
      <c r="C654" t="s">
        <v>10163</v>
      </c>
      <c r="D654" t="s">
        <v>95</v>
      </c>
      <c r="E654">
        <v>4354.8</v>
      </c>
      <c r="F654">
        <v>6940.55</v>
      </c>
      <c r="G654">
        <v>50.819821645221197</v>
      </c>
      <c r="H654">
        <f>(Table2[[#This Row],[1Y Return vs Nifty]]-AVERAGE(Table2[1Y Return vs Nifty]))/_xlfn.STDEV.P(Table2[1Y Return vs Nifty])</f>
        <v>4.5274668445979223E-2</v>
      </c>
      <c r="I654">
        <v>8.8418424884798199</v>
      </c>
      <c r="J654">
        <f>(Table2[[#This Row],[1M Return vs Nifty]]-AVERAGE(Table2[1M Return vs Nifty]))/_xlfn.STDEV.P(Table2[1M Return vs Nifty])</f>
        <v>0.36870642214400784</v>
      </c>
      <c r="K654">
        <v>-16.199219412560701</v>
      </c>
      <c r="L654">
        <f>(Table2[[#This Row],[6M Return vs Nifty]]-AVERAGE(Table2[6M Return vs Nifty]))/_xlfn.STDEV.P(Table2[6M Return vs Nifty])</f>
        <v>-0.8019655549991882</v>
      </c>
      <c r="M654">
        <v>-1.1911420930151499</v>
      </c>
      <c r="N654">
        <f>(Table2[[#This Row],[1W Return vs Nifty]]-AVERAGE(Table2[1W Return vs Nifty]))/_xlfn.STDEV.P(Table2[1W Return vs Nifty])</f>
        <v>-0.49893758861887716</v>
      </c>
      <c r="O654">
        <v>7108.19</v>
      </c>
      <c r="P654">
        <v>6810.50751123175</v>
      </c>
      <c r="Q654">
        <v>6225.7903399307697</v>
      </c>
      <c r="R654">
        <v>51.816862567751002</v>
      </c>
      <c r="S654" s="2">
        <f>(Table2[[#This Row],[Close Price]]-Table2[[#This Row],[20D EMA]])/Table2[[#This Row],[20D EMA]]</f>
        <v>-2.3584062890834295E-2</v>
      </c>
      <c r="T654" s="2">
        <f>(Table2[[#This Row],[Close Price]]-Table2[[#This Row],[50D EMA]])/Table2[[#This Row],[50D EMA]]</f>
        <v>1.9094390330498395E-2</v>
      </c>
      <c r="U654" s="2">
        <f>(Table2[[#This Row],[Close Price]]-Table2[[#This Row],[200D EMA]])/Table2[[#This Row],[200D EMA]]</f>
        <v>0.11480625286799788</v>
      </c>
      <c r="V654">
        <v>0.72703343023658096</v>
      </c>
      <c r="W654">
        <v>6834.05</v>
      </c>
      <c r="X654">
        <v>7299.25</v>
      </c>
      <c r="Y654">
        <v>6834.05</v>
      </c>
      <c r="Z654">
        <v>7434.95</v>
      </c>
      <c r="AA654">
        <v>6834.05</v>
      </c>
      <c r="AB654">
        <v>7649</v>
      </c>
      <c r="AC654" s="2">
        <f>(Table2[[#This Row],[Close Price]]/Table2[[#This Row],[Day Low]])-1</f>
        <v>1.5583731462309958E-2</v>
      </c>
      <c r="AD654" s="2">
        <f>(Table2[[#This Row],[Day High]]/Table2[[#This Row],[Close Price]])-1</f>
        <v>5.1681783143987081E-2</v>
      </c>
      <c r="AE654" s="2">
        <f>(Table2[[#This Row],[Close Price]]/Table2[[#This Row],[Current Week Low]])-1</f>
        <v>1.5583731462309958E-2</v>
      </c>
      <c r="AF654" s="2">
        <f>(Table2[[#This Row],[Current Week High]]/Table2[[#This Row],[Close Price]])-1</f>
        <v>7.1233547773591477E-2</v>
      </c>
      <c r="AG654" s="2">
        <f>(Table2[[#This Row],[Close Price]]/Table2[[#This Row],[Current Month Low]])-1</f>
        <v>1.5583731462309958E-2</v>
      </c>
      <c r="AH654" s="2">
        <f>(Table2[[#This Row],[Current Month High]]/Table2[[#This Row],[Close Price]])-1</f>
        <v>0.10207404312338353</v>
      </c>
      <c r="AI654">
        <v>22.4686804359885</v>
      </c>
      <c r="AJ654">
        <v>94.084254974063498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-0.04</v>
      </c>
      <c r="AM654" t="s">
        <v>10199</v>
      </c>
      <c r="AN654">
        <v>-8.3699999999999992</v>
      </c>
      <c r="AO654" t="s">
        <v>10199</v>
      </c>
      <c r="AP654">
        <v>7.6366827809634996E-2</v>
      </c>
      <c r="AQ654">
        <f>(Table2[[#This Row],[Sharpe Ratio]]-AVERAGE(Table2[Sharpe Ratio]))/_xlfn.STDEV.P(Table2[Sharpe Ratio])</f>
        <v>0.24678184233205747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-0.64014021069602078</v>
      </c>
      <c r="AS654">
        <f>_xlfn.RANK.AVG(Table2[[#This Row],[1Y Return vs Nifty Z-Score]],Table2[1Y Return vs Nifty Z-Score])</f>
        <v>263</v>
      </c>
      <c r="AT654">
        <f>_xlfn.RANK.AVG(Table2[[#This Row],[6M Return vs Nifty Z-Score]],Table2[6M Return vs Nifty Z-Score])</f>
        <v>593</v>
      </c>
      <c r="AU654">
        <f>_xlfn.RANK.AVG(Table2[[#This Row],[Sharpe Ratio Z-Score]],Table2[Sharpe Ratio Z-Score])</f>
        <v>259</v>
      </c>
      <c r="AV654">
        <f>(Table2[[#This Row],[Rank 1Y]]+Table2[[#This Row],[Rank 6M]]+Table2[[#This Row],[Rank Sharpe]])/3</f>
        <v>371.66666666666669</v>
      </c>
    </row>
    <row r="655" spans="1:48" x14ac:dyDescent="0.3">
      <c r="A655" t="s">
        <v>1737</v>
      </c>
      <c r="B655" t="s">
        <v>1738</v>
      </c>
      <c r="C655" t="s">
        <v>629</v>
      </c>
      <c r="D655" t="s">
        <v>629</v>
      </c>
      <c r="E655">
        <v>4351.2772732000003</v>
      </c>
      <c r="F655">
        <v>220.85</v>
      </c>
      <c r="G655">
        <v>75.213240119092802</v>
      </c>
      <c r="H655">
        <f>(Table2[[#This Row],[1Y Return vs Nifty]]-AVERAGE(Table2[1Y Return vs Nifty]))/_xlfn.STDEV.P(Table2[1Y Return vs Nifty])</f>
        <v>0.33026225433842049</v>
      </c>
      <c r="I655">
        <v>28.791284789699699</v>
      </c>
      <c r="J655">
        <f>(Table2[[#This Row],[1M Return vs Nifty]]-AVERAGE(Table2[1M Return vs Nifty]))/_xlfn.STDEV.P(Table2[1M Return vs Nifty])</f>
        <v>2.0237825868205723</v>
      </c>
      <c r="K655">
        <v>26.2212725175808</v>
      </c>
      <c r="L655">
        <f>(Table2[[#This Row],[6M Return vs Nifty]]-AVERAGE(Table2[6M Return vs Nifty]))/_xlfn.STDEV.P(Table2[6M Return vs Nifty])</f>
        <v>0.48883189512017378</v>
      </c>
      <c r="M655">
        <v>2.5007738571020801</v>
      </c>
      <c r="N655">
        <f>(Table2[[#This Row],[1W Return vs Nifty]]-AVERAGE(Table2[1W Return vs Nifty]))/_xlfn.STDEV.P(Table2[1W Return vs Nifty])</f>
        <v>0.21723878467355387</v>
      </c>
      <c r="O655">
        <v>202.13</v>
      </c>
      <c r="P655">
        <v>187.58183297048501</v>
      </c>
      <c r="Q655">
        <v>163.66607805729299</v>
      </c>
      <c r="R655">
        <v>66.107280658744202</v>
      </c>
      <c r="S655" s="2">
        <f>(Table2[[#This Row],[Close Price]]-Table2[[#This Row],[20D EMA]])/Table2[[#This Row],[20D EMA]]</f>
        <v>9.2613664473358726E-2</v>
      </c>
      <c r="T655" s="2">
        <f>(Table2[[#This Row],[Close Price]]-Table2[[#This Row],[50D EMA]])/Table2[[#This Row],[50D EMA]]</f>
        <v>0.17735281984769577</v>
      </c>
      <c r="U655" s="2">
        <f>(Table2[[#This Row],[Close Price]]-Table2[[#This Row],[200D EMA]])/Table2[[#This Row],[200D EMA]]</f>
        <v>0.34939385498496017</v>
      </c>
      <c r="V655">
        <v>1.95043479733305</v>
      </c>
      <c r="W655">
        <v>210.7</v>
      </c>
      <c r="X655">
        <v>226.4</v>
      </c>
      <c r="Y655">
        <v>208.4</v>
      </c>
      <c r="Z655">
        <v>228.3</v>
      </c>
      <c r="AA655">
        <v>208.1</v>
      </c>
      <c r="AB655">
        <v>228.3</v>
      </c>
      <c r="AC655" s="2">
        <f>(Table2[[#This Row],[Close Price]]/Table2[[#This Row],[Day Low]])-1</f>
        <v>4.8172757475082983E-2</v>
      </c>
      <c r="AD655" s="2">
        <f>(Table2[[#This Row],[Day High]]/Table2[[#This Row],[Close Price]])-1</f>
        <v>2.5130178854426033E-2</v>
      </c>
      <c r="AE655" s="2">
        <f>(Table2[[#This Row],[Close Price]]/Table2[[#This Row],[Current Week Low]])-1</f>
        <v>5.9740882917466376E-2</v>
      </c>
      <c r="AF655" s="2">
        <f>(Table2[[#This Row],[Current Week High]]/Table2[[#This Row],[Close Price]])-1</f>
        <v>3.3733303146932458E-2</v>
      </c>
      <c r="AG655" s="2">
        <f>(Table2[[#This Row],[Close Price]]/Table2[[#This Row],[Current Month Low]])-1</f>
        <v>6.1268620855358114E-2</v>
      </c>
      <c r="AH655" s="2">
        <f>(Table2[[#This Row],[Current Month High]]/Table2[[#This Row],[Close Price]])-1</f>
        <v>3.3733303146932458E-2</v>
      </c>
      <c r="AI655">
        <v>3.3733303146932401</v>
      </c>
      <c r="AJ655">
        <v>103.924284395198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0.17</v>
      </c>
      <c r="AM655" t="s">
        <v>10200</v>
      </c>
      <c r="AN655">
        <v>11.39</v>
      </c>
      <c r="AO655" t="s">
        <v>10200</v>
      </c>
      <c r="AP655">
        <v>6.5351019066947999E-2</v>
      </c>
      <c r="AQ655">
        <f>(Table2[[#This Row],[Sharpe Ratio]]-AVERAGE(Table2[Sharpe Ratio]))/_xlfn.STDEV.P(Table2[Sharpe Ratio])</f>
        <v>0.12258637589335783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3.1827018968460781</v>
      </c>
      <c r="AS655">
        <f>_xlfn.RANK.AVG(Table2[[#This Row],[1Y Return vs Nifty Z-Score]],Table2[1Y Return vs Nifty Z-Score])</f>
        <v>179</v>
      </c>
      <c r="AT655">
        <f>_xlfn.RANK.AVG(Table2[[#This Row],[6M Return vs Nifty Z-Score]],Table2[6M Return vs Nifty Z-Score])</f>
        <v>174</v>
      </c>
      <c r="AU655">
        <f>_xlfn.RANK.AVG(Table2[[#This Row],[Sharpe Ratio Z-Score]],Table2[Sharpe Ratio Z-Score])</f>
        <v>300</v>
      </c>
      <c r="AV655">
        <f>(Table2[[#This Row],[Rank 1Y]]+Table2[[#This Row],[Rank 6M]]+Table2[[#This Row],[Rank Sharpe]])/3</f>
        <v>217.66666666666666</v>
      </c>
    </row>
    <row r="656" spans="1:48" x14ac:dyDescent="0.3">
      <c r="A656" t="s">
        <v>1743</v>
      </c>
      <c r="B656" t="s">
        <v>1744</v>
      </c>
      <c r="C656" t="s">
        <v>10169</v>
      </c>
      <c r="D656" t="s">
        <v>542</v>
      </c>
      <c r="E656">
        <v>4266.6005549649999</v>
      </c>
      <c r="F656">
        <v>373</v>
      </c>
      <c r="G656">
        <v>7.3075714126905904</v>
      </c>
      <c r="H656">
        <f>(Table2[[#This Row],[1Y Return vs Nifty]]-AVERAGE(Table2[1Y Return vs Nifty]))/_xlfn.STDEV.P(Table2[1Y Return vs Nifty])</f>
        <v>-0.46307766289286706</v>
      </c>
      <c r="I656">
        <v>-0.70812571200954399</v>
      </c>
      <c r="J656">
        <f>(Table2[[#This Row],[1M Return vs Nifty]]-AVERAGE(Table2[1M Return vs Nifty]))/_xlfn.STDEV.P(Table2[1M Return vs Nifty])</f>
        <v>-0.42359265586493366</v>
      </c>
      <c r="K656">
        <v>-5.6597598358924897</v>
      </c>
      <c r="L656">
        <f>(Table2[[#This Row],[6M Return vs Nifty]]-AVERAGE(Table2[6M Return vs Nifty]))/_xlfn.STDEV.P(Table2[6M Return vs Nifty])</f>
        <v>-0.48126423994600281</v>
      </c>
      <c r="M656">
        <v>-5.7916729966260796</v>
      </c>
      <c r="N656">
        <f>(Table2[[#This Row],[1W Return vs Nifty]]-AVERAGE(Table2[1W Return vs Nifty]))/_xlfn.STDEV.P(Table2[1W Return vs Nifty])</f>
        <v>-1.391371647867492</v>
      </c>
      <c r="O656">
        <v>379.01</v>
      </c>
      <c r="P656">
        <v>373.53442987582798</v>
      </c>
      <c r="Q656">
        <v>354.41317196440599</v>
      </c>
      <c r="R656">
        <v>47.3223054319093</v>
      </c>
      <c r="S656" s="2">
        <f>(Table2[[#This Row],[Close Price]]-Table2[[#This Row],[20D EMA]])/Table2[[#This Row],[20D EMA]]</f>
        <v>-1.5857101395741514E-2</v>
      </c>
      <c r="T656" s="2">
        <f>(Table2[[#This Row],[Close Price]]-Table2[[#This Row],[50D EMA]])/Table2[[#This Row],[50D EMA]]</f>
        <v>-1.4307379269044612E-3</v>
      </c>
      <c r="U656" s="2">
        <f>(Table2[[#This Row],[Close Price]]-Table2[[#This Row],[200D EMA]])/Table2[[#This Row],[200D EMA]]</f>
        <v>5.2443953853556831E-2</v>
      </c>
      <c r="V656">
        <v>0.87208677547142499</v>
      </c>
      <c r="W656">
        <v>365.05</v>
      </c>
      <c r="X656">
        <v>379.65</v>
      </c>
      <c r="Y656">
        <v>365.05</v>
      </c>
      <c r="Z656">
        <v>392.2</v>
      </c>
      <c r="AA656">
        <v>365.05</v>
      </c>
      <c r="AB656">
        <v>401.55</v>
      </c>
      <c r="AC656" s="2">
        <f>(Table2[[#This Row],[Close Price]]/Table2[[#This Row],[Day Low]])-1</f>
        <v>2.1777838652239367E-2</v>
      </c>
      <c r="AD656" s="2">
        <f>(Table2[[#This Row],[Day High]]/Table2[[#This Row],[Close Price]])-1</f>
        <v>1.7828418230563026E-2</v>
      </c>
      <c r="AE656" s="2">
        <f>(Table2[[#This Row],[Close Price]]/Table2[[#This Row],[Current Week Low]])-1</f>
        <v>2.1777838652239367E-2</v>
      </c>
      <c r="AF656" s="2">
        <f>(Table2[[#This Row],[Current Week High]]/Table2[[#This Row],[Close Price]])-1</f>
        <v>5.1474530831099097E-2</v>
      </c>
      <c r="AG656" s="2">
        <f>(Table2[[#This Row],[Close Price]]/Table2[[#This Row],[Current Month Low]])-1</f>
        <v>2.1777838652239367E-2</v>
      </c>
      <c r="AH656" s="2">
        <f>(Table2[[#This Row],[Current Month High]]/Table2[[#This Row],[Close Price]])-1</f>
        <v>7.6541554959785651E-2</v>
      </c>
      <c r="AI656">
        <v>23.016085790884699</v>
      </c>
      <c r="AJ656">
        <v>40.225563909774401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-0.08</v>
      </c>
      <c r="AM656" t="s">
        <v>10199</v>
      </c>
      <c r="AN656">
        <v>-5</v>
      </c>
      <c r="AO656" t="s">
        <v>10199</v>
      </c>
      <c r="AP656">
        <v>0.13515833260413199</v>
      </c>
      <c r="AQ656">
        <f>(Table2[[#This Row],[Sharpe Ratio]]-AVERAGE(Table2[Sharpe Ratio]))/_xlfn.STDEV.P(Table2[Sharpe Ratio])</f>
        <v>0.90961455222572696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-1.8496916543455686</v>
      </c>
      <c r="AS656">
        <f>_xlfn.RANK.AVG(Table2[[#This Row],[1Y Return vs Nifty Z-Score]],Table2[1Y Return vs Nifty Z-Score])</f>
        <v>470</v>
      </c>
      <c r="AT656">
        <f>_xlfn.RANK.AVG(Table2[[#This Row],[6M Return vs Nifty Z-Score]],Table2[6M Return vs Nifty Z-Score])</f>
        <v>485</v>
      </c>
      <c r="AU656">
        <f>_xlfn.RANK.AVG(Table2[[#This Row],[Sharpe Ratio Z-Score]],Table2[Sharpe Ratio Z-Score])</f>
        <v>140</v>
      </c>
      <c r="AV656">
        <f>(Table2[[#This Row],[Rank 1Y]]+Table2[[#This Row],[Rank 6M]]+Table2[[#This Row],[Rank Sharpe]])/3</f>
        <v>365</v>
      </c>
    </row>
    <row r="657" spans="1:48" x14ac:dyDescent="0.3">
      <c r="A657" t="s">
        <v>1753</v>
      </c>
      <c r="B657" t="s">
        <v>1754</v>
      </c>
      <c r="C657" t="s">
        <v>10167</v>
      </c>
      <c r="D657" t="s">
        <v>916</v>
      </c>
      <c r="E657">
        <v>4212.6991915250001</v>
      </c>
      <c r="F657">
        <v>317.14999999999998</v>
      </c>
      <c r="G657">
        <v>50.388365210256801</v>
      </c>
      <c r="H657">
        <f>(Table2[[#This Row],[1Y Return vs Nifty]]-AVERAGE(Table2[1Y Return vs Nifty]))/_xlfn.STDEV.P(Table2[1Y Return vs Nifty])</f>
        <v>4.0233975689038755E-2</v>
      </c>
      <c r="I657">
        <v>7.4228696693998302</v>
      </c>
      <c r="J657">
        <f>(Table2[[#This Row],[1M Return vs Nifty]]-AVERAGE(Table2[1M Return vs Nifty]))/_xlfn.STDEV.P(Table2[1M Return vs Nifty])</f>
        <v>0.25098342739945834</v>
      </c>
      <c r="K657">
        <v>9.4503901230197602</v>
      </c>
      <c r="L657">
        <f>(Table2[[#This Row],[6M Return vs Nifty]]-AVERAGE(Table2[6M Return vs Nifty]))/_xlfn.STDEV.P(Table2[6M Return vs Nifty])</f>
        <v>-2.1483078756153021E-2</v>
      </c>
      <c r="M657">
        <v>-2.6667003328191901</v>
      </c>
      <c r="N657">
        <f>(Table2[[#This Row],[1W Return vs Nifty]]-AVERAGE(Table2[1W Return vs Nifty]))/_xlfn.STDEV.P(Table2[1W Return vs Nifty])</f>
        <v>-0.78517377683195533</v>
      </c>
      <c r="O657">
        <v>315.58999999999997</v>
      </c>
      <c r="P657">
        <v>291.31547167494398</v>
      </c>
      <c r="Q657">
        <v>243.58973204316999</v>
      </c>
      <c r="R657">
        <v>73.038142812393005</v>
      </c>
      <c r="S657" s="2">
        <f>(Table2[[#This Row],[Close Price]]-Table2[[#This Row],[20D EMA]])/Table2[[#This Row],[20D EMA]]</f>
        <v>4.9431224056529117E-3</v>
      </c>
      <c r="T657" s="2">
        <f>(Table2[[#This Row],[Close Price]]-Table2[[#This Row],[50D EMA]])/Table2[[#This Row],[50D EMA]]</f>
        <v>8.8682307796829674E-2</v>
      </c>
      <c r="U657" s="2">
        <f>(Table2[[#This Row],[Close Price]]-Table2[[#This Row],[200D EMA]])/Table2[[#This Row],[200D EMA]]</f>
        <v>0.30198427224261376</v>
      </c>
      <c r="V657">
        <v>0.80918179714683902</v>
      </c>
      <c r="W657">
        <v>315.2</v>
      </c>
      <c r="X657">
        <v>336</v>
      </c>
      <c r="Y657">
        <v>315.2</v>
      </c>
      <c r="Z657">
        <v>345</v>
      </c>
      <c r="AA657">
        <v>315.2</v>
      </c>
      <c r="AB657">
        <v>345</v>
      </c>
      <c r="AC657" s="2">
        <f>(Table2[[#This Row],[Close Price]]/Table2[[#This Row],[Day Low]])-1</f>
        <v>6.1865482233502966E-3</v>
      </c>
      <c r="AD657" s="2">
        <f>(Table2[[#This Row],[Day High]]/Table2[[#This Row],[Close Price]])-1</f>
        <v>5.9435598297335801E-2</v>
      </c>
      <c r="AE657" s="2">
        <f>(Table2[[#This Row],[Close Price]]/Table2[[#This Row],[Current Week Low]])-1</f>
        <v>6.1865482233502966E-3</v>
      </c>
      <c r="AF657" s="2">
        <f>(Table2[[#This Row],[Current Week High]]/Table2[[#This Row],[Close Price]])-1</f>
        <v>8.7813337537443026E-2</v>
      </c>
      <c r="AG657" s="2">
        <f>(Table2[[#This Row],[Close Price]]/Table2[[#This Row],[Current Month Low]])-1</f>
        <v>6.1865482233502966E-3</v>
      </c>
      <c r="AH657" s="2">
        <f>(Table2[[#This Row],[Current Month High]]/Table2[[#This Row],[Close Price]])-1</f>
        <v>8.7813337537443026E-2</v>
      </c>
      <c r="AI657">
        <v>8.7813337537443008</v>
      </c>
      <c r="AJ657">
        <v>113.06684581793699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0.1</v>
      </c>
      <c r="AM657" t="s">
        <v>10200</v>
      </c>
      <c r="AN657">
        <v>-1.83</v>
      </c>
      <c r="AO657" t="s">
        <v>10199</v>
      </c>
      <c r="AP657">
        <v>3.7487674692905003E-2</v>
      </c>
      <c r="AQ657">
        <f>(Table2[[#This Row],[Sharpe Ratio]]-AVERAGE(Table2[Sharpe Ratio]))/_xlfn.STDEV.P(Table2[Sharpe Ratio])</f>
        <v>-0.1915531604682997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-0.70699261296791094</v>
      </c>
      <c r="AS657">
        <f>_xlfn.RANK.AVG(Table2[[#This Row],[1Y Return vs Nifty Z-Score]],Table2[1Y Return vs Nifty Z-Score])</f>
        <v>265</v>
      </c>
      <c r="AT657">
        <f>_xlfn.RANK.AVG(Table2[[#This Row],[6M Return vs Nifty Z-Score]],Table2[6M Return vs Nifty Z-Score])</f>
        <v>320</v>
      </c>
      <c r="AU657">
        <f>_xlfn.RANK.AVG(Table2[[#This Row],[Sharpe Ratio Z-Score]],Table2[Sharpe Ratio Z-Score])</f>
        <v>392</v>
      </c>
      <c r="AV657">
        <f>(Table2[[#This Row],[Rank 1Y]]+Table2[[#This Row],[Rank 6M]]+Table2[[#This Row],[Rank Sharpe]])/3</f>
        <v>325.66666666666669</v>
      </c>
    </row>
    <row r="658" spans="1:48" x14ac:dyDescent="0.3">
      <c r="A658" t="s">
        <v>1757</v>
      </c>
      <c r="B658" t="s">
        <v>1758</v>
      </c>
      <c r="C658" t="s">
        <v>10158</v>
      </c>
      <c r="D658" t="s">
        <v>46</v>
      </c>
      <c r="E658">
        <v>4204.1117922049998</v>
      </c>
      <c r="F658">
        <v>603.15</v>
      </c>
      <c r="G658">
        <v>30.044433696885601</v>
      </c>
      <c r="H658">
        <f>(Table2[[#This Row],[1Y Return vs Nifty]]-AVERAGE(Table2[1Y Return vs Nifty]))/_xlfn.STDEV.P(Table2[1Y Return vs Nifty])</f>
        <v>-0.19744357392406486</v>
      </c>
      <c r="I658">
        <v>11.4605998564349</v>
      </c>
      <c r="J658">
        <f>(Table2[[#This Row],[1M Return vs Nifty]]-AVERAGE(Table2[1M Return vs Nifty]))/_xlfn.STDEV.P(Table2[1M Return vs Nifty])</f>
        <v>0.58596777889424423</v>
      </c>
      <c r="K658">
        <v>-35.4146351654623</v>
      </c>
      <c r="L658">
        <f>(Table2[[#This Row],[6M Return vs Nifty]]-AVERAGE(Table2[6M Return vs Nifty]))/_xlfn.STDEV.P(Table2[6M Return vs Nifty])</f>
        <v>-1.3866643297723564</v>
      </c>
      <c r="M658">
        <v>6.8660136262557803</v>
      </c>
      <c r="N658">
        <f>(Table2[[#This Row],[1W Return vs Nifty]]-AVERAGE(Table2[1W Return vs Nifty]))/_xlfn.STDEV.P(Table2[1W Return vs Nifty])</f>
        <v>1.0640298895266089</v>
      </c>
      <c r="O658">
        <v>578.6</v>
      </c>
      <c r="P658">
        <v>558.910683620962</v>
      </c>
      <c r="Q658">
        <v>570.73087164636297</v>
      </c>
      <c r="R658">
        <v>65.105924144469398</v>
      </c>
      <c r="S658" s="2">
        <f>(Table2[[#This Row],[Close Price]]-Table2[[#This Row],[20D EMA]])/Table2[[#This Row],[20D EMA]]</f>
        <v>4.2430003456619347E-2</v>
      </c>
      <c r="T658" s="2">
        <f>(Table2[[#This Row],[Close Price]]-Table2[[#This Row],[50D EMA]])/Table2[[#This Row],[50D EMA]]</f>
        <v>7.9152747792239145E-2</v>
      </c>
      <c r="U658" s="2">
        <f>(Table2[[#This Row],[Close Price]]-Table2[[#This Row],[200D EMA]])/Table2[[#This Row],[200D EMA]]</f>
        <v>5.6802829431880794E-2</v>
      </c>
      <c r="V658">
        <v>1.46962490656502</v>
      </c>
      <c r="W658">
        <v>587.79999999999995</v>
      </c>
      <c r="X658">
        <v>616.95000000000005</v>
      </c>
      <c r="Y658">
        <v>587.79999999999995</v>
      </c>
      <c r="Z658">
        <v>629</v>
      </c>
      <c r="AA658">
        <v>562.04999999999995</v>
      </c>
      <c r="AB658">
        <v>639.85</v>
      </c>
      <c r="AC658" s="2">
        <f>(Table2[[#This Row],[Close Price]]/Table2[[#This Row],[Day Low]])-1</f>
        <v>2.6114324600204242E-2</v>
      </c>
      <c r="AD658" s="2">
        <f>(Table2[[#This Row],[Day High]]/Table2[[#This Row],[Close Price]])-1</f>
        <v>2.287988062670987E-2</v>
      </c>
      <c r="AE658" s="2">
        <f>(Table2[[#This Row],[Close Price]]/Table2[[#This Row],[Current Week Low]])-1</f>
        <v>2.6114324600204242E-2</v>
      </c>
      <c r="AF658" s="2">
        <f>(Table2[[#This Row],[Current Week High]]/Table2[[#This Row],[Close Price]])-1</f>
        <v>4.2858327115974593E-2</v>
      </c>
      <c r="AG658" s="2">
        <f>(Table2[[#This Row],[Close Price]]/Table2[[#This Row],[Current Month Low]])-1</f>
        <v>7.3125166800106722E-2</v>
      </c>
      <c r="AH658" s="2">
        <f>(Table2[[#This Row],[Current Month High]]/Table2[[#This Row],[Close Price]])-1</f>
        <v>6.0847218768134148E-2</v>
      </c>
      <c r="AI658">
        <v>67.296692365083302</v>
      </c>
      <c r="AJ658">
        <v>57.872006281900198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-0.09</v>
      </c>
      <c r="AM658" t="s">
        <v>10199</v>
      </c>
      <c r="AN658">
        <v>3.88</v>
      </c>
      <c r="AO658" t="s">
        <v>10200</v>
      </c>
      <c r="AP658">
        <v>0.10378383507877099</v>
      </c>
      <c r="AQ658">
        <f>(Table2[[#This Row],[Sharpe Ratio]]-AVERAGE(Table2[Sharpe Ratio]))/_xlfn.STDEV.P(Table2[Sharpe Ratio])</f>
        <v>0.55588924294883624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342</v>
      </c>
      <c r="AT658">
        <f>_xlfn.RANK.AVG(Table2[[#This Row],[6M Return vs Nifty Z-Score]],Table2[6M Return vs Nifty Z-Score])</f>
        <v>705</v>
      </c>
      <c r="AU658">
        <f>_xlfn.RANK.AVG(Table2[[#This Row],[Sharpe Ratio Z-Score]],Table2[Sharpe Ratio Z-Score])</f>
        <v>201</v>
      </c>
      <c r="AV658">
        <f>(Table2[[#This Row],[Rank 1Y]]+Table2[[#This Row],[Rank 6M]]+Table2[[#This Row],[Rank Sharpe]])/3</f>
        <v>416</v>
      </c>
    </row>
    <row r="659" spans="1:48" x14ac:dyDescent="0.3">
      <c r="A659" t="s">
        <v>1759</v>
      </c>
      <c r="B659" t="s">
        <v>1760</v>
      </c>
      <c r="C659" t="s">
        <v>10157</v>
      </c>
      <c r="D659" t="s">
        <v>280</v>
      </c>
      <c r="E659">
        <v>4191.7075742850002</v>
      </c>
      <c r="F659">
        <v>501.75</v>
      </c>
      <c r="G659">
        <v>-17.371885088693102</v>
      </c>
      <c r="H659">
        <f>(Table2[[#This Row],[1Y Return vs Nifty]]-AVERAGE(Table2[1Y Return vs Nifty]))/_xlfn.STDEV.P(Table2[1Y Return vs Nifty])</f>
        <v>-0.75140702259292047</v>
      </c>
      <c r="I659">
        <v>-10.0857746837513</v>
      </c>
      <c r="J659">
        <f>(Table2[[#This Row],[1M Return vs Nifty]]-AVERAGE(Table2[1M Return vs Nifty]))/_xlfn.STDEV.P(Table2[1M Return vs Nifty])</f>
        <v>-1.2015955222851344</v>
      </c>
      <c r="K659">
        <v>-35.1011192442189</v>
      </c>
      <c r="L659">
        <f>(Table2[[#This Row],[6M Return vs Nifty]]-AVERAGE(Table2[6M Return vs Nifty]))/_xlfn.STDEV.P(Table2[6M Return vs Nifty])</f>
        <v>-1.3771244698296843</v>
      </c>
      <c r="M659">
        <v>-1.9901008895299801</v>
      </c>
      <c r="N659">
        <f>(Table2[[#This Row],[1W Return vs Nifty]]-AVERAGE(Table2[1W Return vs Nifty]))/_xlfn.STDEV.P(Table2[1W Return vs Nifty])</f>
        <v>-0.65392362324946163</v>
      </c>
      <c r="O659">
        <v>501.79</v>
      </c>
      <c r="P659">
        <v>511.12196159106998</v>
      </c>
      <c r="Q659">
        <v>511.30018564764902</v>
      </c>
      <c r="R659">
        <v>40.3743436501763</v>
      </c>
      <c r="S659" s="2">
        <f>(Table2[[#This Row],[Close Price]]-Table2[[#This Row],[20D EMA]])/Table2[[#This Row],[20D EMA]]</f>
        <v>-7.9714621654517756E-5</v>
      </c>
      <c r="T659" s="2">
        <f>(Table2[[#This Row],[Close Price]]-Table2[[#This Row],[50D EMA]])/Table2[[#This Row],[50D EMA]]</f>
        <v>-1.8336057331397041E-2</v>
      </c>
      <c r="U659" s="2">
        <f>(Table2[[#This Row],[Close Price]]-Table2[[#This Row],[200D EMA]])/Table2[[#This Row],[200D EMA]]</f>
        <v>-1.8678236221549724E-2</v>
      </c>
      <c r="V659">
        <v>0.72389061828147905</v>
      </c>
      <c r="W659">
        <v>491</v>
      </c>
      <c r="X659">
        <v>506.15</v>
      </c>
      <c r="Y659">
        <v>491</v>
      </c>
      <c r="Z659">
        <v>514</v>
      </c>
      <c r="AA659">
        <v>491</v>
      </c>
      <c r="AB659">
        <v>514</v>
      </c>
      <c r="AC659" s="2">
        <f>(Table2[[#This Row],[Close Price]]/Table2[[#This Row],[Day Low]])-1</f>
        <v>2.189409368635431E-2</v>
      </c>
      <c r="AD659" s="2">
        <f>(Table2[[#This Row],[Day High]]/Table2[[#This Row],[Close Price]])-1</f>
        <v>8.7693074240158264E-3</v>
      </c>
      <c r="AE659" s="2">
        <f>(Table2[[#This Row],[Close Price]]/Table2[[#This Row],[Current Week Low]])-1</f>
        <v>2.189409368635431E-2</v>
      </c>
      <c r="AF659" s="2">
        <f>(Table2[[#This Row],[Current Week High]]/Table2[[#This Row],[Close Price]])-1</f>
        <v>2.4414549078226155E-2</v>
      </c>
      <c r="AG659" s="2">
        <f>(Table2[[#This Row],[Close Price]]/Table2[[#This Row],[Current Month Low]])-1</f>
        <v>2.189409368635431E-2</v>
      </c>
      <c r="AH659" s="2">
        <f>(Table2[[#This Row],[Current Month High]]/Table2[[#This Row],[Close Price]])-1</f>
        <v>2.4414549078226155E-2</v>
      </c>
      <c r="AI659">
        <v>39.3124065769805</v>
      </c>
      <c r="AJ659">
        <v>12.248322147651001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-0.19</v>
      </c>
      <c r="AM659" t="s">
        <v>10199</v>
      </c>
      <c r="AN659">
        <v>0.53</v>
      </c>
      <c r="AO659" t="s">
        <v>10200</v>
      </c>
      <c r="AQ659">
        <f>(Table2[[#This Row],[Sharpe Ratio]]-AVERAGE(Table2[Sharpe Ratio]))/_xlfn.STDEV.P(Table2[Sharpe Ratio])</f>
        <v>-0.61420022642052874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610</v>
      </c>
      <c r="AT659">
        <f>_xlfn.RANK.AVG(Table2[[#This Row],[6M Return vs Nifty Z-Score]],Table2[6M Return vs Nifty Z-Score])</f>
        <v>704</v>
      </c>
      <c r="AU659">
        <f>_xlfn.RANK.AVG(Table2[[#This Row],[Sharpe Ratio Z-Score]],Table2[Sharpe Ratio Z-Score])</f>
        <v>520.5</v>
      </c>
      <c r="AV659">
        <f>(Table2[[#This Row],[Rank 1Y]]+Table2[[#This Row],[Rank 6M]]+Table2[[#This Row],[Rank Sharpe]])/3</f>
        <v>611.5</v>
      </c>
    </row>
    <row r="660" spans="1:48" x14ac:dyDescent="0.3">
      <c r="A660" t="s">
        <v>1761</v>
      </c>
      <c r="B660" t="s">
        <v>1762</v>
      </c>
      <c r="C660" t="s">
        <v>10155</v>
      </c>
      <c r="D660" t="s">
        <v>24</v>
      </c>
      <c r="E660">
        <v>4176.702755925</v>
      </c>
      <c r="F660">
        <v>132.18</v>
      </c>
      <c r="G660">
        <v>-20.09958528148</v>
      </c>
      <c r="H660">
        <f>(Table2[[#This Row],[1Y Return vs Nifty]]-AVERAGE(Table2[1Y Return vs Nifty]))/_xlfn.STDEV.P(Table2[1Y Return vs Nifty])</f>
        <v>-0.78327466319496797</v>
      </c>
      <c r="I660">
        <v>-3.1782694374457101</v>
      </c>
      <c r="J660">
        <f>(Table2[[#This Row],[1M Return vs Nifty]]-AVERAGE(Table2[1M Return vs Nifty]))/_xlfn.STDEV.P(Table2[1M Return vs Nifty])</f>
        <v>-0.62852450015236916</v>
      </c>
      <c r="K660">
        <v>-26.795755820251099</v>
      </c>
      <c r="L660">
        <f>(Table2[[#This Row],[6M Return vs Nifty]]-AVERAGE(Table2[6M Return vs Nifty]))/_xlfn.STDEV.P(Table2[6M Return vs Nifty])</f>
        <v>-1.1244036398207597</v>
      </c>
      <c r="M660">
        <v>-3.4496662089563199</v>
      </c>
      <c r="N660">
        <f>(Table2[[#This Row],[1W Return vs Nifty]]-AVERAGE(Table2[1W Return vs Nifty]))/_xlfn.STDEV.P(Table2[1W Return vs Nifty])</f>
        <v>-0.93705742455308372</v>
      </c>
      <c r="O660">
        <v>136.47999999999999</v>
      </c>
      <c r="P660">
        <v>134.28725629520801</v>
      </c>
      <c r="Q660">
        <v>128.81619848155501</v>
      </c>
      <c r="R660">
        <v>32.698539853747398</v>
      </c>
      <c r="S660" s="2">
        <f>(Table2[[#This Row],[Close Price]]-Table2[[#This Row],[20D EMA]])/Table2[[#This Row],[20D EMA]]</f>
        <v>-3.1506447831183934E-2</v>
      </c>
      <c r="T660" s="2">
        <f>(Table2[[#This Row],[Close Price]]-Table2[[#This Row],[50D EMA]])/Table2[[#This Row],[50D EMA]]</f>
        <v>-1.5692153919472103E-2</v>
      </c>
      <c r="U660" s="2">
        <f>(Table2[[#This Row],[Close Price]]-Table2[[#This Row],[200D EMA]])/Table2[[#This Row],[200D EMA]]</f>
        <v>2.611318730172478E-2</v>
      </c>
      <c r="V660">
        <v>0.66173628573600796</v>
      </c>
      <c r="W660">
        <v>130.6</v>
      </c>
      <c r="X660">
        <v>135.1</v>
      </c>
      <c r="Y660">
        <v>130.6</v>
      </c>
      <c r="Z660">
        <v>137.05000000000001</v>
      </c>
      <c r="AA660">
        <v>130.6</v>
      </c>
      <c r="AB660">
        <v>142.88</v>
      </c>
      <c r="AC660" s="2">
        <f>(Table2[[#This Row],[Close Price]]/Table2[[#This Row],[Day Low]])-1</f>
        <v>1.2098009188361569E-2</v>
      </c>
      <c r="AD660" s="2">
        <f>(Table2[[#This Row],[Day High]]/Table2[[#This Row],[Close Price]])-1</f>
        <v>2.2091087910425022E-2</v>
      </c>
      <c r="AE660" s="2">
        <f>(Table2[[#This Row],[Close Price]]/Table2[[#This Row],[Current Week Low]])-1</f>
        <v>1.2098009188361569E-2</v>
      </c>
      <c r="AF660" s="2">
        <f>(Table2[[#This Row],[Current Week High]]/Table2[[#This Row],[Close Price]])-1</f>
        <v>3.6843697987592794E-2</v>
      </c>
      <c r="AG660" s="2">
        <f>(Table2[[#This Row],[Close Price]]/Table2[[#This Row],[Current Month Low]])-1</f>
        <v>1.2098009188361569E-2</v>
      </c>
      <c r="AH660" s="2">
        <f>(Table2[[#This Row],[Current Month High]]/Table2[[#This Row],[Close Price]])-1</f>
        <v>8.0950219397790901E-2</v>
      </c>
      <c r="AI660">
        <v>23.657134210924401</v>
      </c>
      <c r="AJ660">
        <v>20.272975432210998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-0.01</v>
      </c>
      <c r="AM660" t="s">
        <v>10199</v>
      </c>
      <c r="AN660">
        <v>-6.27</v>
      </c>
      <c r="AO660" t="s">
        <v>10199</v>
      </c>
      <c r="AP660">
        <v>2.9639653627489999E-3</v>
      </c>
      <c r="AQ660">
        <f>(Table2[[#This Row],[Sharpe Ratio]]-AVERAGE(Table2[Sharpe Ratio]))/_xlfn.STDEV.P(Table2[Sharpe Ratio])</f>
        <v>-0.58078360950811747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-4.0540438372292984</v>
      </c>
      <c r="AS660">
        <f>_xlfn.RANK.AVG(Table2[[#This Row],[1Y Return vs Nifty Z-Score]],Table2[1Y Return vs Nifty Z-Score])</f>
        <v>626</v>
      </c>
      <c r="AT660">
        <f>_xlfn.RANK.AVG(Table2[[#This Row],[6M Return vs Nifty Z-Score]],Table2[6M Return vs Nifty Z-Score])</f>
        <v>666</v>
      </c>
      <c r="AU660">
        <f>_xlfn.RANK.AVG(Table2[[#This Row],[Sharpe Ratio Z-Score]],Table2[Sharpe Ratio Z-Score])</f>
        <v>495</v>
      </c>
      <c r="AV660">
        <f>(Table2[[#This Row],[Rank 1Y]]+Table2[[#This Row],[Rank 6M]]+Table2[[#This Row],[Rank Sharpe]])/3</f>
        <v>595.66666666666663</v>
      </c>
    </row>
    <row r="661" spans="1:48" x14ac:dyDescent="0.3">
      <c r="A661" t="s">
        <v>1777</v>
      </c>
      <c r="B661" t="s">
        <v>1778</v>
      </c>
      <c r="C661" t="s">
        <v>10160</v>
      </c>
      <c r="D661" t="s">
        <v>1407</v>
      </c>
      <c r="E661">
        <v>4105.2229791</v>
      </c>
      <c r="F661">
        <v>562.25</v>
      </c>
      <c r="G661">
        <v>4.5432837566227704</v>
      </c>
      <c r="H661">
        <f>(Table2[[#This Row],[1Y Return vs Nifty]]-AVERAGE(Table2[1Y Return vs Nifty]))/_xlfn.STDEV.P(Table2[1Y Return vs Nifty])</f>
        <v>-0.49537275374529771</v>
      </c>
      <c r="I661">
        <v>28.4623131329408</v>
      </c>
      <c r="J661">
        <f>(Table2[[#This Row],[1M Return vs Nifty]]-AVERAGE(Table2[1M Return vs Nifty]))/_xlfn.STDEV.P(Table2[1M Return vs Nifty])</f>
        <v>1.9964899367437068</v>
      </c>
      <c r="K661">
        <v>5.3873652804037997</v>
      </c>
      <c r="L661">
        <f>(Table2[[#This Row],[6M Return vs Nifty]]-AVERAGE(Table2[6M Return vs Nifty]))/_xlfn.STDEV.P(Table2[6M Return vs Nifty])</f>
        <v>-0.14511535806250969</v>
      </c>
      <c r="M661">
        <v>4.3067826849328599</v>
      </c>
      <c r="N661">
        <f>(Table2[[#This Row],[1W Return vs Nifty]]-AVERAGE(Table2[1W Return vs Nifty]))/_xlfn.STDEV.P(Table2[1W Return vs Nifty])</f>
        <v>0.56757743537032612</v>
      </c>
      <c r="O661">
        <v>526.54999999999995</v>
      </c>
      <c r="P661">
        <v>485.70980810530801</v>
      </c>
      <c r="Q661">
        <v>458.710654262025</v>
      </c>
      <c r="R661">
        <v>88.088015093793601</v>
      </c>
      <c r="S661" s="2">
        <f>(Table2[[#This Row],[Close Price]]-Table2[[#This Row],[20D EMA]])/Table2[[#This Row],[20D EMA]]</f>
        <v>6.7799829076061247E-2</v>
      </c>
      <c r="T661" s="2">
        <f>(Table2[[#This Row],[Close Price]]-Table2[[#This Row],[50D EMA]])/Table2[[#This Row],[50D EMA]]</f>
        <v>0.15758420072525509</v>
      </c>
      <c r="U661" s="2">
        <f>(Table2[[#This Row],[Close Price]]-Table2[[#This Row],[200D EMA]])/Table2[[#This Row],[200D EMA]]</f>
        <v>0.22571820553099947</v>
      </c>
      <c r="V661">
        <v>2.0995214528764099</v>
      </c>
      <c r="W661">
        <v>543.6</v>
      </c>
      <c r="X661">
        <v>573.95000000000005</v>
      </c>
      <c r="Y661">
        <v>543.6</v>
      </c>
      <c r="Z661">
        <v>582.6</v>
      </c>
      <c r="AA661">
        <v>519</v>
      </c>
      <c r="AB661">
        <v>582.6</v>
      </c>
      <c r="AC661" s="2">
        <f>(Table2[[#This Row],[Close Price]]/Table2[[#This Row],[Day Low]])-1</f>
        <v>3.4308314937453899E-2</v>
      </c>
      <c r="AD661" s="2">
        <f>(Table2[[#This Row],[Day High]]/Table2[[#This Row],[Close Price]])-1</f>
        <v>2.0809248554913395E-2</v>
      </c>
      <c r="AE661" s="2">
        <f>(Table2[[#This Row],[Close Price]]/Table2[[#This Row],[Current Week Low]])-1</f>
        <v>3.4308314937453899E-2</v>
      </c>
      <c r="AF661" s="2">
        <f>(Table2[[#This Row],[Current Week High]]/Table2[[#This Row],[Close Price]])-1</f>
        <v>3.6193863939528725E-2</v>
      </c>
      <c r="AG661" s="2">
        <f>(Table2[[#This Row],[Close Price]]/Table2[[#This Row],[Current Month Low]])-1</f>
        <v>8.3333333333333259E-2</v>
      </c>
      <c r="AH661" s="2">
        <f>(Table2[[#This Row],[Current Month High]]/Table2[[#This Row],[Close Price]])-1</f>
        <v>3.6193863939528725E-2</v>
      </c>
      <c r="AI661">
        <v>3.6193863939528699</v>
      </c>
      <c r="AJ661">
        <v>51.5702924922496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0.15</v>
      </c>
      <c r="AM661" t="s">
        <v>10200</v>
      </c>
      <c r="AN661">
        <v>7.87</v>
      </c>
      <c r="AO661" t="s">
        <v>10200</v>
      </c>
      <c r="AP661">
        <v>-1.8210949785640002E-2</v>
      </c>
      <c r="AQ661">
        <f>(Table2[[#This Row],[Sharpe Ratio]]-AVERAGE(Table2[Sharpe Ratio]))/_xlfn.STDEV.P(Table2[Sharpe Ratio])</f>
        <v>-0.81951582836584858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1.1040634319403768</v>
      </c>
      <c r="AS661">
        <f>_xlfn.RANK.AVG(Table2[[#This Row],[1Y Return vs Nifty Z-Score]],Table2[1Y Return vs Nifty Z-Score])</f>
        <v>486</v>
      </c>
      <c r="AT661">
        <f>_xlfn.RANK.AVG(Table2[[#This Row],[6M Return vs Nifty Z-Score]],Table2[6M Return vs Nifty Z-Score])</f>
        <v>361</v>
      </c>
      <c r="AU661">
        <f>_xlfn.RANK.AVG(Table2[[#This Row],[Sharpe Ratio Z-Score]],Table2[Sharpe Ratio Z-Score])</f>
        <v>577</v>
      </c>
      <c r="AV661">
        <f>(Table2[[#This Row],[Rank 1Y]]+Table2[[#This Row],[Rank 6M]]+Table2[[#This Row],[Rank Sharpe]])/3</f>
        <v>474.66666666666669</v>
      </c>
    </row>
    <row r="662" spans="1:48" x14ac:dyDescent="0.3">
      <c r="A662" t="s">
        <v>1784</v>
      </c>
      <c r="B662" t="s">
        <v>1785</v>
      </c>
      <c r="C662" t="s">
        <v>10153</v>
      </c>
      <c r="D662" t="s">
        <v>242</v>
      </c>
      <c r="E662">
        <v>4086.3291127000002</v>
      </c>
      <c r="F662">
        <v>2318.25</v>
      </c>
      <c r="G662">
        <v>100.161602420752</v>
      </c>
      <c r="H662">
        <f>(Table2[[#This Row],[1Y Return vs Nifty]]-AVERAGE(Table2[1Y Return vs Nifty]))/_xlfn.STDEV.P(Table2[1Y Return vs Nifty])</f>
        <v>0.62173323254245993</v>
      </c>
      <c r="I662">
        <v>22.605822786955699</v>
      </c>
      <c r="J662">
        <f>(Table2[[#This Row],[1M Return vs Nifty]]-AVERAGE(Table2[1M Return vs Nifty]))/_xlfn.STDEV.P(Table2[1M Return vs Nifty])</f>
        <v>1.5106148213423285</v>
      </c>
      <c r="K662">
        <v>57.437352150662903</v>
      </c>
      <c r="L662">
        <f>(Table2[[#This Row],[6M Return vs Nifty]]-AVERAGE(Table2[6M Return vs Nifty]))/_xlfn.STDEV.P(Table2[6M Return vs Nifty])</f>
        <v>1.4386944299408755</v>
      </c>
      <c r="M662">
        <v>-2.38373166770136</v>
      </c>
      <c r="N662">
        <f>(Table2[[#This Row],[1W Return vs Nifty]]-AVERAGE(Table2[1W Return vs Nifty]))/_xlfn.STDEV.P(Table2[1W Return vs Nifty])</f>
        <v>-0.73028209590594373</v>
      </c>
      <c r="O662">
        <v>2196.5100000000002</v>
      </c>
      <c r="P662">
        <v>2000.2159447219101</v>
      </c>
      <c r="Q662">
        <v>1619.5459760512699</v>
      </c>
      <c r="R662">
        <v>83.927386622662894</v>
      </c>
      <c r="S662" s="2">
        <f>(Table2[[#This Row],[Close Price]]-Table2[[#This Row],[20D EMA]])/Table2[[#This Row],[20D EMA]]</f>
        <v>5.542428670937067E-2</v>
      </c>
      <c r="T662" s="2">
        <f>(Table2[[#This Row],[Close Price]]-Table2[[#This Row],[50D EMA]])/Table2[[#This Row],[50D EMA]]</f>
        <v>0.15899986004876396</v>
      </c>
      <c r="U662" s="2">
        <f>(Table2[[#This Row],[Close Price]]-Table2[[#This Row],[200D EMA]])/Table2[[#This Row],[200D EMA]]</f>
        <v>0.43141969062977142</v>
      </c>
      <c r="V662">
        <v>1.1401713058012</v>
      </c>
      <c r="W662">
        <v>2274</v>
      </c>
      <c r="X662">
        <v>2372.25</v>
      </c>
      <c r="Y662">
        <v>2274</v>
      </c>
      <c r="Z662">
        <v>2471</v>
      </c>
      <c r="AA662">
        <v>2274</v>
      </c>
      <c r="AB662">
        <v>2471</v>
      </c>
      <c r="AC662" s="2">
        <f>(Table2[[#This Row],[Close Price]]/Table2[[#This Row],[Day Low]])-1</f>
        <v>1.9459102902374736E-2</v>
      </c>
      <c r="AD662" s="2">
        <f>(Table2[[#This Row],[Day High]]/Table2[[#This Row],[Close Price]])-1</f>
        <v>2.3293432546101611E-2</v>
      </c>
      <c r="AE662" s="2">
        <f>(Table2[[#This Row],[Close Price]]/Table2[[#This Row],[Current Week Low]])-1</f>
        <v>1.9459102902374736E-2</v>
      </c>
      <c r="AF662" s="2">
        <f>(Table2[[#This Row],[Current Week High]]/Table2[[#This Row],[Close Price]])-1</f>
        <v>6.5890218915130028E-2</v>
      </c>
      <c r="AG662" s="2">
        <f>(Table2[[#This Row],[Close Price]]/Table2[[#This Row],[Current Month Low]])-1</f>
        <v>1.9459102902374736E-2</v>
      </c>
      <c r="AH662" s="2">
        <f>(Table2[[#This Row],[Current Month High]]/Table2[[#This Row],[Close Price]])-1</f>
        <v>6.5890218915130028E-2</v>
      </c>
      <c r="AI662">
        <v>6.5890218915130001</v>
      </c>
      <c r="AJ662">
        <v>127.725933202357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0.25</v>
      </c>
      <c r="AM662" t="s">
        <v>10200</v>
      </c>
      <c r="AN662">
        <v>13.02</v>
      </c>
      <c r="AO662" t="s">
        <v>10200</v>
      </c>
      <c r="AP662">
        <v>-6.4744528265856E-2</v>
      </c>
      <c r="AQ662">
        <f>(Table2[[#This Row],[Sharpe Ratio]]-AVERAGE(Table2[Sharpe Ratio]))/_xlfn.STDEV.P(Table2[Sharpe Ratio])</f>
        <v>-1.344149073133184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1.4966113147865363</v>
      </c>
      <c r="AS662">
        <f>_xlfn.RANK.AVG(Table2[[#This Row],[1Y Return vs Nifty Z-Score]],Table2[1Y Return vs Nifty Z-Score])</f>
        <v>129</v>
      </c>
      <c r="AT662">
        <f>_xlfn.RANK.AVG(Table2[[#This Row],[6M Return vs Nifty Z-Score]],Table2[6M Return vs Nifty Z-Score])</f>
        <v>60</v>
      </c>
      <c r="AU662">
        <f>_xlfn.RANK.AVG(Table2[[#This Row],[Sharpe Ratio Z-Score]],Table2[Sharpe Ratio Z-Score])</f>
        <v>662</v>
      </c>
      <c r="AV662">
        <f>(Table2[[#This Row],[Rank 1Y]]+Table2[[#This Row],[Rank 6M]]+Table2[[#This Row],[Rank Sharpe]])/3</f>
        <v>283.66666666666669</v>
      </c>
    </row>
    <row r="663" spans="1:48" x14ac:dyDescent="0.3">
      <c r="A663" t="s">
        <v>1786</v>
      </c>
      <c r="B663" t="s">
        <v>1787</v>
      </c>
      <c r="C663" t="s">
        <v>10171</v>
      </c>
      <c r="D663" t="s">
        <v>1788</v>
      </c>
      <c r="E663">
        <v>4078.320768</v>
      </c>
      <c r="F663">
        <v>23.09</v>
      </c>
      <c r="G663">
        <v>24.068145468984401</v>
      </c>
      <c r="H663">
        <f>(Table2[[#This Row],[1Y Return vs Nifty]]-AVERAGE(Table2[1Y Return vs Nifty]))/_xlfn.STDEV.P(Table2[1Y Return vs Nifty])</f>
        <v>-0.26726437236981304</v>
      </c>
      <c r="I663">
        <v>7.5310031999474303</v>
      </c>
      <c r="J663">
        <f>(Table2[[#This Row],[1M Return vs Nifty]]-AVERAGE(Table2[1M Return vs Nifty]))/_xlfn.STDEV.P(Table2[1M Return vs Nifty])</f>
        <v>0.2599545668583651</v>
      </c>
      <c r="K663">
        <v>-19.7291224689587</v>
      </c>
      <c r="L663">
        <f>(Table2[[#This Row],[6M Return vs Nifty]]-AVERAGE(Table2[6M Return vs Nifty]))/_xlfn.STDEV.P(Table2[6M Return vs Nifty])</f>
        <v>-0.90937566876850962</v>
      </c>
      <c r="M663">
        <v>-0.76488368727632094</v>
      </c>
      <c r="N663">
        <f>(Table2[[#This Row],[1W Return vs Nifty]]-AVERAGE(Table2[1W Return vs Nifty]))/_xlfn.STDEV.P(Table2[1W Return vs Nifty])</f>
        <v>-0.41624984511871577</v>
      </c>
      <c r="O663">
        <v>22.54</v>
      </c>
      <c r="P663">
        <v>22.0198918340284</v>
      </c>
      <c r="Q663">
        <v>20.979627628830698</v>
      </c>
      <c r="R663">
        <v>59.519169992978703</v>
      </c>
      <c r="S663" s="2">
        <f>(Table2[[#This Row],[Close Price]]-Table2[[#This Row],[20D EMA]])/Table2[[#This Row],[20D EMA]]</f>
        <v>2.4401064773735614E-2</v>
      </c>
      <c r="T663" s="2">
        <f>(Table2[[#This Row],[Close Price]]-Table2[[#This Row],[50D EMA]])/Table2[[#This Row],[50D EMA]]</f>
        <v>4.8597339806997174E-2</v>
      </c>
      <c r="U663" s="2">
        <f>(Table2[[#This Row],[Close Price]]-Table2[[#This Row],[200D EMA]])/Table2[[#This Row],[200D EMA]]</f>
        <v>0.1005915075570349</v>
      </c>
      <c r="V663">
        <v>1.31754011721539</v>
      </c>
      <c r="W663">
        <v>22.4</v>
      </c>
      <c r="X663">
        <v>23.85</v>
      </c>
      <c r="Y663">
        <v>22.4</v>
      </c>
      <c r="Z663">
        <v>24</v>
      </c>
      <c r="AA663">
        <v>21.7</v>
      </c>
      <c r="AB663">
        <v>24.55</v>
      </c>
      <c r="AC663" s="2">
        <f>(Table2[[#This Row],[Close Price]]/Table2[[#This Row],[Day Low]])-1</f>
        <v>3.0803571428571486E-2</v>
      </c>
      <c r="AD663" s="2">
        <f>(Table2[[#This Row],[Day High]]/Table2[[#This Row],[Close Price]])-1</f>
        <v>3.2914681680381142E-2</v>
      </c>
      <c r="AE663" s="2">
        <f>(Table2[[#This Row],[Close Price]]/Table2[[#This Row],[Current Week Low]])-1</f>
        <v>3.0803571428571486E-2</v>
      </c>
      <c r="AF663" s="2">
        <f>(Table2[[#This Row],[Current Week High]]/Table2[[#This Row],[Close Price]])-1</f>
        <v>3.9411000433087873E-2</v>
      </c>
      <c r="AG663" s="2">
        <f>(Table2[[#This Row],[Close Price]]/Table2[[#This Row],[Current Month Low]])-1</f>
        <v>6.4055299539170552E-2</v>
      </c>
      <c r="AH663" s="2">
        <f>(Table2[[#This Row],[Current Month High]]/Table2[[#This Row],[Close Price]])-1</f>
        <v>6.3230835859679591E-2</v>
      </c>
      <c r="AI663">
        <v>21.048072758770001</v>
      </c>
      <c r="AJ663">
        <v>54.966442953020099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-0.05</v>
      </c>
      <c r="AM663" t="s">
        <v>10199</v>
      </c>
      <c r="AN663">
        <v>1.58</v>
      </c>
      <c r="AO663" t="s">
        <v>10200</v>
      </c>
      <c r="AP663">
        <v>-6.3554333963508E-2</v>
      </c>
      <c r="AQ663">
        <f>(Table2[[#This Row],[Sharpe Ratio]]-AVERAGE(Table2[Sharpe Ratio]))/_xlfn.STDEV.P(Table2[Sharpe Ratio])</f>
        <v>-1.3307304726485918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-2.6636657920472651</v>
      </c>
      <c r="AS663">
        <f>_xlfn.RANK.AVG(Table2[[#This Row],[1Y Return vs Nifty Z-Score]],Table2[1Y Return vs Nifty Z-Score])</f>
        <v>367</v>
      </c>
      <c r="AT663">
        <f>_xlfn.RANK.AVG(Table2[[#This Row],[6M Return vs Nifty Z-Score]],Table2[6M Return vs Nifty Z-Score])</f>
        <v>618</v>
      </c>
      <c r="AU663">
        <f>_xlfn.RANK.AVG(Table2[[#This Row],[Sharpe Ratio Z-Score]],Table2[Sharpe Ratio Z-Score])</f>
        <v>660</v>
      </c>
      <c r="AV663">
        <f>(Table2[[#This Row],[Rank 1Y]]+Table2[[#This Row],[Rank 6M]]+Table2[[#This Row],[Rank Sharpe]])/3</f>
        <v>548.33333333333337</v>
      </c>
    </row>
    <row r="664" spans="1:48" x14ac:dyDescent="0.3">
      <c r="A664" t="s">
        <v>1801</v>
      </c>
      <c r="B664" t="s">
        <v>1802</v>
      </c>
      <c r="C664" t="s">
        <v>10167</v>
      </c>
      <c r="D664" t="s">
        <v>916</v>
      </c>
      <c r="E664">
        <v>3992.7479812000001</v>
      </c>
      <c r="F664">
        <v>320.05</v>
      </c>
      <c r="G664">
        <v>-31.460555039431998</v>
      </c>
      <c r="H664">
        <f>(Table2[[#This Row],[1Y Return vs Nifty]]-AVERAGE(Table2[1Y Return vs Nifty]))/_xlfn.STDEV.P(Table2[1Y Return vs Nifty])</f>
        <v>-0.91600453654928227</v>
      </c>
      <c r="I664">
        <v>2.9844201595766799</v>
      </c>
      <c r="J664">
        <f>(Table2[[#This Row],[1M Return vs Nifty]]-AVERAGE(Table2[1M Return vs Nifty]))/_xlfn.STDEV.P(Table2[1M Return vs Nifty])</f>
        <v>-0.11724601385061016</v>
      </c>
      <c r="K664">
        <v>-34.815698759565102</v>
      </c>
      <c r="L664">
        <f>(Table2[[#This Row],[6M Return vs Nifty]]-AVERAGE(Table2[6M Return vs Nifty]))/_xlfn.STDEV.P(Table2[6M Return vs Nifty])</f>
        <v>-1.368439515529539</v>
      </c>
      <c r="M664">
        <v>-3.9695195699667898</v>
      </c>
      <c r="N664">
        <f>(Table2[[#This Row],[1W Return vs Nifty]]-AVERAGE(Table2[1W Return vs Nifty]))/_xlfn.STDEV.P(Table2[1W Return vs Nifty])</f>
        <v>-1.0379011869146124</v>
      </c>
      <c r="O664">
        <v>320.67</v>
      </c>
      <c r="P664">
        <v>317.16784215076399</v>
      </c>
      <c r="Q664">
        <v>336.284108541602</v>
      </c>
      <c r="R664">
        <v>54.373364570386997</v>
      </c>
      <c r="S664" s="2">
        <f>(Table2[[#This Row],[Close Price]]-Table2[[#This Row],[20D EMA]])/Table2[[#This Row],[20D EMA]]</f>
        <v>-1.9334518352200221E-3</v>
      </c>
      <c r="T664" s="2">
        <f>(Table2[[#This Row],[Close Price]]-Table2[[#This Row],[50D EMA]])/Table2[[#This Row],[50D EMA]]</f>
        <v>9.0871692088695596E-3</v>
      </c>
      <c r="U664" s="2">
        <f>(Table2[[#This Row],[Close Price]]-Table2[[#This Row],[200D EMA]])/Table2[[#This Row],[200D EMA]]</f>
        <v>-4.8274979784225062E-2</v>
      </c>
      <c r="V664">
        <v>1.0381225681733099</v>
      </c>
      <c r="W664">
        <v>312</v>
      </c>
      <c r="X664">
        <v>324.89999999999998</v>
      </c>
      <c r="Y664">
        <v>312</v>
      </c>
      <c r="Z664">
        <v>334</v>
      </c>
      <c r="AA664">
        <v>312</v>
      </c>
      <c r="AB664">
        <v>335.9</v>
      </c>
      <c r="AC664" s="2">
        <f>(Table2[[#This Row],[Close Price]]/Table2[[#This Row],[Day Low]])-1</f>
        <v>2.5801282051282071E-2</v>
      </c>
      <c r="AD664" s="2">
        <f>(Table2[[#This Row],[Day High]]/Table2[[#This Row],[Close Price]])-1</f>
        <v>1.5153882205905189E-2</v>
      </c>
      <c r="AE664" s="2">
        <f>(Table2[[#This Row],[Close Price]]/Table2[[#This Row],[Current Week Low]])-1</f>
        <v>2.5801282051282071E-2</v>
      </c>
      <c r="AF664" s="2">
        <f>(Table2[[#This Row],[Current Week High]]/Table2[[#This Row],[Close Price]])-1</f>
        <v>4.3586939540696701E-2</v>
      </c>
      <c r="AG664" s="2">
        <f>(Table2[[#This Row],[Close Price]]/Table2[[#This Row],[Current Month Low]])-1</f>
        <v>2.5801282051282071E-2</v>
      </c>
      <c r="AH664" s="2">
        <f>(Table2[[#This Row],[Current Month High]]/Table2[[#This Row],[Close Price]])-1</f>
        <v>4.9523511951257593E-2</v>
      </c>
      <c r="AI664">
        <v>40.571785658490803</v>
      </c>
      <c r="AJ664">
        <v>19.443926105616701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-0.08</v>
      </c>
      <c r="AM664" t="s">
        <v>10199</v>
      </c>
      <c r="AN664">
        <v>4.6100000000000003</v>
      </c>
      <c r="AO664" t="s">
        <v>10200</v>
      </c>
      <c r="AP664">
        <v>8.1952566854850001E-3</v>
      </c>
      <c r="AQ664">
        <f>(Table2[[#This Row],[Sharpe Ratio]]-AVERAGE(Table2[Sharpe Ratio]))/_xlfn.STDEV.P(Table2[Sharpe Ratio])</f>
        <v>-0.52180449312365473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667</v>
      </c>
      <c r="AT664">
        <f>_xlfn.RANK.AVG(Table2[[#This Row],[6M Return vs Nifty Z-Score]],Table2[6M Return vs Nifty Z-Score])</f>
        <v>702</v>
      </c>
      <c r="AU664">
        <f>_xlfn.RANK.AVG(Table2[[#This Row],[Sharpe Ratio Z-Score]],Table2[Sharpe Ratio Z-Score])</f>
        <v>477</v>
      </c>
      <c r="AV664">
        <f>(Table2[[#This Row],[Rank 1Y]]+Table2[[#This Row],[Rank 6M]]+Table2[[#This Row],[Rank Sharpe]])/3</f>
        <v>615.33333333333337</v>
      </c>
    </row>
    <row r="665" spans="1:48" x14ac:dyDescent="0.3">
      <c r="A665" t="s">
        <v>1805</v>
      </c>
      <c r="B665" t="s">
        <v>1806</v>
      </c>
      <c r="C665" t="s">
        <v>10163</v>
      </c>
      <c r="D665" t="s">
        <v>130</v>
      </c>
      <c r="E665">
        <v>3966.4361025899998</v>
      </c>
      <c r="F665">
        <v>728.55</v>
      </c>
      <c r="G665">
        <v>87.344979486775301</v>
      </c>
      <c r="H665">
        <f>(Table2[[#This Row],[1Y Return vs Nifty]]-AVERAGE(Table2[1Y Return vs Nifty]))/_xlfn.STDEV.P(Table2[1Y Return vs Nifty])</f>
        <v>0.47199700622550955</v>
      </c>
      <c r="I665">
        <v>-4.4209482842132397</v>
      </c>
      <c r="J665">
        <f>(Table2[[#This Row],[1M Return vs Nifty]]-AVERAGE(Table2[1M Return vs Nifty]))/_xlfn.STDEV.P(Table2[1M Return vs Nifty])</f>
        <v>-0.73162152454923324</v>
      </c>
      <c r="K665">
        <v>34.410229010135701</v>
      </c>
      <c r="L665">
        <f>(Table2[[#This Row],[6M Return vs Nifty]]-AVERAGE(Table2[6M Return vs Nifty]))/_xlfn.STDEV.P(Table2[6M Return vs Nifty])</f>
        <v>0.73801062169259335</v>
      </c>
      <c r="M665">
        <v>0.747558826502009</v>
      </c>
      <c r="N665">
        <f>(Table2[[#This Row],[1W Return vs Nifty]]-AVERAGE(Table2[1W Return vs Nifty]))/_xlfn.STDEV.P(Table2[1W Return vs Nifty])</f>
        <v>-0.12285866044219092</v>
      </c>
      <c r="O665">
        <v>746.53</v>
      </c>
      <c r="P665">
        <v>730.34183807393003</v>
      </c>
      <c r="Q665">
        <v>606.56519459556398</v>
      </c>
      <c r="R665">
        <v>39.911308526056601</v>
      </c>
      <c r="S665" s="2">
        <f>(Table2[[#This Row],[Close Price]]-Table2[[#This Row],[20D EMA]])/Table2[[#This Row],[20D EMA]]</f>
        <v>-2.4084765515116631E-2</v>
      </c>
      <c r="T665" s="2">
        <f>(Table2[[#This Row],[Close Price]]-Table2[[#This Row],[50D EMA]])/Table2[[#This Row],[50D EMA]]</f>
        <v>-2.4534238359609057E-3</v>
      </c>
      <c r="U665" s="2">
        <f>(Table2[[#This Row],[Close Price]]-Table2[[#This Row],[200D EMA]])/Table2[[#This Row],[200D EMA]]</f>
        <v>0.20110749263444153</v>
      </c>
      <c r="V665">
        <v>0.29532876794158303</v>
      </c>
      <c r="W665">
        <v>721.05</v>
      </c>
      <c r="X665">
        <v>755.95</v>
      </c>
      <c r="Y665">
        <v>720</v>
      </c>
      <c r="Z665">
        <v>758.7</v>
      </c>
      <c r="AA665">
        <v>720</v>
      </c>
      <c r="AB665">
        <v>760</v>
      </c>
      <c r="AC665" s="2">
        <f>(Table2[[#This Row],[Close Price]]/Table2[[#This Row],[Day Low]])-1</f>
        <v>1.0401497815685445E-2</v>
      </c>
      <c r="AD665" s="2">
        <f>(Table2[[#This Row],[Day High]]/Table2[[#This Row],[Close Price]])-1</f>
        <v>3.7608949282822213E-2</v>
      </c>
      <c r="AE665" s="2">
        <f>(Table2[[#This Row],[Close Price]]/Table2[[#This Row],[Current Week Low]])-1</f>
        <v>1.1874999999999858E-2</v>
      </c>
      <c r="AF665" s="2">
        <f>(Table2[[#This Row],[Current Week High]]/Table2[[#This Row],[Close Price]])-1</f>
        <v>4.1383570105003153E-2</v>
      </c>
      <c r="AG665" s="2">
        <f>(Table2[[#This Row],[Close Price]]/Table2[[#This Row],[Current Month Low]])-1</f>
        <v>1.1874999999999858E-2</v>
      </c>
      <c r="AH665" s="2">
        <f>(Table2[[#This Row],[Current Month High]]/Table2[[#This Row],[Close Price]])-1</f>
        <v>4.3167936311852451E-2</v>
      </c>
      <c r="AI665">
        <v>20.787866309793401</v>
      </c>
      <c r="AJ665">
        <v>124.826415676593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-0.01</v>
      </c>
      <c r="AM665" t="s">
        <v>10199</v>
      </c>
      <c r="AN665">
        <v>-6.75</v>
      </c>
      <c r="AO665" t="s">
        <v>10199</v>
      </c>
      <c r="AP665">
        <v>7.5834158988901001E-2</v>
      </c>
      <c r="AQ665">
        <f>(Table2[[#This Row],[Sharpe Ratio]]-AVERAGE(Table2[Sharpe Ratio]))/_xlfn.STDEV.P(Table2[Sharpe Ratio])</f>
        <v>0.24077637744121788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0.59630382036789653</v>
      </c>
      <c r="AS665">
        <f>_xlfn.RANK.AVG(Table2[[#This Row],[1Y Return vs Nifty Z-Score]],Table2[1Y Return vs Nifty Z-Score])</f>
        <v>150</v>
      </c>
      <c r="AT665">
        <f>_xlfn.RANK.AVG(Table2[[#This Row],[6M Return vs Nifty Z-Score]],Table2[6M Return vs Nifty Z-Score])</f>
        <v>127</v>
      </c>
      <c r="AU665">
        <f>_xlfn.RANK.AVG(Table2[[#This Row],[Sharpe Ratio Z-Score]],Table2[Sharpe Ratio Z-Score])</f>
        <v>262</v>
      </c>
      <c r="AV665">
        <f>(Table2[[#This Row],[Rank 1Y]]+Table2[[#This Row],[Rank 6M]]+Table2[[#This Row],[Rank Sharpe]])/3</f>
        <v>179.66666666666666</v>
      </c>
    </row>
    <row r="666" spans="1:48" x14ac:dyDescent="0.3">
      <c r="A666" t="s">
        <v>1807</v>
      </c>
      <c r="B666" t="s">
        <v>1808</v>
      </c>
      <c r="C666" t="s">
        <v>10166</v>
      </c>
      <c r="D666" t="s">
        <v>153</v>
      </c>
      <c r="E666">
        <v>3943.6109154750002</v>
      </c>
      <c r="F666">
        <v>825.85</v>
      </c>
      <c r="G666">
        <v>43.8808683980509</v>
      </c>
      <c r="H666">
        <f>(Table2[[#This Row],[1Y Return vs Nifty]]-AVERAGE(Table2[1Y Return vs Nifty]))/_xlfn.STDEV.P(Table2[1Y Return vs Nifty])</f>
        <v>-3.5792916921350289E-2</v>
      </c>
      <c r="I666">
        <v>-3.64260452533073</v>
      </c>
      <c r="J666">
        <f>(Table2[[#This Row],[1M Return vs Nifty]]-AVERAGE(Table2[1M Return vs Nifty]))/_xlfn.STDEV.P(Table2[1M Return vs Nifty])</f>
        <v>-0.66704737837511019</v>
      </c>
      <c r="K666">
        <v>3.9880643833574299</v>
      </c>
      <c r="L666">
        <f>(Table2[[#This Row],[6M Return vs Nifty]]-AVERAGE(Table2[6M Return vs Nifty]))/_xlfn.STDEV.P(Table2[6M Return vs Nifty])</f>
        <v>-0.18769416721049606</v>
      </c>
      <c r="M666">
        <v>5.7677992186353704</v>
      </c>
      <c r="N666">
        <f>(Table2[[#This Row],[1W Return vs Nifty]]-AVERAGE(Table2[1W Return vs Nifty]))/_xlfn.STDEV.P(Table2[1W Return vs Nifty])</f>
        <v>0.85099275049799539</v>
      </c>
      <c r="O666">
        <v>818.7</v>
      </c>
      <c r="P666">
        <v>812.20809522797401</v>
      </c>
      <c r="Q666">
        <v>733.92386436979996</v>
      </c>
      <c r="R666">
        <v>58.955289657860398</v>
      </c>
      <c r="S666" s="2">
        <f>(Table2[[#This Row],[Close Price]]-Table2[[#This Row],[20D EMA]])/Table2[[#This Row],[20D EMA]]</f>
        <v>8.7333577623060661E-3</v>
      </c>
      <c r="T666" s="2">
        <f>(Table2[[#This Row],[Close Price]]-Table2[[#This Row],[50D EMA]])/Table2[[#This Row],[50D EMA]]</f>
        <v>1.6796070923421346E-2</v>
      </c>
      <c r="U666" s="2">
        <f>(Table2[[#This Row],[Close Price]]-Table2[[#This Row],[200D EMA]])/Table2[[#This Row],[200D EMA]]</f>
        <v>0.12525295891438887</v>
      </c>
      <c r="V666">
        <v>0.51413125550004901</v>
      </c>
      <c r="W666">
        <v>823.05</v>
      </c>
      <c r="X666">
        <v>844.8</v>
      </c>
      <c r="Y666">
        <v>821</v>
      </c>
      <c r="Z666">
        <v>859</v>
      </c>
      <c r="AA666">
        <v>771</v>
      </c>
      <c r="AB666">
        <v>859</v>
      </c>
      <c r="AC666" s="2">
        <f>(Table2[[#This Row],[Close Price]]/Table2[[#This Row],[Day Low]])-1</f>
        <v>3.4019804386125063E-3</v>
      </c>
      <c r="AD666" s="2">
        <f>(Table2[[#This Row],[Day High]]/Table2[[#This Row],[Close Price]])-1</f>
        <v>2.2946055579100344E-2</v>
      </c>
      <c r="AE666" s="2">
        <f>(Table2[[#This Row],[Close Price]]/Table2[[#This Row],[Current Week Low]])-1</f>
        <v>5.9074299634591654E-3</v>
      </c>
      <c r="AF666" s="2">
        <f>(Table2[[#This Row],[Current Week High]]/Table2[[#This Row],[Close Price]])-1</f>
        <v>4.0140461342858869E-2</v>
      </c>
      <c r="AG666" s="2">
        <f>(Table2[[#This Row],[Close Price]]/Table2[[#This Row],[Current Month Low]])-1</f>
        <v>7.1141374837872862E-2</v>
      </c>
      <c r="AH666" s="2">
        <f>(Table2[[#This Row],[Current Month High]]/Table2[[#This Row],[Close Price]])-1</f>
        <v>4.0140461342858869E-2</v>
      </c>
      <c r="AI666">
        <v>17.890658109826202</v>
      </c>
      <c r="AJ666">
        <v>70.594918405288098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0.08</v>
      </c>
      <c r="AM666" t="s">
        <v>10200</v>
      </c>
      <c r="AN666">
        <v>-1.36</v>
      </c>
      <c r="AO666" t="s">
        <v>10199</v>
      </c>
      <c r="AP666">
        <v>-6.3490848784911999E-2</v>
      </c>
      <c r="AQ666">
        <f>(Table2[[#This Row],[Sharpe Ratio]]-AVERAGE(Table2[Sharpe Ratio]))/_xlfn.STDEV.P(Table2[Sharpe Ratio])</f>
        <v>-1.3300147220803089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-1.3695564340892701</v>
      </c>
      <c r="AS666">
        <f>_xlfn.RANK.AVG(Table2[[#This Row],[1Y Return vs Nifty Z-Score]],Table2[1Y Return vs Nifty Z-Score])</f>
        <v>284</v>
      </c>
      <c r="AT666">
        <f>_xlfn.RANK.AVG(Table2[[#This Row],[6M Return vs Nifty Z-Score]],Table2[6M Return vs Nifty Z-Score])</f>
        <v>379</v>
      </c>
      <c r="AU666">
        <f>_xlfn.RANK.AVG(Table2[[#This Row],[Sharpe Ratio Z-Score]],Table2[Sharpe Ratio Z-Score])</f>
        <v>659</v>
      </c>
      <c r="AV666">
        <f>(Table2[[#This Row],[Rank 1Y]]+Table2[[#This Row],[Rank 6M]]+Table2[[#This Row],[Rank Sharpe]])/3</f>
        <v>440.66666666666669</v>
      </c>
    </row>
    <row r="667" spans="1:48" x14ac:dyDescent="0.3">
      <c r="A667" t="s">
        <v>1811</v>
      </c>
      <c r="B667" t="s">
        <v>1812</v>
      </c>
      <c r="C667" t="s">
        <v>10160</v>
      </c>
      <c r="D667" t="s">
        <v>130</v>
      </c>
      <c r="E667">
        <v>3927.7008361199901</v>
      </c>
      <c r="F667">
        <v>217.49</v>
      </c>
      <c r="G667">
        <v>-2.7115563107172802</v>
      </c>
      <c r="H667">
        <f>(Table2[[#This Row],[1Y Return vs Nifty]]-AVERAGE(Table2[1Y Return vs Nifty]))/_xlfn.STDEV.P(Table2[1Y Return vs Nifty])</f>
        <v>-0.58013083548122124</v>
      </c>
      <c r="I667">
        <v>-6.4335091719901003</v>
      </c>
      <c r="J667">
        <f>(Table2[[#This Row],[1M Return vs Nifty]]-AVERAGE(Table2[1M Return vs Nifty]))/_xlfn.STDEV.P(Table2[1M Return vs Nifty])</f>
        <v>-0.89859068113142526</v>
      </c>
      <c r="K667">
        <v>-27.734685820925201</v>
      </c>
      <c r="L667">
        <f>(Table2[[#This Row],[6M Return vs Nifty]]-AVERAGE(Table2[6M Return vs Nifty]))/_xlfn.STDEV.P(Table2[6M Return vs Nifty])</f>
        <v>-1.1529739933354379</v>
      </c>
      <c r="M667">
        <v>-1.52593938087134</v>
      </c>
      <c r="N667">
        <f>(Table2[[#This Row],[1W Return vs Nifty]]-AVERAGE(Table2[1W Return vs Nifty]))/_xlfn.STDEV.P(Table2[1W Return vs Nifty])</f>
        <v>-0.56388324573693116</v>
      </c>
      <c r="O667">
        <v>218.9</v>
      </c>
      <c r="P667">
        <v>219.14722157335501</v>
      </c>
      <c r="Q667">
        <v>217.03130641605699</v>
      </c>
      <c r="R667">
        <v>56.350015871863498</v>
      </c>
      <c r="S667" s="2">
        <f>(Table2[[#This Row],[Close Price]]-Table2[[#This Row],[20D EMA]])/Table2[[#This Row],[20D EMA]]</f>
        <v>-6.4412973960712499E-3</v>
      </c>
      <c r="T667" s="2">
        <f>(Table2[[#This Row],[Close Price]]-Table2[[#This Row],[50D EMA]])/Table2[[#This Row],[50D EMA]]</f>
        <v>-7.5621381893736751E-3</v>
      </c>
      <c r="U667" s="2">
        <f>(Table2[[#This Row],[Close Price]]-Table2[[#This Row],[200D EMA]])/Table2[[#This Row],[200D EMA]]</f>
        <v>2.1134904061429938E-3</v>
      </c>
      <c r="V667">
        <v>0.778170202618508</v>
      </c>
      <c r="W667">
        <v>212.51</v>
      </c>
      <c r="X667">
        <v>219.5</v>
      </c>
      <c r="Y667">
        <v>212.51</v>
      </c>
      <c r="Z667">
        <v>224.4</v>
      </c>
      <c r="AA667">
        <v>212.51</v>
      </c>
      <c r="AB667">
        <v>224.7</v>
      </c>
      <c r="AC667" s="2">
        <f>(Table2[[#This Row],[Close Price]]/Table2[[#This Row],[Day Low]])-1</f>
        <v>2.3434191332172727E-2</v>
      </c>
      <c r="AD667" s="2">
        <f>(Table2[[#This Row],[Day High]]/Table2[[#This Row],[Close Price]])-1</f>
        <v>9.2418042208837203E-3</v>
      </c>
      <c r="AE667" s="2">
        <f>(Table2[[#This Row],[Close Price]]/Table2[[#This Row],[Current Week Low]])-1</f>
        <v>2.3434191332172727E-2</v>
      </c>
      <c r="AF667" s="2">
        <f>(Table2[[#This Row],[Current Week High]]/Table2[[#This Row],[Close Price]])-1</f>
        <v>3.1771575704630184E-2</v>
      </c>
      <c r="AG667" s="2">
        <f>(Table2[[#This Row],[Close Price]]/Table2[[#This Row],[Current Month Low]])-1</f>
        <v>2.3434191332172727E-2</v>
      </c>
      <c r="AH667" s="2">
        <f>(Table2[[#This Row],[Current Month High]]/Table2[[#This Row],[Close Price]])-1</f>
        <v>3.3150949468941038E-2</v>
      </c>
      <c r="AI667">
        <v>27.821968826152901</v>
      </c>
      <c r="AJ667">
        <v>30.311563810665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-0.04</v>
      </c>
      <c r="AM667" t="s">
        <v>10199</v>
      </c>
      <c r="AN667">
        <v>1.22</v>
      </c>
      <c r="AO667" t="s">
        <v>10200</v>
      </c>
      <c r="AP667">
        <v>7.0124778703084006E-2</v>
      </c>
      <c r="AQ667">
        <f>(Table2[[#This Row],[Sharpe Ratio]]-AVERAGE(Table2[Sharpe Ratio]))/_xlfn.STDEV.P(Table2[Sharpe Ratio])</f>
        <v>0.17640714552770173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536</v>
      </c>
      <c r="AT667">
        <f>_xlfn.RANK.AVG(Table2[[#This Row],[6M Return vs Nifty Z-Score]],Table2[6M Return vs Nifty Z-Score])</f>
        <v>671</v>
      </c>
      <c r="AU667">
        <f>_xlfn.RANK.AVG(Table2[[#This Row],[Sharpe Ratio Z-Score]],Table2[Sharpe Ratio Z-Score])</f>
        <v>275</v>
      </c>
      <c r="AV667">
        <f>(Table2[[#This Row],[Rank 1Y]]+Table2[[#This Row],[Rank 6M]]+Table2[[#This Row],[Rank Sharpe]])/3</f>
        <v>494</v>
      </c>
    </row>
    <row r="668" spans="1:48" x14ac:dyDescent="0.3">
      <c r="A668" t="s">
        <v>1813</v>
      </c>
      <c r="B668" t="s">
        <v>1814</v>
      </c>
      <c r="C668" t="s">
        <v>10154</v>
      </c>
      <c r="D668" t="s">
        <v>21</v>
      </c>
      <c r="E668">
        <v>3918.5139571</v>
      </c>
      <c r="F668">
        <v>644.5</v>
      </c>
      <c r="G668">
        <v>-17.291363180106199</v>
      </c>
      <c r="H668">
        <f>(Table2[[#This Row],[1Y Return vs Nifty]]-AVERAGE(Table2[1Y Return vs Nifty]))/_xlfn.STDEV.P(Table2[1Y Return vs Nifty])</f>
        <v>-0.75046628751865396</v>
      </c>
      <c r="I668">
        <v>13.0472221035148</v>
      </c>
      <c r="J668">
        <f>(Table2[[#This Row],[1M Return vs Nifty]]-AVERAGE(Table2[1M Return vs Nifty]))/_xlfn.STDEV.P(Table2[1M Return vs Nifty])</f>
        <v>0.71759956207080633</v>
      </c>
      <c r="K668">
        <v>-22.212899205815798</v>
      </c>
      <c r="L668">
        <f>(Table2[[#This Row],[6M Return vs Nifty]]-AVERAGE(Table2[6M Return vs Nifty]))/_xlfn.STDEV.P(Table2[6M Return vs Nifty])</f>
        <v>-0.98495359190718268</v>
      </c>
      <c r="M668">
        <v>1.0137067918627201</v>
      </c>
      <c r="N668">
        <f>(Table2[[#This Row],[1W Return vs Nifty]]-AVERAGE(Table2[1W Return vs Nifty]))/_xlfn.STDEV.P(Table2[1W Return vs Nifty])</f>
        <v>-7.1229943221491135E-2</v>
      </c>
      <c r="O668">
        <v>627.91999999999996</v>
      </c>
      <c r="P668">
        <v>605.18533565139603</v>
      </c>
      <c r="Q668">
        <v>590.68917958303996</v>
      </c>
      <c r="R668">
        <v>67.978362233458498</v>
      </c>
      <c r="S668" s="2">
        <f>(Table2[[#This Row],[Close Price]]-Table2[[#This Row],[20D EMA]])/Table2[[#This Row],[20D EMA]]</f>
        <v>2.6404637533443819E-2</v>
      </c>
      <c r="T668" s="2">
        <f>(Table2[[#This Row],[Close Price]]-Table2[[#This Row],[50D EMA]])/Table2[[#This Row],[50D EMA]]</f>
        <v>6.496301551373071E-2</v>
      </c>
      <c r="U668" s="2">
        <f>(Table2[[#This Row],[Close Price]]-Table2[[#This Row],[200D EMA]])/Table2[[#This Row],[200D EMA]]</f>
        <v>9.1098368273724639E-2</v>
      </c>
      <c r="V668">
        <v>2.0061034749007498</v>
      </c>
      <c r="W668">
        <v>624.29999999999995</v>
      </c>
      <c r="X668">
        <v>660.5</v>
      </c>
      <c r="Y668">
        <v>624.29999999999995</v>
      </c>
      <c r="Z668">
        <v>682.25</v>
      </c>
      <c r="AA668">
        <v>621</v>
      </c>
      <c r="AB668">
        <v>689.7</v>
      </c>
      <c r="AC668" s="2">
        <f>(Table2[[#This Row],[Close Price]]/Table2[[#This Row],[Day Low]])-1</f>
        <v>3.2356238987666153E-2</v>
      </c>
      <c r="AD668" s="2">
        <f>(Table2[[#This Row],[Day High]]/Table2[[#This Row],[Close Price]])-1</f>
        <v>2.4825446082234359E-2</v>
      </c>
      <c r="AE668" s="2">
        <f>(Table2[[#This Row],[Close Price]]/Table2[[#This Row],[Current Week Low]])-1</f>
        <v>3.2356238987666153E-2</v>
      </c>
      <c r="AF668" s="2">
        <f>(Table2[[#This Row],[Current Week High]]/Table2[[#This Row],[Close Price]])-1</f>
        <v>5.8572536850271639E-2</v>
      </c>
      <c r="AG668" s="2">
        <f>(Table2[[#This Row],[Close Price]]/Table2[[#This Row],[Current Month Low]])-1</f>
        <v>3.7842190016103006E-2</v>
      </c>
      <c r="AH668" s="2">
        <f>(Table2[[#This Row],[Current Month High]]/Table2[[#This Row],[Close Price]])-1</f>
        <v>7.0131885182311837E-2</v>
      </c>
      <c r="AI668">
        <v>22.808378588052701</v>
      </c>
      <c r="AJ668">
        <v>43.2222222222222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-0.04</v>
      </c>
      <c r="AM668" t="s">
        <v>10199</v>
      </c>
      <c r="AN668">
        <v>5.07</v>
      </c>
      <c r="AO668" t="s">
        <v>10200</v>
      </c>
      <c r="AP668">
        <v>9.1607165791836004E-2</v>
      </c>
      <c r="AQ668">
        <f>(Table2[[#This Row],[Sharpe Ratio]]-AVERAGE(Table2[Sharpe Ratio]))/_xlfn.STDEV.P(Table2[Sharpe Ratio])</f>
        <v>0.41860589343855786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-0.67044436713796363</v>
      </c>
      <c r="AS668">
        <f>_xlfn.RANK.AVG(Table2[[#This Row],[1Y Return vs Nifty Z-Score]],Table2[1Y Return vs Nifty Z-Score])</f>
        <v>608</v>
      </c>
      <c r="AT668">
        <f>_xlfn.RANK.AVG(Table2[[#This Row],[6M Return vs Nifty Z-Score]],Table2[6M Return vs Nifty Z-Score])</f>
        <v>641</v>
      </c>
      <c r="AU668">
        <f>_xlfn.RANK.AVG(Table2[[#This Row],[Sharpe Ratio Z-Score]],Table2[Sharpe Ratio Z-Score])</f>
        <v>232</v>
      </c>
      <c r="AV668">
        <f>(Table2[[#This Row],[Rank 1Y]]+Table2[[#This Row],[Rank 6M]]+Table2[[#This Row],[Rank Sharpe]])/3</f>
        <v>493.66666666666669</v>
      </c>
    </row>
    <row r="669" spans="1:48" x14ac:dyDescent="0.3">
      <c r="A669" t="s">
        <v>1819</v>
      </c>
      <c r="B669" t="s">
        <v>1820</v>
      </c>
      <c r="C669" t="s">
        <v>10166</v>
      </c>
      <c r="D669" t="s">
        <v>1426</v>
      </c>
      <c r="E669">
        <v>3874.112231396</v>
      </c>
      <c r="F669">
        <v>146.41</v>
      </c>
      <c r="G669">
        <v>-65.264133122438494</v>
      </c>
      <c r="H669">
        <f>(Table2[[#This Row],[1Y Return vs Nifty]]-AVERAGE(Table2[1Y Return vs Nifty]))/_xlfn.STDEV.P(Table2[1Y Return vs Nifty])</f>
        <v>-1.3109307385787947</v>
      </c>
      <c r="I669">
        <v>16.8464638993979</v>
      </c>
      <c r="J669">
        <f>(Table2[[#This Row],[1M Return vs Nifty]]-AVERAGE(Table2[1M Return vs Nifty]))/_xlfn.STDEV.P(Table2[1M Return vs Nifty])</f>
        <v>1.032798074654018</v>
      </c>
      <c r="K669">
        <v>-17.604199062992802</v>
      </c>
      <c r="L669">
        <f>(Table2[[#This Row],[6M Return vs Nifty]]-AVERAGE(Table2[6M Return vs Nifty]))/_xlfn.STDEV.P(Table2[6M Return vs Nifty])</f>
        <v>-0.84471716083237647</v>
      </c>
      <c r="M669">
        <v>6.6898517349436197</v>
      </c>
      <c r="N669">
        <f>(Table2[[#This Row],[1W Return vs Nifty]]-AVERAGE(Table2[1W Return vs Nifty]))/_xlfn.STDEV.P(Table2[1W Return vs Nifty])</f>
        <v>1.029857122286804</v>
      </c>
      <c r="O669">
        <v>134.62</v>
      </c>
      <c r="P669">
        <v>129.37812554421501</v>
      </c>
      <c r="Q669">
        <v>140.800868294482</v>
      </c>
      <c r="R669">
        <v>74.900937277750202</v>
      </c>
      <c r="S669" s="2">
        <f>(Table2[[#This Row],[Close Price]]-Table2[[#This Row],[20D EMA]])/Table2[[#This Row],[20D EMA]]</f>
        <v>8.7579854404991761E-2</v>
      </c>
      <c r="T669" s="2">
        <f>(Table2[[#This Row],[Close Price]]-Table2[[#This Row],[50D EMA]])/Table2[[#This Row],[50D EMA]]</f>
        <v>0.13164415842432606</v>
      </c>
      <c r="U669" s="2">
        <f>(Table2[[#This Row],[Close Price]]-Table2[[#This Row],[200D EMA]])/Table2[[#This Row],[200D EMA]]</f>
        <v>3.9837337464330241E-2</v>
      </c>
      <c r="V669">
        <v>1.4352599201760501</v>
      </c>
      <c r="W669">
        <v>134.41</v>
      </c>
      <c r="X669">
        <v>148.5</v>
      </c>
      <c r="Y669">
        <v>133.75</v>
      </c>
      <c r="Z669">
        <v>149.28</v>
      </c>
      <c r="AA669">
        <v>129.16999999999999</v>
      </c>
      <c r="AB669">
        <v>149.28</v>
      </c>
      <c r="AC669" s="2">
        <f>(Table2[[#This Row],[Close Price]]/Table2[[#This Row],[Day Low]])-1</f>
        <v>8.9279071497656348E-2</v>
      </c>
      <c r="AD669" s="2">
        <f>(Table2[[#This Row],[Day High]]/Table2[[#This Row],[Close Price]])-1</f>
        <v>1.4274981217130112E-2</v>
      </c>
      <c r="AE669" s="2">
        <f>(Table2[[#This Row],[Close Price]]/Table2[[#This Row],[Current Week Low]])-1</f>
        <v>9.4654205607476616E-2</v>
      </c>
      <c r="AF669" s="2">
        <f>(Table2[[#This Row],[Current Week High]]/Table2[[#This Row],[Close Price]])-1</f>
        <v>1.960248616897764E-2</v>
      </c>
      <c r="AG669" s="2">
        <f>(Table2[[#This Row],[Close Price]]/Table2[[#This Row],[Current Month Low]])-1</f>
        <v>0.13346752341875057</v>
      </c>
      <c r="AH669" s="2">
        <f>(Table2[[#This Row],[Current Month High]]/Table2[[#This Row],[Close Price]])-1</f>
        <v>1.960248616897764E-2</v>
      </c>
      <c r="AI669">
        <v>69.387336930537501</v>
      </c>
      <c r="AJ669">
        <v>40.172331258975497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0.1</v>
      </c>
      <c r="AM669" t="s">
        <v>10200</v>
      </c>
      <c r="AN669">
        <v>6.67</v>
      </c>
      <c r="AO669" t="s">
        <v>10200</v>
      </c>
      <c r="AP669">
        <v>-5.0127190598866E-2</v>
      </c>
      <c r="AQ669">
        <f>(Table2[[#This Row],[Sharpe Ratio]]-AVERAGE(Table2[Sharpe Ratio]))/_xlfn.STDEV.P(Table2[Sharpe Ratio])</f>
        <v>-1.1793489107439286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725</v>
      </c>
      <c r="AT669">
        <f>_xlfn.RANK.AVG(Table2[[#This Row],[6M Return vs Nifty Z-Score]],Table2[6M Return vs Nifty Z-Score])</f>
        <v>601</v>
      </c>
      <c r="AU669">
        <f>_xlfn.RANK.AVG(Table2[[#This Row],[Sharpe Ratio Z-Score]],Table2[Sharpe Ratio Z-Score])</f>
        <v>633</v>
      </c>
      <c r="AV669">
        <f>(Table2[[#This Row],[Rank 1Y]]+Table2[[#This Row],[Rank 6M]]+Table2[[#This Row],[Rank Sharpe]])/3</f>
        <v>653</v>
      </c>
    </row>
    <row r="670" spans="1:48" x14ac:dyDescent="0.3">
      <c r="A670" t="s">
        <v>1821</v>
      </c>
      <c r="B670" t="s">
        <v>1822</v>
      </c>
      <c r="C670" t="s">
        <v>10157</v>
      </c>
      <c r="D670" t="s">
        <v>182</v>
      </c>
      <c r="E670">
        <v>3873.2819063749998</v>
      </c>
      <c r="F670">
        <v>273.89999999999998</v>
      </c>
      <c r="G670">
        <v>16.360119002847402</v>
      </c>
      <c r="H670">
        <f>(Table2[[#This Row],[1Y Return vs Nifty]]-AVERAGE(Table2[1Y Return vs Nifty]))/_xlfn.STDEV.P(Table2[1Y Return vs Nifty])</f>
        <v>-0.35731701738684335</v>
      </c>
      <c r="I670">
        <v>1.61300406527361</v>
      </c>
      <c r="J670">
        <f>(Table2[[#This Row],[1M Return vs Nifty]]-AVERAGE(Table2[1M Return vs Nifty]))/_xlfn.STDEV.P(Table2[1M Return vs Nifty])</f>
        <v>-0.23102353480898022</v>
      </c>
      <c r="K670">
        <v>8.2007467878039595</v>
      </c>
      <c r="L670">
        <f>(Table2[[#This Row],[6M Return vs Nifty]]-AVERAGE(Table2[6M Return vs Nifty]))/_xlfn.STDEV.P(Table2[6M Return vs Nifty])</f>
        <v>-5.9508013339928605E-2</v>
      </c>
      <c r="M670">
        <v>2.07313798265363</v>
      </c>
      <c r="N670">
        <f>(Table2[[#This Row],[1W Return vs Nifty]]-AVERAGE(Table2[1W Return vs Nifty]))/_xlfn.STDEV.P(Table2[1W Return vs Nifty])</f>
        <v>0.13428383288422521</v>
      </c>
      <c r="O670">
        <v>263.33999999999997</v>
      </c>
      <c r="P670">
        <v>252.967068677984</v>
      </c>
      <c r="Q670">
        <v>231.891077975836</v>
      </c>
      <c r="R670">
        <v>65.676642029070095</v>
      </c>
      <c r="S670" s="2">
        <f>(Table2[[#This Row],[Close Price]]-Table2[[#This Row],[20D EMA]])/Table2[[#This Row],[20D EMA]]</f>
        <v>4.0100250626566428E-2</v>
      </c>
      <c r="T670" s="2">
        <f>(Table2[[#This Row],[Close Price]]-Table2[[#This Row],[50D EMA]])/Table2[[#This Row],[50D EMA]]</f>
        <v>8.27496299475355E-2</v>
      </c>
      <c r="U670" s="2">
        <f>(Table2[[#This Row],[Close Price]]-Table2[[#This Row],[200D EMA]])/Table2[[#This Row],[200D EMA]]</f>
        <v>0.18115799189368331</v>
      </c>
      <c r="V670">
        <v>0.80073928352585599</v>
      </c>
      <c r="W670">
        <v>266.05</v>
      </c>
      <c r="X670">
        <v>275</v>
      </c>
      <c r="Y670">
        <v>264.95</v>
      </c>
      <c r="Z670">
        <v>281.25</v>
      </c>
      <c r="AA670">
        <v>261.2</v>
      </c>
      <c r="AB670">
        <v>281.25</v>
      </c>
      <c r="AC670" s="2">
        <f>(Table2[[#This Row],[Close Price]]/Table2[[#This Row],[Day Low]])-1</f>
        <v>2.9505732005262075E-2</v>
      </c>
      <c r="AD670" s="2">
        <f>(Table2[[#This Row],[Day High]]/Table2[[#This Row],[Close Price]])-1</f>
        <v>4.0160642570281624E-3</v>
      </c>
      <c r="AE670" s="2">
        <f>(Table2[[#This Row],[Close Price]]/Table2[[#This Row],[Current Week Low]])-1</f>
        <v>3.3779958482732519E-2</v>
      </c>
      <c r="AF670" s="2">
        <f>(Table2[[#This Row],[Current Week High]]/Table2[[#This Row],[Close Price]])-1</f>
        <v>2.6834611171960621E-2</v>
      </c>
      <c r="AG670" s="2">
        <f>(Table2[[#This Row],[Close Price]]/Table2[[#This Row],[Current Month Low]])-1</f>
        <v>4.8621745788667736E-2</v>
      </c>
      <c r="AH670" s="2">
        <f>(Table2[[#This Row],[Current Month High]]/Table2[[#This Row],[Close Price]])-1</f>
        <v>2.6834611171960621E-2</v>
      </c>
      <c r="AI670">
        <v>2.6834611171960598</v>
      </c>
      <c r="AJ670">
        <v>42.656249999999901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0.08</v>
      </c>
      <c r="AM670" t="s">
        <v>10200</v>
      </c>
      <c r="AN670">
        <v>2.69</v>
      </c>
      <c r="AO670" t="s">
        <v>10200</v>
      </c>
      <c r="AP670">
        <v>-6.7037500579463005E-2</v>
      </c>
      <c r="AQ670">
        <f>(Table2[[#This Row],[Sharpe Ratio]]-AVERAGE(Table2[Sharpe Ratio]))/_xlfn.STDEV.P(Table2[Sharpe Ratio])</f>
        <v>-1.3700007171360358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-1.8835654497875625</v>
      </c>
      <c r="AS670">
        <f>_xlfn.RANK.AVG(Table2[[#This Row],[1Y Return vs Nifty Z-Score]],Table2[1Y Return vs Nifty Z-Score])</f>
        <v>410</v>
      </c>
      <c r="AT670">
        <f>_xlfn.RANK.AVG(Table2[[#This Row],[6M Return vs Nifty Z-Score]],Table2[6M Return vs Nifty Z-Score])</f>
        <v>334</v>
      </c>
      <c r="AU670">
        <f>_xlfn.RANK.AVG(Table2[[#This Row],[Sharpe Ratio Z-Score]],Table2[Sharpe Ratio Z-Score])</f>
        <v>667</v>
      </c>
      <c r="AV670">
        <f>(Table2[[#This Row],[Rank 1Y]]+Table2[[#This Row],[Rank 6M]]+Table2[[#This Row],[Rank Sharpe]])/3</f>
        <v>470.33333333333331</v>
      </c>
    </row>
    <row r="671" spans="1:48" x14ac:dyDescent="0.3">
      <c r="A671" t="s">
        <v>1828</v>
      </c>
      <c r="B671" t="s">
        <v>1829</v>
      </c>
      <c r="C671" t="s">
        <v>10169</v>
      </c>
      <c r="D671" t="s">
        <v>242</v>
      </c>
      <c r="E671">
        <v>3849.0938008199901</v>
      </c>
      <c r="F671">
        <v>147.58000000000001</v>
      </c>
      <c r="G671">
        <v>32.542363558587098</v>
      </c>
      <c r="H671">
        <f>(Table2[[#This Row],[1Y Return vs Nifty]]-AVERAGE(Table2[1Y Return vs Nifty]))/_xlfn.STDEV.P(Table2[1Y Return vs Nifty])</f>
        <v>-0.16826033329801401</v>
      </c>
      <c r="I671">
        <v>48.8182749092555</v>
      </c>
      <c r="J671">
        <f>(Table2[[#This Row],[1M Return vs Nifty]]-AVERAGE(Table2[1M Return vs Nifty]))/_xlfn.STDEV.P(Table2[1M Return vs Nifty])</f>
        <v>3.6852923922883178</v>
      </c>
      <c r="K671">
        <v>19.543531653793401</v>
      </c>
      <c r="L671">
        <f>(Table2[[#This Row],[6M Return vs Nifty]]-AVERAGE(Table2[6M Return vs Nifty]))/_xlfn.STDEV.P(Table2[6M Return vs Nifty])</f>
        <v>0.2856373896502819</v>
      </c>
      <c r="M671">
        <v>10.590328336754</v>
      </c>
      <c r="N671">
        <f>(Table2[[#This Row],[1W Return vs Nifty]]-AVERAGE(Table2[1W Return vs Nifty]))/_xlfn.STDEV.P(Table2[1W Return vs Nifty])</f>
        <v>1.7864911368579766</v>
      </c>
      <c r="O671">
        <v>131.56</v>
      </c>
      <c r="P671">
        <v>116.565538008934</v>
      </c>
      <c r="Q671">
        <v>101.756932283819</v>
      </c>
      <c r="R671">
        <v>80.294178858385095</v>
      </c>
      <c r="S671" s="2">
        <f>(Table2[[#This Row],[Close Price]]-Table2[[#This Row],[20D EMA]])/Table2[[#This Row],[20D EMA]]</f>
        <v>0.12176953481301316</v>
      </c>
      <c r="T671" s="2">
        <f>(Table2[[#This Row],[Close Price]]-Table2[[#This Row],[50D EMA]])/Table2[[#This Row],[50D EMA]]</f>
        <v>0.26606887868255674</v>
      </c>
      <c r="U671" s="2">
        <f>(Table2[[#This Row],[Close Price]]-Table2[[#This Row],[200D EMA]])/Table2[[#This Row],[200D EMA]]</f>
        <v>0.4503188793896809</v>
      </c>
      <c r="V671">
        <v>2.1674002115773798</v>
      </c>
      <c r="W671">
        <v>141</v>
      </c>
      <c r="X671">
        <v>151</v>
      </c>
      <c r="Y671">
        <v>141</v>
      </c>
      <c r="Z671">
        <v>164.5</v>
      </c>
      <c r="AA671">
        <v>125.35</v>
      </c>
      <c r="AB671">
        <v>164.5</v>
      </c>
      <c r="AC671" s="2">
        <f>(Table2[[#This Row],[Close Price]]/Table2[[#This Row],[Day Low]])-1</f>
        <v>4.6666666666666856E-2</v>
      </c>
      <c r="AD671" s="2">
        <f>(Table2[[#This Row],[Day High]]/Table2[[#This Row],[Close Price]])-1</f>
        <v>2.3173871798346513E-2</v>
      </c>
      <c r="AE671" s="2">
        <f>(Table2[[#This Row],[Close Price]]/Table2[[#This Row],[Current Week Low]])-1</f>
        <v>4.6666666666666856E-2</v>
      </c>
      <c r="AF671" s="2">
        <f>(Table2[[#This Row],[Current Week High]]/Table2[[#This Row],[Close Price]])-1</f>
        <v>0.11464968152866239</v>
      </c>
      <c r="AG671" s="2">
        <f>(Table2[[#This Row],[Close Price]]/Table2[[#This Row],[Current Month Low]])-1</f>
        <v>0.17734343837255695</v>
      </c>
      <c r="AH671" s="2">
        <f>(Table2[[#This Row],[Current Month High]]/Table2[[#This Row],[Close Price]])-1</f>
        <v>0.11464968152866239</v>
      </c>
      <c r="AI671">
        <v>11.4649681528662</v>
      </c>
      <c r="AJ671">
        <v>80.857843137254903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0.3</v>
      </c>
      <c r="AM671" t="s">
        <v>10200</v>
      </c>
      <c r="AN671">
        <v>11.68</v>
      </c>
      <c r="AO671" t="s">
        <v>10200</v>
      </c>
      <c r="AP671">
        <v>2.6435651537166999E-2</v>
      </c>
      <c r="AQ671">
        <f>(Table2[[#This Row],[Sharpe Ratio]]-AVERAGE(Table2[Sharpe Ratio]))/_xlfn.STDEV.P(Table2[Sharpe Ratio])</f>
        <v>-0.31615691884685887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5.2730036666517037</v>
      </c>
      <c r="AS671">
        <f>_xlfn.RANK.AVG(Table2[[#This Row],[1Y Return vs Nifty Z-Score]],Table2[1Y Return vs Nifty Z-Score])</f>
        <v>333</v>
      </c>
      <c r="AT671">
        <f>_xlfn.RANK.AVG(Table2[[#This Row],[6M Return vs Nifty Z-Score]],Table2[6M Return vs Nifty Z-Score])</f>
        <v>221</v>
      </c>
      <c r="AU671">
        <f>_xlfn.RANK.AVG(Table2[[#This Row],[Sharpe Ratio Z-Score]],Table2[Sharpe Ratio Z-Score])</f>
        <v>422</v>
      </c>
      <c r="AV671">
        <f>(Table2[[#This Row],[Rank 1Y]]+Table2[[#This Row],[Rank 6M]]+Table2[[#This Row],[Rank Sharpe]])/3</f>
        <v>325.33333333333331</v>
      </c>
    </row>
    <row r="672" spans="1:48" x14ac:dyDescent="0.3">
      <c r="A672" t="s">
        <v>1830</v>
      </c>
      <c r="B672" t="s">
        <v>1831</v>
      </c>
      <c r="C672" t="s">
        <v>10160</v>
      </c>
      <c r="D672" t="s">
        <v>239</v>
      </c>
      <c r="E672">
        <v>3848.2676930580001</v>
      </c>
      <c r="F672">
        <v>171.27</v>
      </c>
      <c r="G672">
        <v>1.9495333261998</v>
      </c>
      <c r="H672">
        <f>(Table2[[#This Row],[1Y Return vs Nifty]]-AVERAGE(Table2[1Y Return vs Nifty]))/_xlfn.STDEV.P(Table2[1Y Return vs Nifty])</f>
        <v>-0.52567546323906889</v>
      </c>
      <c r="I672">
        <v>27.570282770463798</v>
      </c>
      <c r="J672">
        <f>(Table2[[#This Row],[1M Return vs Nifty]]-AVERAGE(Table2[1M Return vs Nifty]))/_xlfn.STDEV.P(Table2[1M Return vs Nifty])</f>
        <v>1.9224839485656211</v>
      </c>
      <c r="K672">
        <v>-2.0345142488442498</v>
      </c>
      <c r="L672">
        <f>(Table2[[#This Row],[6M Return vs Nifty]]-AVERAGE(Table2[6M Return vs Nifty]))/_xlfn.STDEV.P(Table2[6M Return vs Nifty])</f>
        <v>-0.37095298359554574</v>
      </c>
      <c r="M672">
        <v>19.974346337752898</v>
      </c>
      <c r="N672">
        <f>(Table2[[#This Row],[1W Return vs Nifty]]-AVERAGE(Table2[1W Return vs Nifty]))/_xlfn.STDEV.P(Table2[1W Return vs Nifty])</f>
        <v>3.6068500154648633</v>
      </c>
      <c r="O672">
        <v>146.66</v>
      </c>
      <c r="P672">
        <v>139.34430322470601</v>
      </c>
      <c r="Q672">
        <v>139.82710242219301</v>
      </c>
      <c r="R672">
        <v>83.618297751327503</v>
      </c>
      <c r="S672" s="2">
        <f>(Table2[[#This Row],[Close Price]]-Table2[[#This Row],[20D EMA]])/Table2[[#This Row],[20D EMA]]</f>
        <v>0.16780308195827093</v>
      </c>
      <c r="T672" s="2">
        <f>(Table2[[#This Row],[Close Price]]-Table2[[#This Row],[50D EMA]])/Table2[[#This Row],[50D EMA]]</f>
        <v>0.22911375661917632</v>
      </c>
      <c r="U672" s="2">
        <f>(Table2[[#This Row],[Close Price]]-Table2[[#This Row],[200D EMA]])/Table2[[#This Row],[200D EMA]]</f>
        <v>0.22486983591255813</v>
      </c>
      <c r="V672">
        <v>2.7786906693525899</v>
      </c>
      <c r="W672">
        <v>164</v>
      </c>
      <c r="X672">
        <v>177</v>
      </c>
      <c r="Y672">
        <v>156</v>
      </c>
      <c r="Z672">
        <v>177</v>
      </c>
      <c r="AA672">
        <v>131.41</v>
      </c>
      <c r="AB672">
        <v>177</v>
      </c>
      <c r="AC672" s="2">
        <f>(Table2[[#This Row],[Close Price]]/Table2[[#This Row],[Day Low]])-1</f>
        <v>4.4329268292683022E-2</v>
      </c>
      <c r="AD672" s="2">
        <f>(Table2[[#This Row],[Day High]]/Table2[[#This Row],[Close Price]])-1</f>
        <v>3.3455946750744481E-2</v>
      </c>
      <c r="AE672" s="2">
        <f>(Table2[[#This Row],[Close Price]]/Table2[[#This Row],[Current Week Low]])-1</f>
        <v>9.7884615384615348E-2</v>
      </c>
      <c r="AF672" s="2">
        <f>(Table2[[#This Row],[Current Week High]]/Table2[[#This Row],[Close Price]])-1</f>
        <v>3.3455946750744481E-2</v>
      </c>
      <c r="AG672" s="2">
        <f>(Table2[[#This Row],[Close Price]]/Table2[[#This Row],[Current Month Low]])-1</f>
        <v>0.30332546990335607</v>
      </c>
      <c r="AH672" s="2">
        <f>(Table2[[#This Row],[Current Month High]]/Table2[[#This Row],[Close Price]])-1</f>
        <v>3.3455946750744481E-2</v>
      </c>
      <c r="AI672">
        <v>3.3455946750744401</v>
      </c>
      <c r="AJ672">
        <v>52.851405622489899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0.11</v>
      </c>
      <c r="AM672" t="s">
        <v>10200</v>
      </c>
      <c r="AN672">
        <v>27.54</v>
      </c>
      <c r="AO672" t="s">
        <v>10200</v>
      </c>
      <c r="AP672">
        <v>-2.7610307743641E-2</v>
      </c>
      <c r="AQ672">
        <f>(Table2[[#This Row],[Sharpe Ratio]]-AVERAGE(Table2[Sharpe Ratio]))/_xlfn.STDEV.P(Table2[Sharpe Ratio])</f>
        <v>-0.92548695341767051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506</v>
      </c>
      <c r="AT672">
        <f>_xlfn.RANK.AVG(Table2[[#This Row],[6M Return vs Nifty Z-Score]],Table2[6M Return vs Nifty Z-Score])</f>
        <v>451</v>
      </c>
      <c r="AU672">
        <f>_xlfn.RANK.AVG(Table2[[#This Row],[Sharpe Ratio Z-Score]],Table2[Sharpe Ratio Z-Score])</f>
        <v>591</v>
      </c>
      <c r="AV672">
        <f>(Table2[[#This Row],[Rank 1Y]]+Table2[[#This Row],[Rank 6M]]+Table2[[#This Row],[Rank Sharpe]])/3</f>
        <v>516</v>
      </c>
    </row>
    <row r="673" spans="1:48" x14ac:dyDescent="0.3">
      <c r="A673" t="s">
        <v>1843</v>
      </c>
      <c r="B673" t="s">
        <v>1844</v>
      </c>
      <c r="C673" t="s">
        <v>10165</v>
      </c>
      <c r="D673" t="s">
        <v>388</v>
      </c>
      <c r="E673">
        <v>3754.5432695099998</v>
      </c>
      <c r="F673">
        <v>525.1</v>
      </c>
      <c r="G673">
        <v>13.1899126641158</v>
      </c>
      <c r="H673">
        <f>(Table2[[#This Row],[1Y Return vs Nifty]]-AVERAGE(Table2[1Y Return vs Nifty]))/_xlfn.STDEV.P(Table2[1Y Return vs Nifty])</f>
        <v>-0.39435444419210075</v>
      </c>
      <c r="I673">
        <v>12.1220260970646</v>
      </c>
      <c r="J673">
        <f>(Table2[[#This Row],[1M Return vs Nifty]]-AVERAGE(Table2[1M Return vs Nifty]))/_xlfn.STDEV.P(Table2[1M Return vs Nifty])</f>
        <v>0.64084203497762871</v>
      </c>
      <c r="K673">
        <v>4.6060557201100796</v>
      </c>
      <c r="L673">
        <f>(Table2[[#This Row],[6M Return vs Nifty]]-AVERAGE(Table2[6M Return vs Nifty]))/_xlfn.STDEV.P(Table2[6M Return vs Nifty])</f>
        <v>-0.16888953752845842</v>
      </c>
      <c r="M673">
        <v>-2.5236730853374501</v>
      </c>
      <c r="N673">
        <f>(Table2[[#This Row],[1W Return vs Nifty]]-AVERAGE(Table2[1W Return vs Nifty]))/_xlfn.STDEV.P(Table2[1W Return vs Nifty])</f>
        <v>-0.75742863399352778</v>
      </c>
      <c r="O673">
        <v>503.16</v>
      </c>
      <c r="P673">
        <v>476.01173138745702</v>
      </c>
      <c r="Q673">
        <v>433.98049663652199</v>
      </c>
      <c r="R673">
        <v>61.948629873154701</v>
      </c>
      <c r="S673" s="2">
        <f>(Table2[[#This Row],[Close Price]]-Table2[[#This Row],[20D EMA]])/Table2[[#This Row],[20D EMA]]</f>
        <v>4.3604420065188006E-2</v>
      </c>
      <c r="T673" s="2">
        <f>(Table2[[#This Row],[Close Price]]-Table2[[#This Row],[50D EMA]])/Table2[[#This Row],[50D EMA]]</f>
        <v>0.10312407315984164</v>
      </c>
      <c r="U673" s="2">
        <f>(Table2[[#This Row],[Close Price]]-Table2[[#This Row],[200D EMA]])/Table2[[#This Row],[200D EMA]]</f>
        <v>0.20996220813995398</v>
      </c>
      <c r="V673">
        <v>1.7177137162974101</v>
      </c>
      <c r="W673">
        <v>505.55</v>
      </c>
      <c r="X673">
        <v>534</v>
      </c>
      <c r="Y673">
        <v>505.55</v>
      </c>
      <c r="Z673">
        <v>534</v>
      </c>
      <c r="AA673">
        <v>505.55</v>
      </c>
      <c r="AB673">
        <v>554.70000000000005</v>
      </c>
      <c r="AC673" s="2">
        <f>(Table2[[#This Row],[Close Price]]/Table2[[#This Row],[Day Low]])-1</f>
        <v>3.8670754623677306E-2</v>
      </c>
      <c r="AD673" s="2">
        <f>(Table2[[#This Row],[Day High]]/Table2[[#This Row],[Close Price]])-1</f>
        <v>1.6949152542372836E-2</v>
      </c>
      <c r="AE673" s="2">
        <f>(Table2[[#This Row],[Close Price]]/Table2[[#This Row],[Current Week Low]])-1</f>
        <v>3.8670754623677306E-2</v>
      </c>
      <c r="AF673" s="2">
        <f>(Table2[[#This Row],[Current Week High]]/Table2[[#This Row],[Close Price]])-1</f>
        <v>1.6949152542372836E-2</v>
      </c>
      <c r="AG673" s="2">
        <f>(Table2[[#This Row],[Close Price]]/Table2[[#This Row],[Current Month Low]])-1</f>
        <v>3.8670754623677306E-2</v>
      </c>
      <c r="AH673" s="2">
        <f>(Table2[[#This Row],[Current Month High]]/Table2[[#This Row],[Close Price]])-1</f>
        <v>5.6370215197105278E-2</v>
      </c>
      <c r="AI673">
        <v>5.6370215197105198</v>
      </c>
      <c r="AJ673">
        <v>50.869127998850701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0.08</v>
      </c>
      <c r="AM673" t="s">
        <v>10200</v>
      </c>
      <c r="AN673">
        <v>7.92</v>
      </c>
      <c r="AO673" t="s">
        <v>10200</v>
      </c>
      <c r="AP673">
        <v>-4.3672797171380999E-2</v>
      </c>
      <c r="AQ673">
        <f>(Table2[[#This Row],[Sharpe Ratio]]-AVERAGE(Table2[Sharpe Ratio]))/_xlfn.STDEV.P(Table2[Sharpe Ratio])</f>
        <v>-1.1065801816356335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-1.7864107623720917</v>
      </c>
      <c r="AS673">
        <f>_xlfn.RANK.AVG(Table2[[#This Row],[1Y Return vs Nifty Z-Score]],Table2[1Y Return vs Nifty Z-Score])</f>
        <v>433</v>
      </c>
      <c r="AT673">
        <f>_xlfn.RANK.AVG(Table2[[#This Row],[6M Return vs Nifty Z-Score]],Table2[6M Return vs Nifty Z-Score])</f>
        <v>369</v>
      </c>
      <c r="AU673">
        <f>_xlfn.RANK.AVG(Table2[[#This Row],[Sharpe Ratio Z-Score]],Table2[Sharpe Ratio Z-Score])</f>
        <v>626</v>
      </c>
      <c r="AV673">
        <f>(Table2[[#This Row],[Rank 1Y]]+Table2[[#This Row],[Rank 6M]]+Table2[[#This Row],[Rank Sharpe]])/3</f>
        <v>476</v>
      </c>
    </row>
    <row r="674" spans="1:48" x14ac:dyDescent="0.3">
      <c r="A674" t="s">
        <v>1847</v>
      </c>
      <c r="B674" t="s">
        <v>1848</v>
      </c>
      <c r="C674" t="s">
        <v>10159</v>
      </c>
      <c r="D674" t="s">
        <v>189</v>
      </c>
      <c r="E674">
        <v>3753.5925246749998</v>
      </c>
      <c r="F674">
        <v>229.46</v>
      </c>
      <c r="G674">
        <v>-19.441207949965499</v>
      </c>
      <c r="H674">
        <f>(Table2[[#This Row],[1Y Return vs Nifty]]-AVERAGE(Table2[1Y Return vs Nifty]))/_xlfn.STDEV.P(Table2[1Y Return vs Nifty])</f>
        <v>-0.77558286032135271</v>
      </c>
      <c r="I674">
        <v>3.0748511865068902</v>
      </c>
      <c r="J674">
        <f>(Table2[[#This Row],[1M Return vs Nifty]]-AVERAGE(Table2[1M Return vs Nifty]))/_xlfn.STDEV.P(Table2[1M Return vs Nifty])</f>
        <v>-0.10974353659036798</v>
      </c>
      <c r="K674">
        <v>-23.522061667613801</v>
      </c>
      <c r="L674">
        <f>(Table2[[#This Row],[6M Return vs Nifty]]-AVERAGE(Table2[6M Return vs Nifty]))/_xlfn.STDEV.P(Table2[6M Return vs Nifty])</f>
        <v>-1.0247896119671041</v>
      </c>
      <c r="M674">
        <v>5.3619703021014304</v>
      </c>
      <c r="N674">
        <f>(Table2[[#This Row],[1W Return vs Nifty]]-AVERAGE(Table2[1W Return vs Nifty]))/_xlfn.STDEV.P(Table2[1W Return vs Nifty])</f>
        <v>0.77226802178058096</v>
      </c>
      <c r="O674">
        <v>225.72</v>
      </c>
      <c r="P674">
        <v>224.003133288096</v>
      </c>
      <c r="Q674">
        <v>233.18888104595999</v>
      </c>
      <c r="R674">
        <v>73.461766832442194</v>
      </c>
      <c r="S674" s="2">
        <f>(Table2[[#This Row],[Close Price]]-Table2[[#This Row],[20D EMA]])/Table2[[#This Row],[20D EMA]]</f>
        <v>1.6569200779727136E-2</v>
      </c>
      <c r="T674" s="2">
        <f>(Table2[[#This Row],[Close Price]]-Table2[[#This Row],[50D EMA]])/Table2[[#This Row],[50D EMA]]</f>
        <v>2.43606713522431E-2</v>
      </c>
      <c r="U674" s="2">
        <f>(Table2[[#This Row],[Close Price]]-Table2[[#This Row],[200D EMA]])/Table2[[#This Row],[200D EMA]]</f>
        <v>-1.5990818383939336E-2</v>
      </c>
      <c r="V674">
        <v>1.47989926715417</v>
      </c>
      <c r="W674">
        <v>225.61</v>
      </c>
      <c r="X674">
        <v>238.28</v>
      </c>
      <c r="Y674">
        <v>225.61</v>
      </c>
      <c r="Z674">
        <v>244.44</v>
      </c>
      <c r="AA674">
        <v>216.5</v>
      </c>
      <c r="AB674">
        <v>247</v>
      </c>
      <c r="AC674" s="2">
        <f>(Table2[[#This Row],[Close Price]]/Table2[[#This Row],[Day Low]])-1</f>
        <v>1.7064846416382284E-2</v>
      </c>
      <c r="AD674" s="2">
        <f>(Table2[[#This Row],[Day High]]/Table2[[#This Row],[Close Price]])-1</f>
        <v>3.843807199511895E-2</v>
      </c>
      <c r="AE674" s="2">
        <f>(Table2[[#This Row],[Close Price]]/Table2[[#This Row],[Current Week Low]])-1</f>
        <v>1.7064846416382284E-2</v>
      </c>
      <c r="AF674" s="2">
        <f>(Table2[[#This Row],[Current Week High]]/Table2[[#This Row],[Close Price]])-1</f>
        <v>6.5283709579011528E-2</v>
      </c>
      <c r="AG674" s="2">
        <f>(Table2[[#This Row],[Close Price]]/Table2[[#This Row],[Current Month Low]])-1</f>
        <v>5.9861431870669835E-2</v>
      </c>
      <c r="AH674" s="2">
        <f>(Table2[[#This Row],[Current Month High]]/Table2[[#This Row],[Close Price]])-1</f>
        <v>7.6440338185304491E-2</v>
      </c>
      <c r="AI674">
        <v>30.3059356750631</v>
      </c>
      <c r="AJ674">
        <v>20.419837313041199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</v>
      </c>
      <c r="AM674" t="s">
        <v>10199</v>
      </c>
      <c r="AN674">
        <v>5.78</v>
      </c>
      <c r="AO674" t="s">
        <v>10200</v>
      </c>
      <c r="AP674">
        <v>6.3676536062978004E-2</v>
      </c>
      <c r="AQ674">
        <f>(Table2[[#This Row],[Sharpe Ratio]]-AVERAGE(Table2[Sharpe Ratio]))/_xlfn.STDEV.P(Table2[Sharpe Ratio])</f>
        <v>0.10370776220466359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618</v>
      </c>
      <c r="AT674">
        <f>_xlfn.RANK.AVG(Table2[[#This Row],[6M Return vs Nifty Z-Score]],Table2[6M Return vs Nifty Z-Score])</f>
        <v>646</v>
      </c>
      <c r="AU674">
        <f>_xlfn.RANK.AVG(Table2[[#This Row],[Sharpe Ratio Z-Score]],Table2[Sharpe Ratio Z-Score])</f>
        <v>306</v>
      </c>
      <c r="AV674">
        <f>(Table2[[#This Row],[Rank 1Y]]+Table2[[#This Row],[Rank 6M]]+Table2[[#This Row],[Rank Sharpe]])/3</f>
        <v>523.33333333333337</v>
      </c>
    </row>
    <row r="675" spans="1:48" x14ac:dyDescent="0.3">
      <c r="A675" t="s">
        <v>1851</v>
      </c>
      <c r="B675" t="s">
        <v>1852</v>
      </c>
      <c r="C675" t="s">
        <v>10167</v>
      </c>
      <c r="D675" t="s">
        <v>1451</v>
      </c>
      <c r="E675">
        <v>3747.915</v>
      </c>
      <c r="F675">
        <v>333.65</v>
      </c>
      <c r="G675">
        <v>-52.429496426552802</v>
      </c>
      <c r="H675">
        <f>(Table2[[#This Row],[1Y Return vs Nifty]]-AVERAGE(Table2[1Y Return vs Nifty]))/_xlfn.STDEV.P(Table2[1Y Return vs Nifty])</f>
        <v>-1.1609840580147375</v>
      </c>
      <c r="I675">
        <v>2.8510341515140598</v>
      </c>
      <c r="J675">
        <f>(Table2[[#This Row],[1M Return vs Nifty]]-AVERAGE(Table2[1M Return vs Nifty]))/_xlfn.STDEV.P(Table2[1M Return vs Nifty])</f>
        <v>-0.12831218799785934</v>
      </c>
      <c r="K675">
        <v>-19.052991292517198</v>
      </c>
      <c r="L675">
        <f>(Table2[[#This Row],[6M Return vs Nifty]]-AVERAGE(Table2[6M Return vs Nifty]))/_xlfn.STDEV.P(Table2[6M Return vs Nifty])</f>
        <v>-0.88880192342076247</v>
      </c>
      <c r="M675">
        <v>0.67215788071443605</v>
      </c>
      <c r="N675">
        <f>(Table2[[#This Row],[1W Return vs Nifty]]-AVERAGE(Table2[1W Return vs Nifty]))/_xlfn.STDEV.P(Table2[1W Return vs Nifty])</f>
        <v>-0.13748531408939774</v>
      </c>
      <c r="O675">
        <v>331.66</v>
      </c>
      <c r="P675">
        <v>327.92205112071298</v>
      </c>
      <c r="Q675">
        <v>350.22970400935202</v>
      </c>
      <c r="R675">
        <v>58.247494230925099</v>
      </c>
      <c r="S675" s="2">
        <f>(Table2[[#This Row],[Close Price]]-Table2[[#This Row],[20D EMA]])/Table2[[#This Row],[20D EMA]]</f>
        <v>6.0001206054391609E-3</v>
      </c>
      <c r="T675" s="2">
        <f>(Table2[[#This Row],[Close Price]]-Table2[[#This Row],[50D EMA]])/Table2[[#This Row],[50D EMA]]</f>
        <v>1.7467409891195319E-2</v>
      </c>
      <c r="U675" s="2">
        <f>(Table2[[#This Row],[Close Price]]-Table2[[#This Row],[200D EMA]])/Table2[[#This Row],[200D EMA]]</f>
        <v>-4.7339514094753433E-2</v>
      </c>
      <c r="V675">
        <v>1.2021250794323901</v>
      </c>
      <c r="W675">
        <v>327.3</v>
      </c>
      <c r="X675">
        <v>337.9</v>
      </c>
      <c r="Y675">
        <v>327.3</v>
      </c>
      <c r="Z675">
        <v>352.95</v>
      </c>
      <c r="AA675">
        <v>322.05</v>
      </c>
      <c r="AB675">
        <v>352.95</v>
      </c>
      <c r="AC675" s="2">
        <f>(Table2[[#This Row],[Close Price]]/Table2[[#This Row],[Day Low]])-1</f>
        <v>1.9401161014359847E-2</v>
      </c>
      <c r="AD675" s="2">
        <f>(Table2[[#This Row],[Day High]]/Table2[[#This Row],[Close Price]])-1</f>
        <v>1.27378989959539E-2</v>
      </c>
      <c r="AE675" s="2">
        <f>(Table2[[#This Row],[Close Price]]/Table2[[#This Row],[Current Week Low]])-1</f>
        <v>1.9401161014359847E-2</v>
      </c>
      <c r="AF675" s="2">
        <f>(Table2[[#This Row],[Current Week High]]/Table2[[#This Row],[Close Price]])-1</f>
        <v>5.7845047205155042E-2</v>
      </c>
      <c r="AG675" s="2">
        <f>(Table2[[#This Row],[Close Price]]/Table2[[#This Row],[Current Month Low]])-1</f>
        <v>3.6019251668995445E-2</v>
      </c>
      <c r="AH675" s="2">
        <f>(Table2[[#This Row],[Current Month High]]/Table2[[#This Row],[Close Price]])-1</f>
        <v>5.7845047205155042E-2</v>
      </c>
      <c r="AI675">
        <v>43.788401019031902</v>
      </c>
      <c r="AJ675">
        <v>14.8932506887052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-0.06</v>
      </c>
      <c r="AM675" t="s">
        <v>10199</v>
      </c>
      <c r="AN675">
        <v>1.1399999999999999</v>
      </c>
      <c r="AO675" t="s">
        <v>10200</v>
      </c>
      <c r="AP675">
        <v>-6.862675057769E-3</v>
      </c>
      <c r="AQ675">
        <f>(Table2[[#This Row],[Sharpe Ratio]]-AVERAGE(Table2[Sharpe Ratio]))/_xlfn.STDEV.P(Table2[Sharpe Ratio])</f>
        <v>-0.69157204266440386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718</v>
      </c>
      <c r="AT675">
        <f>_xlfn.RANK.AVG(Table2[[#This Row],[6M Return vs Nifty Z-Score]],Table2[6M Return vs Nifty Z-Score])</f>
        <v>615</v>
      </c>
      <c r="AU675">
        <f>_xlfn.RANK.AVG(Table2[[#This Row],[Sharpe Ratio Z-Score]],Table2[Sharpe Ratio Z-Score])</f>
        <v>556</v>
      </c>
      <c r="AV675">
        <f>(Table2[[#This Row],[Rank 1Y]]+Table2[[#This Row],[Rank 6M]]+Table2[[#This Row],[Rank Sharpe]])/3</f>
        <v>629.66666666666663</v>
      </c>
    </row>
    <row r="676" spans="1:48" x14ac:dyDescent="0.3">
      <c r="A676" t="s">
        <v>1853</v>
      </c>
      <c r="B676" t="s">
        <v>1854</v>
      </c>
      <c r="C676" t="s">
        <v>10161</v>
      </c>
      <c r="D676" t="s">
        <v>287</v>
      </c>
      <c r="E676">
        <v>3746.9334192849901</v>
      </c>
      <c r="F676">
        <v>428.2</v>
      </c>
      <c r="G676">
        <v>3.9420195356097798</v>
      </c>
      <c r="H676">
        <f>(Table2[[#This Row],[1Y Return vs Nifty]]-AVERAGE(Table2[1Y Return vs Nifty]))/_xlfn.STDEV.P(Table2[1Y Return vs Nifty])</f>
        <v>-0.50239730583968878</v>
      </c>
      <c r="I676">
        <v>-1.6743551675142401</v>
      </c>
      <c r="J676">
        <f>(Table2[[#This Row],[1M Return vs Nifty]]-AVERAGE(Table2[1M Return vs Nifty]))/_xlfn.STDEV.P(Table2[1M Return vs Nifty])</f>
        <v>-0.50375446275997904</v>
      </c>
      <c r="K676">
        <v>0.59605944682317602</v>
      </c>
      <c r="L676">
        <f>(Table2[[#This Row],[6M Return vs Nifty]]-AVERAGE(Table2[6M Return vs Nifty]))/_xlfn.STDEV.P(Table2[6M Return vs Nifty])</f>
        <v>-0.29090823012332323</v>
      </c>
      <c r="M676">
        <v>2.56951561253512</v>
      </c>
      <c r="N676">
        <f>(Table2[[#This Row],[1W Return vs Nifty]]-AVERAGE(Table2[1W Return vs Nifty]))/_xlfn.STDEV.P(Table2[1W Return vs Nifty])</f>
        <v>0.23057365517574568</v>
      </c>
      <c r="O676">
        <v>424.62</v>
      </c>
      <c r="P676">
        <v>426.25200816380402</v>
      </c>
      <c r="Q676">
        <v>405.74947771446301</v>
      </c>
      <c r="R676">
        <v>66.300690550881399</v>
      </c>
      <c r="S676" s="2">
        <f>(Table2[[#This Row],[Close Price]]-Table2[[#This Row],[20D EMA]])/Table2[[#This Row],[20D EMA]]</f>
        <v>8.4310677782487489E-3</v>
      </c>
      <c r="T676" s="2">
        <f>(Table2[[#This Row],[Close Price]]-Table2[[#This Row],[50D EMA]])/Table2[[#This Row],[50D EMA]]</f>
        <v>4.5700472933546286E-3</v>
      </c>
      <c r="U676" s="2">
        <f>(Table2[[#This Row],[Close Price]]-Table2[[#This Row],[200D EMA]])/Table2[[#This Row],[200D EMA]]</f>
        <v>5.5330994908479023E-2</v>
      </c>
      <c r="V676">
        <v>1.8514613381384799</v>
      </c>
      <c r="W676">
        <v>422</v>
      </c>
      <c r="X676">
        <v>437.85</v>
      </c>
      <c r="Y676">
        <v>422</v>
      </c>
      <c r="Z676">
        <v>450.35</v>
      </c>
      <c r="AA676">
        <v>406</v>
      </c>
      <c r="AB676">
        <v>450.35</v>
      </c>
      <c r="AC676" s="2">
        <f>(Table2[[#This Row],[Close Price]]/Table2[[#This Row],[Day Low]])-1</f>
        <v>1.4691943127961959E-2</v>
      </c>
      <c r="AD676" s="2">
        <f>(Table2[[#This Row],[Day High]]/Table2[[#This Row],[Close Price]])-1</f>
        <v>2.2536198038299871E-2</v>
      </c>
      <c r="AE676" s="2">
        <f>(Table2[[#This Row],[Close Price]]/Table2[[#This Row],[Current Week Low]])-1</f>
        <v>1.4691943127961959E-2</v>
      </c>
      <c r="AF676" s="2">
        <f>(Table2[[#This Row],[Current Week High]]/Table2[[#This Row],[Close Price]])-1</f>
        <v>5.1728164409154731E-2</v>
      </c>
      <c r="AG676" s="2">
        <f>(Table2[[#This Row],[Close Price]]/Table2[[#This Row],[Current Month Low]])-1</f>
        <v>5.4679802955664991E-2</v>
      </c>
      <c r="AH676" s="2">
        <f>(Table2[[#This Row],[Current Month High]]/Table2[[#This Row],[Close Price]])-1</f>
        <v>5.1728164409154731E-2</v>
      </c>
      <c r="AI676">
        <v>17.912190565156401</v>
      </c>
      <c r="AJ676">
        <v>39.8889251878471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-0.16</v>
      </c>
      <c r="AM676" t="s">
        <v>10199</v>
      </c>
      <c r="AN676">
        <v>1.37</v>
      </c>
      <c r="AO676" t="s">
        <v>10200</v>
      </c>
      <c r="AQ676">
        <f>(Table2[[#This Row],[Sharpe Ratio]]-AVERAGE(Table2[Sharpe Ratio]))/_xlfn.STDEV.P(Table2[Sharpe Ratio])</f>
        <v>-0.61420022642052874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492</v>
      </c>
      <c r="AT676">
        <f>_xlfn.RANK.AVG(Table2[[#This Row],[6M Return vs Nifty Z-Score]],Table2[6M Return vs Nifty Z-Score])</f>
        <v>421</v>
      </c>
      <c r="AU676">
        <f>_xlfn.RANK.AVG(Table2[[#This Row],[Sharpe Ratio Z-Score]],Table2[Sharpe Ratio Z-Score])</f>
        <v>520.5</v>
      </c>
      <c r="AV676">
        <f>(Table2[[#This Row],[Rank 1Y]]+Table2[[#This Row],[Rank 6M]]+Table2[[#This Row],[Rank Sharpe]])/3</f>
        <v>477.83333333333331</v>
      </c>
    </row>
    <row r="677" spans="1:48" x14ac:dyDescent="0.3">
      <c r="A677" t="s">
        <v>1855</v>
      </c>
      <c r="B677" t="s">
        <v>1856</v>
      </c>
      <c r="C677" t="s">
        <v>10154</v>
      </c>
      <c r="D677" t="s">
        <v>297</v>
      </c>
      <c r="E677">
        <v>3744.2065206000002</v>
      </c>
      <c r="F677">
        <v>1357.2</v>
      </c>
      <c r="G677">
        <v>42.435908764934503</v>
      </c>
      <c r="H677">
        <f>(Table2[[#This Row],[1Y Return vs Nifty]]-AVERAGE(Table2[1Y Return vs Nifty]))/_xlfn.STDEV.P(Table2[1Y Return vs Nifty])</f>
        <v>-5.2674337538757977E-2</v>
      </c>
      <c r="I677">
        <v>-3.4717626803678199</v>
      </c>
      <c r="J677">
        <f>(Table2[[#This Row],[1M Return vs Nifty]]-AVERAGE(Table2[1M Return vs Nifty]))/_xlfn.STDEV.P(Table2[1M Return vs Nifty])</f>
        <v>-0.65287373576104124</v>
      </c>
      <c r="K677">
        <v>17.9208558968798</v>
      </c>
      <c r="L677">
        <f>(Table2[[#This Row],[6M Return vs Nifty]]-AVERAGE(Table2[6M Return vs Nifty]))/_xlfn.STDEV.P(Table2[6M Return vs Nifty])</f>
        <v>0.2362615895571594</v>
      </c>
      <c r="M677">
        <v>-0.94707316774641304</v>
      </c>
      <c r="N677">
        <f>(Table2[[#This Row],[1W Return vs Nifty]]-AVERAGE(Table2[1W Return vs Nifty]))/_xlfn.STDEV.P(Table2[1W Return vs Nifty])</f>
        <v>-0.4515918743355401</v>
      </c>
      <c r="O677">
        <v>1357.65</v>
      </c>
      <c r="P677">
        <v>1327.1081615610599</v>
      </c>
      <c r="Q677">
        <v>1154.22689641446</v>
      </c>
      <c r="R677">
        <v>59.181015070392903</v>
      </c>
      <c r="S677" s="2">
        <f>(Table2[[#This Row],[Close Price]]-Table2[[#This Row],[20D EMA]])/Table2[[#This Row],[20D EMA]]</f>
        <v>-3.3145508783563176E-4</v>
      </c>
      <c r="T677" s="2">
        <f>(Table2[[#This Row],[Close Price]]-Table2[[#This Row],[50D EMA]])/Table2[[#This Row],[50D EMA]]</f>
        <v>2.2674744463588803E-2</v>
      </c>
      <c r="U677" s="2">
        <f>(Table2[[#This Row],[Close Price]]-Table2[[#This Row],[200D EMA]])/Table2[[#This Row],[200D EMA]]</f>
        <v>0.17585199601227833</v>
      </c>
      <c r="V677">
        <v>1.7987424596120001</v>
      </c>
      <c r="W677">
        <v>1350.15</v>
      </c>
      <c r="X677">
        <v>1366</v>
      </c>
      <c r="Y677">
        <v>1350.15</v>
      </c>
      <c r="Z677">
        <v>1378.85</v>
      </c>
      <c r="AA677">
        <v>1350.15</v>
      </c>
      <c r="AB677">
        <v>1415</v>
      </c>
      <c r="AC677" s="2">
        <f>(Table2[[#This Row],[Close Price]]/Table2[[#This Row],[Day Low]])-1</f>
        <v>5.2216420397732666E-3</v>
      </c>
      <c r="AD677" s="2">
        <f>(Table2[[#This Row],[Day High]]/Table2[[#This Row],[Close Price]])-1</f>
        <v>6.4839375184202463E-3</v>
      </c>
      <c r="AE677" s="2">
        <f>(Table2[[#This Row],[Close Price]]/Table2[[#This Row],[Current Week Low]])-1</f>
        <v>5.2216420397732666E-3</v>
      </c>
      <c r="AF677" s="2">
        <f>(Table2[[#This Row],[Current Week High]]/Table2[[#This Row],[Close Price]])-1</f>
        <v>1.595195991747711E-2</v>
      </c>
      <c r="AG677" s="2">
        <f>(Table2[[#This Row],[Close Price]]/Table2[[#This Row],[Current Month Low]])-1</f>
        <v>5.2216420397732666E-3</v>
      </c>
      <c r="AH677" s="2">
        <f>(Table2[[#This Row],[Current Month High]]/Table2[[#This Row],[Close Price]])-1</f>
        <v>4.2587680518714865E-2</v>
      </c>
      <c r="AI677">
        <v>4.2587680518714803</v>
      </c>
      <c r="AJ677">
        <v>79.038322010421496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-0.03</v>
      </c>
      <c r="AM677" t="s">
        <v>10199</v>
      </c>
      <c r="AN677">
        <v>0.44</v>
      </c>
      <c r="AO677" t="s">
        <v>10200</v>
      </c>
      <c r="AP677">
        <v>6.7295788616796998E-2</v>
      </c>
      <c r="AQ677">
        <f>(Table2[[#This Row],[Sharpe Ratio]]-AVERAGE(Table2[Sharpe Ratio]))/_xlfn.STDEV.P(Table2[Sharpe Ratio])</f>
        <v>0.14451227956517135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-0.77636607851300865</v>
      </c>
      <c r="AS677">
        <f>_xlfn.RANK.AVG(Table2[[#This Row],[1Y Return vs Nifty Z-Score]],Table2[1Y Return vs Nifty Z-Score])</f>
        <v>293</v>
      </c>
      <c r="AT677">
        <f>_xlfn.RANK.AVG(Table2[[#This Row],[6M Return vs Nifty Z-Score]],Table2[6M Return vs Nifty Z-Score])</f>
        <v>237</v>
      </c>
      <c r="AU677">
        <f>_xlfn.RANK.AVG(Table2[[#This Row],[Sharpe Ratio Z-Score]],Table2[Sharpe Ratio Z-Score])</f>
        <v>290</v>
      </c>
      <c r="AV677">
        <f>(Table2[[#This Row],[Rank 1Y]]+Table2[[#This Row],[Rank 6M]]+Table2[[#This Row],[Rank Sharpe]])/3</f>
        <v>273.33333333333331</v>
      </c>
    </row>
    <row r="678" spans="1:48" x14ac:dyDescent="0.3">
      <c r="A678" t="s">
        <v>1865</v>
      </c>
      <c r="B678" t="s">
        <v>1866</v>
      </c>
      <c r="C678" t="s">
        <v>10154</v>
      </c>
      <c r="D678" t="s">
        <v>297</v>
      </c>
      <c r="E678">
        <v>3723.5000353</v>
      </c>
      <c r="F678">
        <v>1407.8</v>
      </c>
      <c r="G678">
        <v>4.5095090692664099</v>
      </c>
      <c r="H678">
        <f>(Table2[[#This Row],[1Y Return vs Nifty]]-AVERAGE(Table2[1Y Return vs Nifty]))/_xlfn.STDEV.P(Table2[1Y Return vs Nifty])</f>
        <v>-0.49576734241782311</v>
      </c>
      <c r="I678">
        <v>7.35138851732109</v>
      </c>
      <c r="J678">
        <f>(Table2[[#This Row],[1M Return vs Nifty]]-AVERAGE(Table2[1M Return vs Nifty]))/_xlfn.STDEV.P(Table2[1M Return vs Nifty])</f>
        <v>0.24505309865929553</v>
      </c>
      <c r="K678">
        <v>-17.248359433046598</v>
      </c>
      <c r="L678">
        <f>(Table2[[#This Row],[6M Return vs Nifty]]-AVERAGE(Table2[6M Return vs Nifty]))/_xlfn.STDEV.P(Table2[6M Return vs Nifty])</f>
        <v>-0.83388944842059243</v>
      </c>
      <c r="M678">
        <v>-2.3888145298122998</v>
      </c>
      <c r="N678">
        <f>(Table2[[#This Row],[1W Return vs Nifty]]-AVERAGE(Table2[1W Return vs Nifty]))/_xlfn.STDEV.P(Table2[1W Return vs Nifty])</f>
        <v>-0.73126809499198542</v>
      </c>
      <c r="O678">
        <v>1376.12</v>
      </c>
      <c r="P678">
        <v>1344.4963861328399</v>
      </c>
      <c r="Q678">
        <v>1288.5442037478001</v>
      </c>
      <c r="R678">
        <v>51.397593229774301</v>
      </c>
      <c r="S678" s="2">
        <f>(Table2[[#This Row],[Close Price]]-Table2[[#This Row],[20D EMA]])/Table2[[#This Row],[20D EMA]]</f>
        <v>2.3021248146963977E-2</v>
      </c>
      <c r="T678" s="2">
        <f>(Table2[[#This Row],[Close Price]]-Table2[[#This Row],[50D EMA]])/Table2[[#This Row],[50D EMA]]</f>
        <v>4.7083513589232857E-2</v>
      </c>
      <c r="U678" s="2">
        <f>(Table2[[#This Row],[Close Price]]-Table2[[#This Row],[200D EMA]])/Table2[[#This Row],[200D EMA]]</f>
        <v>9.2550799503298337E-2</v>
      </c>
      <c r="V678">
        <v>0.65415955354086996</v>
      </c>
      <c r="W678">
        <v>1370</v>
      </c>
      <c r="X678">
        <v>1415</v>
      </c>
      <c r="Y678">
        <v>1370</v>
      </c>
      <c r="Z678">
        <v>1424.95</v>
      </c>
      <c r="AA678">
        <v>1370</v>
      </c>
      <c r="AB678">
        <v>1456</v>
      </c>
      <c r="AC678" s="2">
        <f>(Table2[[#This Row],[Close Price]]/Table2[[#This Row],[Day Low]])-1</f>
        <v>2.7591240875912471E-2</v>
      </c>
      <c r="AD678" s="2">
        <f>(Table2[[#This Row],[Day High]]/Table2[[#This Row],[Close Price]])-1</f>
        <v>5.1143628356300486E-3</v>
      </c>
      <c r="AE678" s="2">
        <f>(Table2[[#This Row],[Close Price]]/Table2[[#This Row],[Current Week Low]])-1</f>
        <v>2.7591240875912471E-2</v>
      </c>
      <c r="AF678" s="2">
        <f>(Table2[[#This Row],[Current Week High]]/Table2[[#This Row],[Close Price]])-1</f>
        <v>1.2182128143202187E-2</v>
      </c>
      <c r="AG678" s="2">
        <f>(Table2[[#This Row],[Close Price]]/Table2[[#This Row],[Current Month Low]])-1</f>
        <v>2.7591240875912471E-2</v>
      </c>
      <c r="AH678" s="2">
        <f>(Table2[[#This Row],[Current Month High]]/Table2[[#This Row],[Close Price]])-1</f>
        <v>3.4237817871856757E-2</v>
      </c>
      <c r="AI678">
        <v>29.489274044608599</v>
      </c>
      <c r="AJ678">
        <v>48.973544973544897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-0.06</v>
      </c>
      <c r="AM678" t="s">
        <v>10199</v>
      </c>
      <c r="AN678">
        <v>-2.04</v>
      </c>
      <c r="AO678" t="s">
        <v>10199</v>
      </c>
      <c r="AP678">
        <v>5.9038143172036997E-2</v>
      </c>
      <c r="AQ678">
        <f>(Table2[[#This Row],[Sharpe Ratio]]-AVERAGE(Table2[Sharpe Ratio]))/_xlfn.STDEV.P(Table2[Sharpe Ratio])</f>
        <v>5.1413157053789189E-2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-1.7644586301173162</v>
      </c>
      <c r="AS678">
        <f>_xlfn.RANK.AVG(Table2[[#This Row],[1Y Return vs Nifty Z-Score]],Table2[1Y Return vs Nifty Z-Score])</f>
        <v>487</v>
      </c>
      <c r="AT678">
        <f>_xlfn.RANK.AVG(Table2[[#This Row],[6M Return vs Nifty Z-Score]],Table2[6M Return vs Nifty Z-Score])</f>
        <v>598</v>
      </c>
      <c r="AU678">
        <f>_xlfn.RANK.AVG(Table2[[#This Row],[Sharpe Ratio Z-Score]],Table2[Sharpe Ratio Z-Score])</f>
        <v>323</v>
      </c>
      <c r="AV678">
        <f>(Table2[[#This Row],[Rank 1Y]]+Table2[[#This Row],[Rank 6M]]+Table2[[#This Row],[Rank Sharpe]])/3</f>
        <v>469.33333333333331</v>
      </c>
    </row>
    <row r="679" spans="1:48" x14ac:dyDescent="0.3">
      <c r="A679" t="s">
        <v>1875</v>
      </c>
      <c r="B679" t="s">
        <v>1876</v>
      </c>
      <c r="C679" t="s">
        <v>10161</v>
      </c>
      <c r="D679" t="s">
        <v>65</v>
      </c>
      <c r="E679">
        <v>3630.5471047299998</v>
      </c>
      <c r="F679">
        <v>364.75</v>
      </c>
      <c r="G679">
        <v>30.822310720792199</v>
      </c>
      <c r="H679">
        <f>(Table2[[#This Row],[1Y Return vs Nifty]]-AVERAGE(Table2[1Y Return vs Nifty]))/_xlfn.STDEV.P(Table2[1Y Return vs Nifty])</f>
        <v>-0.18835565968187734</v>
      </c>
      <c r="I679">
        <v>8.1605785367461792</v>
      </c>
      <c r="J679">
        <f>(Table2[[#This Row],[1M Return vs Nifty]]-AVERAGE(Table2[1M Return vs Nifty]))/_xlfn.STDEV.P(Table2[1M Return vs Nifty])</f>
        <v>0.3121863595105393</v>
      </c>
      <c r="K679">
        <v>-7.2234622052843296</v>
      </c>
      <c r="L679">
        <f>(Table2[[#This Row],[6M Return vs Nifty]]-AVERAGE(Table2[6M Return vs Nifty]))/_xlfn.STDEV.P(Table2[6M Return vs Nifty])</f>
        <v>-0.52884556065488453</v>
      </c>
      <c r="M679">
        <v>1.1398910042806101</v>
      </c>
      <c r="N679">
        <f>(Table2[[#This Row],[1W Return vs Nifty]]-AVERAGE(Table2[1W Return vs Nifty]))/_xlfn.STDEV.P(Table2[1W Return vs Nifty])</f>
        <v>-4.6752096803200749E-2</v>
      </c>
      <c r="O679">
        <v>355.48</v>
      </c>
      <c r="P679">
        <v>342.61044712559902</v>
      </c>
      <c r="Q679">
        <v>312.80254105048999</v>
      </c>
      <c r="R679">
        <v>57.131601428269299</v>
      </c>
      <c r="S679" s="2">
        <f>(Table2[[#This Row],[Close Price]]-Table2[[#This Row],[20D EMA]])/Table2[[#This Row],[20D EMA]]</f>
        <v>2.6077416450995785E-2</v>
      </c>
      <c r="T679" s="2">
        <f>(Table2[[#This Row],[Close Price]]-Table2[[#This Row],[50D EMA]])/Table2[[#This Row],[50D EMA]]</f>
        <v>6.4620191999821719E-2</v>
      </c>
      <c r="U679" s="2">
        <f>(Table2[[#This Row],[Close Price]]-Table2[[#This Row],[200D EMA]])/Table2[[#This Row],[200D EMA]]</f>
        <v>0.16607109000794557</v>
      </c>
      <c r="V679">
        <v>0.64897279468178404</v>
      </c>
      <c r="W679">
        <v>353</v>
      </c>
      <c r="X679">
        <v>369.15</v>
      </c>
      <c r="Y679">
        <v>353</v>
      </c>
      <c r="Z679">
        <v>369.15</v>
      </c>
      <c r="AA679">
        <v>347</v>
      </c>
      <c r="AB679">
        <v>379.05</v>
      </c>
      <c r="AC679" s="2">
        <f>(Table2[[#This Row],[Close Price]]/Table2[[#This Row],[Day Low]])-1</f>
        <v>3.3286118980169865E-2</v>
      </c>
      <c r="AD679" s="2">
        <f>(Table2[[#This Row],[Day High]]/Table2[[#This Row],[Close Price]])-1</f>
        <v>1.2063056888279577E-2</v>
      </c>
      <c r="AE679" s="2">
        <f>(Table2[[#This Row],[Close Price]]/Table2[[#This Row],[Current Week Low]])-1</f>
        <v>3.3286118980169865E-2</v>
      </c>
      <c r="AF679" s="2">
        <f>(Table2[[#This Row],[Current Week High]]/Table2[[#This Row],[Close Price]])-1</f>
        <v>1.2063056888279577E-2</v>
      </c>
      <c r="AG679" s="2">
        <f>(Table2[[#This Row],[Close Price]]/Table2[[#This Row],[Current Month Low]])-1</f>
        <v>5.1152737752161448E-2</v>
      </c>
      <c r="AH679" s="2">
        <f>(Table2[[#This Row],[Current Month High]]/Table2[[#This Row],[Close Price]])-1</f>
        <v>3.9204934886908793E-2</v>
      </c>
      <c r="AI679">
        <v>6.0863605209047202</v>
      </c>
      <c r="AJ679">
        <v>72.867298578198998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0.1</v>
      </c>
      <c r="AM679" t="s">
        <v>10200</v>
      </c>
      <c r="AN679">
        <v>1.77</v>
      </c>
      <c r="AO679" t="s">
        <v>10200</v>
      </c>
      <c r="AP679">
        <v>5.9807999730576003E-2</v>
      </c>
      <c r="AQ679">
        <f>(Table2[[#This Row],[Sharpe Ratio]]-AVERAGE(Table2[Sharpe Ratio]))/_xlfn.STDEV.P(Table2[Sharpe Ratio])</f>
        <v>6.0092746234394541E-2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-0.39167421139502878</v>
      </c>
      <c r="AS679">
        <f>_xlfn.RANK.AVG(Table2[[#This Row],[1Y Return vs Nifty Z-Score]],Table2[1Y Return vs Nifty Z-Score])</f>
        <v>339</v>
      </c>
      <c r="AT679">
        <f>_xlfn.RANK.AVG(Table2[[#This Row],[6M Return vs Nifty Z-Score]],Table2[6M Return vs Nifty Z-Score])</f>
        <v>495</v>
      </c>
      <c r="AU679">
        <f>_xlfn.RANK.AVG(Table2[[#This Row],[Sharpe Ratio Z-Score]],Table2[Sharpe Ratio Z-Score])</f>
        <v>317</v>
      </c>
      <c r="AV679">
        <f>(Table2[[#This Row],[Rank 1Y]]+Table2[[#This Row],[Rank 6M]]+Table2[[#This Row],[Rank Sharpe]])/3</f>
        <v>383.66666666666669</v>
      </c>
    </row>
    <row r="680" spans="1:48" x14ac:dyDescent="0.3">
      <c r="A680" t="s">
        <v>1877</v>
      </c>
      <c r="B680" t="s">
        <v>1878</v>
      </c>
      <c r="C680" t="s">
        <v>10163</v>
      </c>
      <c r="D680" t="s">
        <v>130</v>
      </c>
      <c r="E680">
        <v>3605.3199097500001</v>
      </c>
      <c r="F680">
        <v>1226.95</v>
      </c>
      <c r="G680">
        <v>-12.254366257033499</v>
      </c>
      <c r="H680">
        <f>(Table2[[#This Row],[1Y Return vs Nifty]]-AVERAGE(Table2[1Y Return vs Nifty]))/_xlfn.STDEV.P(Table2[1Y Return vs Nifty])</f>
        <v>-0.69161920158062828</v>
      </c>
      <c r="I680">
        <v>1.31522120927137</v>
      </c>
      <c r="J680">
        <f>(Table2[[#This Row],[1M Return vs Nifty]]-AVERAGE(Table2[1M Return vs Nifty]))/_xlfn.STDEV.P(Table2[1M Return vs Nifty])</f>
        <v>-0.25572865186322902</v>
      </c>
      <c r="K680">
        <v>-10.175856259190301</v>
      </c>
      <c r="L680">
        <f>(Table2[[#This Row],[6M Return vs Nifty]]-AVERAGE(Table2[6M Return vs Nifty]))/_xlfn.STDEV.P(Table2[6M Return vs Nifty])</f>
        <v>-0.61868286670982842</v>
      </c>
      <c r="M680">
        <v>0.333481084128394</v>
      </c>
      <c r="N680">
        <f>(Table2[[#This Row],[1W Return vs Nifty]]-AVERAGE(Table2[1W Return vs Nifty]))/_xlfn.STDEV.P(Table2[1W Return vs Nifty])</f>
        <v>-0.20318353776905332</v>
      </c>
      <c r="O680">
        <v>1226.97</v>
      </c>
      <c r="P680">
        <v>1207.6443518128599</v>
      </c>
      <c r="Q680">
        <v>1134.4619229695199</v>
      </c>
      <c r="R680">
        <v>53.681463167908198</v>
      </c>
      <c r="S680" s="2">
        <f>(Table2[[#This Row],[Close Price]]-Table2[[#This Row],[20D EMA]])/Table2[[#This Row],[20D EMA]]</f>
        <v>-1.6300317041151626E-5</v>
      </c>
      <c r="T680" s="2">
        <f>(Table2[[#This Row],[Close Price]]-Table2[[#This Row],[50D EMA]])/Table2[[#This Row],[50D EMA]]</f>
        <v>1.5986203353793194E-2</v>
      </c>
      <c r="U680" s="2">
        <f>(Table2[[#This Row],[Close Price]]-Table2[[#This Row],[200D EMA]])/Table2[[#This Row],[200D EMA]]</f>
        <v>8.1525942085730996E-2</v>
      </c>
      <c r="V680">
        <v>0.58600598373907298</v>
      </c>
      <c r="W680">
        <v>1205.5</v>
      </c>
      <c r="X680">
        <v>1259.6500000000001</v>
      </c>
      <c r="Y680">
        <v>1205.5</v>
      </c>
      <c r="Z680">
        <v>1273.7</v>
      </c>
      <c r="AA680">
        <v>1177.0999999999999</v>
      </c>
      <c r="AB680">
        <v>1288.8</v>
      </c>
      <c r="AC680" s="2">
        <f>(Table2[[#This Row],[Close Price]]/Table2[[#This Row],[Day Low]])-1</f>
        <v>1.7793446702613069E-2</v>
      </c>
      <c r="AD680" s="2">
        <f>(Table2[[#This Row],[Day High]]/Table2[[#This Row],[Close Price]])-1</f>
        <v>2.6651452789437258E-2</v>
      </c>
      <c r="AE680" s="2">
        <f>(Table2[[#This Row],[Close Price]]/Table2[[#This Row],[Current Week Low]])-1</f>
        <v>1.7793446702613069E-2</v>
      </c>
      <c r="AF680" s="2">
        <f>(Table2[[#This Row],[Current Week High]]/Table2[[#This Row],[Close Price]])-1</f>
        <v>3.8102612168384953E-2</v>
      </c>
      <c r="AG680" s="2">
        <f>(Table2[[#This Row],[Close Price]]/Table2[[#This Row],[Current Month Low]])-1</f>
        <v>4.2349842834083828E-2</v>
      </c>
      <c r="AH680" s="2">
        <f>(Table2[[#This Row],[Current Month High]]/Table2[[#This Row],[Close Price]])-1</f>
        <v>5.04095521414889E-2</v>
      </c>
      <c r="AI680">
        <v>10.7624597579363</v>
      </c>
      <c r="AJ680">
        <v>28.476439790575899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-0.02</v>
      </c>
      <c r="AM680" t="s">
        <v>10199</v>
      </c>
      <c r="AN680">
        <v>-0.42</v>
      </c>
      <c r="AO680" t="s">
        <v>10199</v>
      </c>
      <c r="AP680">
        <v>-2.6073420780000001E-4</v>
      </c>
      <c r="AQ680">
        <f>(Table2[[#This Row],[Sharpe Ratio]]-AVERAGE(Table2[Sharpe Ratio]))/_xlfn.STDEV.P(Table2[Sharpe Ratio])</f>
        <v>-0.61713982053573546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-2.3863540784584747</v>
      </c>
      <c r="AS680">
        <f>_xlfn.RANK.AVG(Table2[[#This Row],[1Y Return vs Nifty Z-Score]],Table2[1Y Return vs Nifty Z-Score])</f>
        <v>583</v>
      </c>
      <c r="AT680">
        <f>_xlfn.RANK.AVG(Table2[[#This Row],[6M Return vs Nifty Z-Score]],Table2[6M Return vs Nifty Z-Score])</f>
        <v>528</v>
      </c>
      <c r="AU680">
        <f>_xlfn.RANK.AVG(Table2[[#This Row],[Sharpe Ratio Z-Score]],Table2[Sharpe Ratio Z-Score])</f>
        <v>540</v>
      </c>
      <c r="AV680">
        <f>(Table2[[#This Row],[Rank 1Y]]+Table2[[#This Row],[Rank 6M]]+Table2[[#This Row],[Rank Sharpe]])/3</f>
        <v>550.33333333333337</v>
      </c>
    </row>
    <row r="681" spans="1:48" x14ac:dyDescent="0.3">
      <c r="A681" t="s">
        <v>1884</v>
      </c>
      <c r="B681" t="s">
        <v>1885</v>
      </c>
      <c r="C681" t="s">
        <v>10160</v>
      </c>
      <c r="D681" t="s">
        <v>476</v>
      </c>
      <c r="E681">
        <v>3588.3847571599999</v>
      </c>
      <c r="F681">
        <v>4103.3500000000004</v>
      </c>
      <c r="G681">
        <v>20.486350537104901</v>
      </c>
      <c r="H681">
        <f>(Table2[[#This Row],[1Y Return vs Nifty]]-AVERAGE(Table2[1Y Return vs Nifty]))/_xlfn.STDEV.P(Table2[1Y Return vs Nifty])</f>
        <v>-0.30911037652423234</v>
      </c>
      <c r="I681">
        <v>5.4319793965015499</v>
      </c>
      <c r="J681">
        <f>(Table2[[#This Row],[1M Return vs Nifty]]-AVERAGE(Table2[1M Return vs Nifty]))/_xlfn.STDEV.P(Table2[1M Return vs Nifty])</f>
        <v>8.5812141535548475E-2</v>
      </c>
      <c r="K681">
        <v>2.59252638638129</v>
      </c>
      <c r="L681">
        <f>(Table2[[#This Row],[6M Return vs Nifty]]-AVERAGE(Table2[6M Return vs Nifty]))/_xlfn.STDEV.P(Table2[6M Return vs Nifty])</f>
        <v>-0.23015847646480589</v>
      </c>
      <c r="M681">
        <v>-1.0292078665183799</v>
      </c>
      <c r="N681">
        <f>(Table2[[#This Row],[1W Return vs Nifty]]-AVERAGE(Table2[1W Return vs Nifty]))/_xlfn.STDEV.P(Table2[1W Return vs Nifty])</f>
        <v>-0.46752477516068086</v>
      </c>
      <c r="O681">
        <v>4058.57</v>
      </c>
      <c r="P681">
        <v>3788.7758005350902</v>
      </c>
      <c r="Q681">
        <v>3461.4390110557001</v>
      </c>
      <c r="R681">
        <v>58.692117334863703</v>
      </c>
      <c r="S681" s="2">
        <f>(Table2[[#This Row],[Close Price]]-Table2[[#This Row],[20D EMA]])/Table2[[#This Row],[20D EMA]]</f>
        <v>1.1033442813601885E-2</v>
      </c>
      <c r="T681" s="2">
        <f>(Table2[[#This Row],[Close Price]]-Table2[[#This Row],[50D EMA]])/Table2[[#This Row],[50D EMA]]</f>
        <v>8.3027926704051153E-2</v>
      </c>
      <c r="U681" s="2">
        <f>(Table2[[#This Row],[Close Price]]-Table2[[#This Row],[200D EMA]])/Table2[[#This Row],[200D EMA]]</f>
        <v>0.18544628025918175</v>
      </c>
      <c r="V681">
        <v>0.84254515496304805</v>
      </c>
      <c r="W681">
        <v>4000</v>
      </c>
      <c r="X681">
        <v>4150</v>
      </c>
      <c r="Y681">
        <v>4000</v>
      </c>
      <c r="Z681">
        <v>4200</v>
      </c>
      <c r="AA681">
        <v>3959.75</v>
      </c>
      <c r="AB681">
        <v>4251.7</v>
      </c>
      <c r="AC681" s="2">
        <f>(Table2[[#This Row],[Close Price]]/Table2[[#This Row],[Day Low]])-1</f>
        <v>2.583750000000018E-2</v>
      </c>
      <c r="AD681" s="2">
        <f>(Table2[[#This Row],[Day High]]/Table2[[#This Row],[Close Price]])-1</f>
        <v>1.1368759671975148E-2</v>
      </c>
      <c r="AE681" s="2">
        <f>(Table2[[#This Row],[Close Price]]/Table2[[#This Row],[Current Week Low]])-1</f>
        <v>2.583750000000018E-2</v>
      </c>
      <c r="AF681" s="2">
        <f>(Table2[[#This Row],[Current Week High]]/Table2[[#This Row],[Close Price]])-1</f>
        <v>2.3553925451155644E-2</v>
      </c>
      <c r="AG681" s="2">
        <f>(Table2[[#This Row],[Close Price]]/Table2[[#This Row],[Current Month Low]])-1</f>
        <v>3.6264915714375956E-2</v>
      </c>
      <c r="AH681" s="2">
        <f>(Table2[[#This Row],[Current Month High]]/Table2[[#This Row],[Close Price]])-1</f>
        <v>3.615338686682823E-2</v>
      </c>
      <c r="AI681">
        <v>7.0344962043208303</v>
      </c>
      <c r="AJ681">
        <v>46.026690391458999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0.06</v>
      </c>
      <c r="AM681" t="s">
        <v>10200</v>
      </c>
      <c r="AN681">
        <v>-1.1000000000000001</v>
      </c>
      <c r="AO681" t="s">
        <v>10199</v>
      </c>
      <c r="AP681">
        <v>6.0679267938089997E-2</v>
      </c>
      <c r="AQ681">
        <f>(Table2[[#This Row],[Sharpe Ratio]]-AVERAGE(Table2[Sharpe Ratio]))/_xlfn.STDEV.P(Table2[Sharpe Ratio])</f>
        <v>6.9915680160806917E-2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-0.85106580645336372</v>
      </c>
      <c r="AS681">
        <f>_xlfn.RANK.AVG(Table2[[#This Row],[1Y Return vs Nifty Z-Score]],Table2[1Y Return vs Nifty Z-Score])</f>
        <v>386</v>
      </c>
      <c r="AT681">
        <f>_xlfn.RANK.AVG(Table2[[#This Row],[6M Return vs Nifty Z-Score]],Table2[6M Return vs Nifty Z-Score])</f>
        <v>394</v>
      </c>
      <c r="AU681">
        <f>_xlfn.RANK.AVG(Table2[[#This Row],[Sharpe Ratio Z-Score]],Table2[Sharpe Ratio Z-Score])</f>
        <v>315</v>
      </c>
      <c r="AV681">
        <f>(Table2[[#This Row],[Rank 1Y]]+Table2[[#This Row],[Rank 6M]]+Table2[[#This Row],[Rank Sharpe]])/3</f>
        <v>365</v>
      </c>
    </row>
    <row r="682" spans="1:48" x14ac:dyDescent="0.3">
      <c r="A682" t="s">
        <v>1892</v>
      </c>
      <c r="B682" t="s">
        <v>1893</v>
      </c>
      <c r="C682" t="s">
        <v>10159</v>
      </c>
      <c r="D682" t="s">
        <v>189</v>
      </c>
      <c r="E682">
        <v>3531.4403805000002</v>
      </c>
      <c r="F682">
        <v>1382.7</v>
      </c>
      <c r="G682">
        <v>29.534849452762799</v>
      </c>
      <c r="H682">
        <f>(Table2[[#This Row],[1Y Return vs Nifty]]-AVERAGE(Table2[1Y Return vs Nifty]))/_xlfn.STDEV.P(Table2[1Y Return vs Nifty])</f>
        <v>-0.20339703156252323</v>
      </c>
      <c r="I682">
        <v>-3.1720401024762199</v>
      </c>
      <c r="J682">
        <f>(Table2[[#This Row],[1M Return vs Nifty]]-AVERAGE(Table2[1M Return vs Nifty]))/_xlfn.STDEV.P(Table2[1M Return vs Nifty])</f>
        <v>-0.62800769253067634</v>
      </c>
      <c r="K682">
        <v>7.7695090729909602</v>
      </c>
      <c r="L682">
        <f>(Table2[[#This Row],[6M Return vs Nifty]]-AVERAGE(Table2[6M Return vs Nifty]))/_xlfn.STDEV.P(Table2[6M Return vs Nifty])</f>
        <v>-7.2629986173072592E-2</v>
      </c>
      <c r="M682">
        <v>0.50884427829817802</v>
      </c>
      <c r="N682">
        <f>(Table2[[#This Row],[1W Return vs Nifty]]-AVERAGE(Table2[1W Return vs Nifty]))/_xlfn.STDEV.P(Table2[1W Return vs Nifty])</f>
        <v>-0.16916570580689708</v>
      </c>
      <c r="O682">
        <v>1308.19</v>
      </c>
      <c r="P682">
        <v>1256.7431899103599</v>
      </c>
      <c r="Q682">
        <v>1125.78811893279</v>
      </c>
      <c r="R682">
        <v>66.130561884136497</v>
      </c>
      <c r="S682" s="2">
        <f>(Table2[[#This Row],[Close Price]]-Table2[[#This Row],[20D EMA]])/Table2[[#This Row],[20D EMA]]</f>
        <v>5.6956558298106537E-2</v>
      </c>
      <c r="T682" s="2">
        <f>(Table2[[#This Row],[Close Price]]-Table2[[#This Row],[50D EMA]])/Table2[[#This Row],[50D EMA]]</f>
        <v>0.10022478028993681</v>
      </c>
      <c r="U682" s="2">
        <f>(Table2[[#This Row],[Close Price]]-Table2[[#This Row],[200D EMA]])/Table2[[#This Row],[200D EMA]]</f>
        <v>0.22820624658106542</v>
      </c>
      <c r="V682">
        <v>1.2948505588029799</v>
      </c>
      <c r="W682">
        <v>1323.75</v>
      </c>
      <c r="X682">
        <v>1406.8</v>
      </c>
      <c r="Y682">
        <v>1323.75</v>
      </c>
      <c r="Z682">
        <v>1406.8</v>
      </c>
      <c r="AA682">
        <v>1280</v>
      </c>
      <c r="AB682">
        <v>1406.8</v>
      </c>
      <c r="AC682" s="2">
        <f>(Table2[[#This Row],[Close Price]]/Table2[[#This Row],[Day Low]])-1</f>
        <v>4.4532577903682702E-2</v>
      </c>
      <c r="AD682" s="2">
        <f>(Table2[[#This Row],[Day High]]/Table2[[#This Row],[Close Price]])-1</f>
        <v>1.7429666594344306E-2</v>
      </c>
      <c r="AE682" s="2">
        <f>(Table2[[#This Row],[Close Price]]/Table2[[#This Row],[Current Week Low]])-1</f>
        <v>4.4532577903682702E-2</v>
      </c>
      <c r="AF682" s="2">
        <f>(Table2[[#This Row],[Current Week High]]/Table2[[#This Row],[Close Price]])-1</f>
        <v>1.7429666594344306E-2</v>
      </c>
      <c r="AG682" s="2">
        <f>(Table2[[#This Row],[Close Price]]/Table2[[#This Row],[Current Month Low]])-1</f>
        <v>8.023437500000008E-2</v>
      </c>
      <c r="AH682" s="2">
        <f>(Table2[[#This Row],[Current Month High]]/Table2[[#This Row],[Close Price]])-1</f>
        <v>1.7429666594344306E-2</v>
      </c>
      <c r="AI682">
        <v>1.74296665943443</v>
      </c>
      <c r="AJ682">
        <v>68.211678832116704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0.05</v>
      </c>
      <c r="AM682" t="s">
        <v>10200</v>
      </c>
      <c r="AN682">
        <v>8.36</v>
      </c>
      <c r="AO682" t="s">
        <v>10200</v>
      </c>
      <c r="AP682">
        <v>0.122211176110205</v>
      </c>
      <c r="AQ682">
        <f>(Table2[[#This Row],[Sharpe Ratio]]-AVERAGE(Table2[Sharpe Ratio]))/_xlfn.STDEV.P(Table2[Sharpe Ratio])</f>
        <v>0.76364450341877221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-0.30955591265439697</v>
      </c>
      <c r="AS682">
        <f>_xlfn.RANK.AVG(Table2[[#This Row],[1Y Return vs Nifty Z-Score]],Table2[1Y Return vs Nifty Z-Score])</f>
        <v>344</v>
      </c>
      <c r="AT682">
        <f>_xlfn.RANK.AVG(Table2[[#This Row],[6M Return vs Nifty Z-Score]],Table2[6M Return vs Nifty Z-Score])</f>
        <v>336</v>
      </c>
      <c r="AU682">
        <f>_xlfn.RANK.AVG(Table2[[#This Row],[Sharpe Ratio Z-Score]],Table2[Sharpe Ratio Z-Score])</f>
        <v>158</v>
      </c>
      <c r="AV682">
        <f>(Table2[[#This Row],[Rank 1Y]]+Table2[[#This Row],[Rank 6M]]+Table2[[#This Row],[Rank Sharpe]])/3</f>
        <v>279.33333333333331</v>
      </c>
    </row>
    <row r="683" spans="1:48" x14ac:dyDescent="0.3">
      <c r="A683" t="s">
        <v>1894</v>
      </c>
      <c r="B683" t="s">
        <v>1895</v>
      </c>
      <c r="C683" t="s">
        <v>10160</v>
      </c>
      <c r="D683" t="s">
        <v>62</v>
      </c>
      <c r="E683">
        <v>3527.4880499999999</v>
      </c>
      <c r="F683">
        <v>794.75</v>
      </c>
      <c r="G683">
        <v>-56.956112447909298</v>
      </c>
      <c r="H683">
        <f>(Table2[[#This Row],[1Y Return vs Nifty]]-AVERAGE(Table2[1Y Return vs Nifty]))/_xlfn.STDEV.P(Table2[1Y Return vs Nifty])</f>
        <v>-1.2138683789872251</v>
      </c>
      <c r="I683">
        <v>12.195448779517699</v>
      </c>
      <c r="J683">
        <f>(Table2[[#This Row],[1M Return vs Nifty]]-AVERAGE(Table2[1M Return vs Nifty]))/_xlfn.STDEV.P(Table2[1M Return vs Nifty])</f>
        <v>0.64693343993220775</v>
      </c>
      <c r="K683">
        <v>-11.2373498636678</v>
      </c>
      <c r="L683">
        <f>(Table2[[#This Row],[6M Return vs Nifty]]-AVERAGE(Table2[6M Return vs Nifty]))/_xlfn.STDEV.P(Table2[6M Return vs Nifty])</f>
        <v>-0.6509826627667431</v>
      </c>
      <c r="M683">
        <v>2.3323849510118402</v>
      </c>
      <c r="N683">
        <f>(Table2[[#This Row],[1W Return vs Nifty]]-AVERAGE(Table2[1W Return vs Nifty]))/_xlfn.STDEV.P(Table2[1W Return vs Nifty])</f>
        <v>0.18457386009352422</v>
      </c>
      <c r="O683">
        <v>783.12</v>
      </c>
      <c r="P683">
        <v>749.13296169250305</v>
      </c>
      <c r="Q683">
        <v>804.49985040507204</v>
      </c>
      <c r="R683">
        <v>65.757311149252899</v>
      </c>
      <c r="S683" s="2">
        <f>(Table2[[#This Row],[Close Price]]-Table2[[#This Row],[20D EMA]])/Table2[[#This Row],[20D EMA]]</f>
        <v>1.4850852998263352E-2</v>
      </c>
      <c r="T683" s="2">
        <f>(Table2[[#This Row],[Close Price]]-Table2[[#This Row],[50D EMA]])/Table2[[#This Row],[50D EMA]]</f>
        <v>6.0893113292512423E-2</v>
      </c>
      <c r="U683" s="2">
        <f>(Table2[[#This Row],[Close Price]]-Table2[[#This Row],[200D EMA]])/Table2[[#This Row],[200D EMA]]</f>
        <v>-1.211914508146013E-2</v>
      </c>
      <c r="V683">
        <v>1.18599613180588</v>
      </c>
      <c r="W683">
        <v>780</v>
      </c>
      <c r="X683">
        <v>811.45</v>
      </c>
      <c r="Y683">
        <v>780</v>
      </c>
      <c r="Z683">
        <v>847.15</v>
      </c>
      <c r="AA683">
        <v>775</v>
      </c>
      <c r="AB683">
        <v>852</v>
      </c>
      <c r="AC683" s="2">
        <f>(Table2[[#This Row],[Close Price]]/Table2[[#This Row],[Day Low]])-1</f>
        <v>1.8910256410256343E-2</v>
      </c>
      <c r="AD683" s="2">
        <f>(Table2[[#This Row],[Day High]]/Table2[[#This Row],[Close Price]])-1</f>
        <v>2.101289713746457E-2</v>
      </c>
      <c r="AE683" s="2">
        <f>(Table2[[#This Row],[Close Price]]/Table2[[#This Row],[Current Week Low]])-1</f>
        <v>1.8910256410256343E-2</v>
      </c>
      <c r="AF683" s="2">
        <f>(Table2[[#This Row],[Current Week High]]/Table2[[#This Row],[Close Price]])-1</f>
        <v>6.5932683233721256E-2</v>
      </c>
      <c r="AG683" s="2">
        <f>(Table2[[#This Row],[Close Price]]/Table2[[#This Row],[Current Month Low]])-1</f>
        <v>2.5483870967741851E-2</v>
      </c>
      <c r="AH683" s="2">
        <f>(Table2[[#This Row],[Current Month High]]/Table2[[#This Row],[Close Price]])-1</f>
        <v>7.2035231204781391E-2</v>
      </c>
      <c r="AI683">
        <v>66.089965397923805</v>
      </c>
      <c r="AJ683">
        <v>28.434065934065899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0.05</v>
      </c>
      <c r="AM683" t="s">
        <v>10200</v>
      </c>
      <c r="AN683">
        <v>-2.36</v>
      </c>
      <c r="AO683" t="s">
        <v>10199</v>
      </c>
      <c r="AQ683">
        <f>(Table2[[#This Row],[Sharpe Ratio]]-AVERAGE(Table2[Sharpe Ratio]))/_xlfn.STDEV.P(Table2[Sharpe Ratio])</f>
        <v>-0.61420022642052874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722</v>
      </c>
      <c r="AT683">
        <f>_xlfn.RANK.AVG(Table2[[#This Row],[6M Return vs Nifty Z-Score]],Table2[6M Return vs Nifty Z-Score])</f>
        <v>537</v>
      </c>
      <c r="AU683">
        <f>_xlfn.RANK.AVG(Table2[[#This Row],[Sharpe Ratio Z-Score]],Table2[Sharpe Ratio Z-Score])</f>
        <v>520.5</v>
      </c>
      <c r="AV683">
        <f>(Table2[[#This Row],[Rank 1Y]]+Table2[[#This Row],[Rank 6M]]+Table2[[#This Row],[Rank Sharpe]])/3</f>
        <v>593.16666666666663</v>
      </c>
    </row>
    <row r="684" spans="1:48" x14ac:dyDescent="0.3">
      <c r="A684" t="s">
        <v>1900</v>
      </c>
      <c r="B684" t="s">
        <v>1901</v>
      </c>
      <c r="C684" t="s">
        <v>10160</v>
      </c>
      <c r="D684" t="s">
        <v>125</v>
      </c>
      <c r="E684">
        <v>3525.2620127949999</v>
      </c>
      <c r="F684">
        <v>536.9</v>
      </c>
      <c r="G684">
        <v>-38.174592182316601</v>
      </c>
      <c r="H684">
        <f>(Table2[[#This Row],[1Y Return vs Nifty]]-AVERAGE(Table2[1Y Return vs Nifty]))/_xlfn.STDEV.P(Table2[1Y Return vs Nifty])</f>
        <v>-0.99444443372861269</v>
      </c>
      <c r="I684">
        <v>1.1332219367537399</v>
      </c>
      <c r="J684">
        <f>(Table2[[#This Row],[1M Return vs Nifty]]-AVERAGE(Table2[1M Return vs Nifty]))/_xlfn.STDEV.P(Table2[1M Return vs Nifty])</f>
        <v>-0.27082795405845805</v>
      </c>
      <c r="K684">
        <v>-13.190378048733701</v>
      </c>
      <c r="L684">
        <f>(Table2[[#This Row],[6M Return vs Nifty]]-AVERAGE(Table2[6M Return vs Nifty]))/_xlfn.STDEV.P(Table2[6M Return vs Nifty])</f>
        <v>-0.71041063464047471</v>
      </c>
      <c r="M684">
        <v>-3.2569666321763999</v>
      </c>
      <c r="N684">
        <f>(Table2[[#This Row],[1W Return vs Nifty]]-AVERAGE(Table2[1W Return vs Nifty]))/_xlfn.STDEV.P(Table2[1W Return vs Nifty])</f>
        <v>-0.89967659413931245</v>
      </c>
      <c r="O684">
        <v>531.12</v>
      </c>
      <c r="P684">
        <v>519.24172513280803</v>
      </c>
      <c r="Q684">
        <v>512.43864033754596</v>
      </c>
      <c r="R684">
        <v>50.627697088632502</v>
      </c>
      <c r="S684" s="2">
        <f>(Table2[[#This Row],[Close Price]]-Table2[[#This Row],[20D EMA]])/Table2[[#This Row],[20D EMA]]</f>
        <v>1.0882663051664356E-2</v>
      </c>
      <c r="T684" s="2">
        <f>(Table2[[#This Row],[Close Price]]-Table2[[#This Row],[50D EMA]])/Table2[[#This Row],[50D EMA]]</f>
        <v>3.4007811800323709E-2</v>
      </c>
      <c r="U684" s="2">
        <f>(Table2[[#This Row],[Close Price]]-Table2[[#This Row],[200D EMA]])/Table2[[#This Row],[200D EMA]]</f>
        <v>4.7735197420594962E-2</v>
      </c>
      <c r="V684">
        <v>0.94203838728428502</v>
      </c>
      <c r="W684">
        <v>523.85</v>
      </c>
      <c r="X684">
        <v>552.6</v>
      </c>
      <c r="Y684">
        <v>523.85</v>
      </c>
      <c r="Z684">
        <v>552.6</v>
      </c>
      <c r="AA684">
        <v>523.85</v>
      </c>
      <c r="AB684">
        <v>560</v>
      </c>
      <c r="AC684" s="2">
        <f>(Table2[[#This Row],[Close Price]]/Table2[[#This Row],[Day Low]])-1</f>
        <v>2.4911711367757938E-2</v>
      </c>
      <c r="AD684" s="2">
        <f>(Table2[[#This Row],[Day High]]/Table2[[#This Row],[Close Price]])-1</f>
        <v>2.9241944496181782E-2</v>
      </c>
      <c r="AE684" s="2">
        <f>(Table2[[#This Row],[Close Price]]/Table2[[#This Row],[Current Week Low]])-1</f>
        <v>2.4911711367757938E-2</v>
      </c>
      <c r="AF684" s="2">
        <f>(Table2[[#This Row],[Current Week High]]/Table2[[#This Row],[Close Price]])-1</f>
        <v>2.9241944496181782E-2</v>
      </c>
      <c r="AG684" s="2">
        <f>(Table2[[#This Row],[Close Price]]/Table2[[#This Row],[Current Month Low]])-1</f>
        <v>2.4911711367757938E-2</v>
      </c>
      <c r="AH684" s="2">
        <f>(Table2[[#This Row],[Current Month High]]/Table2[[#This Row],[Close Price]])-1</f>
        <v>4.3024771838331199E-2</v>
      </c>
      <c r="AI684">
        <v>36.356863475507502</v>
      </c>
      <c r="AJ684">
        <v>19.510294936004399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-7.0000000000000007E-2</v>
      </c>
      <c r="AM684" t="s">
        <v>10199</v>
      </c>
      <c r="AN684">
        <v>-2.5499999999999998</v>
      </c>
      <c r="AO684" t="s">
        <v>10199</v>
      </c>
      <c r="AQ684">
        <f>(Table2[[#This Row],[Sharpe Ratio]]-AVERAGE(Table2[Sharpe Ratio]))/_xlfn.STDEV.P(Table2[Sharpe Ratio])</f>
        <v>-0.61420022642052874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-3.4895598429873869</v>
      </c>
      <c r="AS684">
        <f>_xlfn.RANK.AVG(Table2[[#This Row],[1Y Return vs Nifty Z-Score]],Table2[1Y Return vs Nifty Z-Score])</f>
        <v>692</v>
      </c>
      <c r="AT684">
        <f>_xlfn.RANK.AVG(Table2[[#This Row],[6M Return vs Nifty Z-Score]],Table2[6M Return vs Nifty Z-Score])</f>
        <v>563</v>
      </c>
      <c r="AU684">
        <f>_xlfn.RANK.AVG(Table2[[#This Row],[Sharpe Ratio Z-Score]],Table2[Sharpe Ratio Z-Score])</f>
        <v>520.5</v>
      </c>
      <c r="AV684">
        <f>(Table2[[#This Row],[Rank 1Y]]+Table2[[#This Row],[Rank 6M]]+Table2[[#This Row],[Rank Sharpe]])/3</f>
        <v>591.83333333333337</v>
      </c>
    </row>
    <row r="685" spans="1:48" x14ac:dyDescent="0.3">
      <c r="A685" t="s">
        <v>1904</v>
      </c>
      <c r="B685" t="s">
        <v>1905</v>
      </c>
      <c r="C685" t="s">
        <v>10171</v>
      </c>
      <c r="D685" t="s">
        <v>1474</v>
      </c>
      <c r="E685">
        <v>3517.61496455</v>
      </c>
      <c r="F685">
        <v>154.08000000000001</v>
      </c>
      <c r="G685">
        <v>-9.1170127918167196</v>
      </c>
      <c r="H685">
        <f>(Table2[[#This Row],[1Y Return vs Nifty]]-AVERAGE(Table2[1Y Return vs Nifty]))/_xlfn.STDEV.P(Table2[1Y Return vs Nifty])</f>
        <v>-0.65496559392407472</v>
      </c>
      <c r="I685">
        <v>0.15855878581496</v>
      </c>
      <c r="J685">
        <f>(Table2[[#This Row],[1M Return vs Nifty]]-AVERAGE(Table2[1M Return vs Nifty]))/_xlfn.STDEV.P(Table2[1M Return vs Nifty])</f>
        <v>-0.35168945010181812</v>
      </c>
      <c r="K685">
        <v>-13.6274611733594</v>
      </c>
      <c r="L685">
        <f>(Table2[[#This Row],[6M Return vs Nifty]]-AVERAGE(Table2[6M Return vs Nifty]))/_xlfn.STDEV.P(Table2[6M Return vs Nifty])</f>
        <v>-0.72371047528556109</v>
      </c>
      <c r="M685">
        <v>-0.287640503759374</v>
      </c>
      <c r="N685">
        <f>(Table2[[#This Row],[1W Return vs Nifty]]-AVERAGE(Table2[1W Return vs Nifty]))/_xlfn.STDEV.P(Table2[1W Return vs Nifty])</f>
        <v>-0.32367181870431477</v>
      </c>
      <c r="O685">
        <v>154.29</v>
      </c>
      <c r="P685">
        <v>152.23682653292099</v>
      </c>
      <c r="Q685">
        <v>147.38764411747999</v>
      </c>
      <c r="R685">
        <v>51.994601688624101</v>
      </c>
      <c r="S685" s="2">
        <f>(Table2[[#This Row],[Close Price]]-Table2[[#This Row],[20D EMA]])/Table2[[#This Row],[20D EMA]]</f>
        <v>-1.3610733035192141E-3</v>
      </c>
      <c r="T685" s="2">
        <f>(Table2[[#This Row],[Close Price]]-Table2[[#This Row],[50D EMA]])/Table2[[#This Row],[50D EMA]]</f>
        <v>1.2107277253841356E-2</v>
      </c>
      <c r="U685" s="2">
        <f>(Table2[[#This Row],[Close Price]]-Table2[[#This Row],[200D EMA]])/Table2[[#This Row],[200D EMA]]</f>
        <v>4.5406491993220707E-2</v>
      </c>
      <c r="V685">
        <v>0.97202782121296305</v>
      </c>
      <c r="W685">
        <v>151.16</v>
      </c>
      <c r="X685">
        <v>155.75</v>
      </c>
      <c r="Y685">
        <v>151.16</v>
      </c>
      <c r="Z685">
        <v>159.59</v>
      </c>
      <c r="AA685">
        <v>151.16</v>
      </c>
      <c r="AB685">
        <v>163</v>
      </c>
      <c r="AC685" s="2">
        <f>(Table2[[#This Row],[Close Price]]/Table2[[#This Row],[Day Low]])-1</f>
        <v>1.9317279703625401E-2</v>
      </c>
      <c r="AD685" s="2">
        <f>(Table2[[#This Row],[Day High]]/Table2[[#This Row],[Close Price]])-1</f>
        <v>1.0838525441329017E-2</v>
      </c>
      <c r="AE685" s="2">
        <f>(Table2[[#This Row],[Close Price]]/Table2[[#This Row],[Current Week Low]])-1</f>
        <v>1.9317279703625401E-2</v>
      </c>
      <c r="AF685" s="2">
        <f>(Table2[[#This Row],[Current Week High]]/Table2[[#This Row],[Close Price]])-1</f>
        <v>3.5760643821391325E-2</v>
      </c>
      <c r="AG685" s="2">
        <f>(Table2[[#This Row],[Close Price]]/Table2[[#This Row],[Current Month Low]])-1</f>
        <v>1.9317279703625401E-2</v>
      </c>
      <c r="AH685" s="2">
        <f>(Table2[[#This Row],[Current Month High]]/Table2[[#This Row],[Close Price]])-1</f>
        <v>5.7892004153686338E-2</v>
      </c>
      <c r="AI685">
        <v>14.1614745586708</v>
      </c>
      <c r="AJ685">
        <v>21.706161137440699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-0.05</v>
      </c>
      <c r="AM685" t="s">
        <v>10199</v>
      </c>
      <c r="AN685">
        <v>0.4</v>
      </c>
      <c r="AO685" t="s">
        <v>10200</v>
      </c>
      <c r="AP685">
        <v>3.1881527059523997E-2</v>
      </c>
      <c r="AQ685">
        <f>(Table2[[#This Row],[Sharpe Ratio]]-AVERAGE(Table2[Sharpe Ratio]))/_xlfn.STDEV.P(Table2[Sharpe Ratio])</f>
        <v>-0.25475851710761016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-2.3087958551233787</v>
      </c>
      <c r="AS685">
        <f>_xlfn.RANK.AVG(Table2[[#This Row],[1Y Return vs Nifty Z-Score]],Table2[1Y Return vs Nifty Z-Score])</f>
        <v>560</v>
      </c>
      <c r="AT685">
        <f>_xlfn.RANK.AVG(Table2[[#This Row],[6M Return vs Nifty Z-Score]],Table2[6M Return vs Nifty Z-Score])</f>
        <v>567</v>
      </c>
      <c r="AU685">
        <f>_xlfn.RANK.AVG(Table2[[#This Row],[Sharpe Ratio Z-Score]],Table2[Sharpe Ratio Z-Score])</f>
        <v>407</v>
      </c>
      <c r="AV685">
        <f>(Table2[[#This Row],[Rank 1Y]]+Table2[[#This Row],[Rank 6M]]+Table2[[#This Row],[Rank Sharpe]])/3</f>
        <v>511.33333333333331</v>
      </c>
    </row>
    <row r="686" spans="1:48" x14ac:dyDescent="0.3">
      <c r="A686" t="s">
        <v>1910</v>
      </c>
      <c r="B686" t="s">
        <v>1911</v>
      </c>
      <c r="C686" t="s">
        <v>10167</v>
      </c>
      <c r="D686" t="s">
        <v>46</v>
      </c>
      <c r="E686">
        <v>3493.6730883999999</v>
      </c>
      <c r="F686">
        <v>2053.8000000000002</v>
      </c>
      <c r="G686">
        <v>9.6803512593735501</v>
      </c>
      <c r="H686">
        <f>(Table2[[#This Row],[1Y Return vs Nifty]]-AVERAGE(Table2[1Y Return vs Nifty]))/_xlfn.STDEV.P(Table2[1Y Return vs Nifty])</f>
        <v>-0.43535654618736219</v>
      </c>
      <c r="I686">
        <v>21.726592658171501</v>
      </c>
      <c r="J686">
        <f>(Table2[[#This Row],[1M Return vs Nifty]]-AVERAGE(Table2[1M Return vs Nifty]))/_xlfn.STDEV.P(Table2[1M Return vs Nifty])</f>
        <v>1.4376707857425337</v>
      </c>
      <c r="K686">
        <v>7.6346823688469803</v>
      </c>
      <c r="L686">
        <f>(Table2[[#This Row],[6M Return vs Nifty]]-AVERAGE(Table2[6M Return vs Nifty]))/_xlfn.STDEV.P(Table2[6M Return vs Nifty])</f>
        <v>-7.6732578057288545E-2</v>
      </c>
      <c r="M686">
        <v>2.3481823674027802</v>
      </c>
      <c r="N686">
        <f>(Table2[[#This Row],[1W Return vs Nifty]]-AVERAGE(Table2[1W Return vs Nifty]))/_xlfn.STDEV.P(Table2[1W Return vs Nifty])</f>
        <v>0.18763832215905271</v>
      </c>
      <c r="O686">
        <v>1867.37</v>
      </c>
      <c r="P686">
        <v>1746.35385142886</v>
      </c>
      <c r="Q686">
        <v>1644.6175121497399</v>
      </c>
      <c r="R686">
        <v>84.263509082043896</v>
      </c>
      <c r="S686" s="2">
        <f>(Table2[[#This Row],[Close Price]]-Table2[[#This Row],[20D EMA]])/Table2[[#This Row],[20D EMA]]</f>
        <v>9.9835597658739464E-2</v>
      </c>
      <c r="T686" s="2">
        <f>(Table2[[#This Row],[Close Price]]-Table2[[#This Row],[50D EMA]])/Table2[[#This Row],[50D EMA]]</f>
        <v>0.17605031667527682</v>
      </c>
      <c r="U686" s="2">
        <f>(Table2[[#This Row],[Close Price]]-Table2[[#This Row],[200D EMA]])/Table2[[#This Row],[200D EMA]]</f>
        <v>0.24880100377588879</v>
      </c>
      <c r="V686">
        <v>2.4710083071177098</v>
      </c>
      <c r="W686">
        <v>1937.5</v>
      </c>
      <c r="X686">
        <v>2071</v>
      </c>
      <c r="Y686">
        <v>1937.5</v>
      </c>
      <c r="Z686">
        <v>2090</v>
      </c>
      <c r="AA686">
        <v>1898.3</v>
      </c>
      <c r="AB686">
        <v>2090</v>
      </c>
      <c r="AC686" s="2">
        <f>(Table2[[#This Row],[Close Price]]/Table2[[#This Row],[Day Low]])-1</f>
        <v>6.002580645161304E-2</v>
      </c>
      <c r="AD686" s="2">
        <f>(Table2[[#This Row],[Day High]]/Table2[[#This Row],[Close Price]])-1</f>
        <v>8.3747200311616865E-3</v>
      </c>
      <c r="AE686" s="2">
        <f>(Table2[[#This Row],[Close Price]]/Table2[[#This Row],[Current Week Low]])-1</f>
        <v>6.002580645161304E-2</v>
      </c>
      <c r="AF686" s="2">
        <f>(Table2[[#This Row],[Current Week High]]/Table2[[#This Row],[Close Price]])-1</f>
        <v>1.7625864251630929E-2</v>
      </c>
      <c r="AG686" s="2">
        <f>(Table2[[#This Row],[Close Price]]/Table2[[#This Row],[Current Month Low]])-1</f>
        <v>8.1915397987673222E-2</v>
      </c>
      <c r="AH686" s="2">
        <f>(Table2[[#This Row],[Current Month High]]/Table2[[#This Row],[Close Price]])-1</f>
        <v>1.7625864251630929E-2</v>
      </c>
      <c r="AI686">
        <v>1.7625864251630901</v>
      </c>
      <c r="AJ686">
        <v>45.247524752475201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0.12</v>
      </c>
      <c r="AM686" t="s">
        <v>10200</v>
      </c>
      <c r="AN686">
        <v>22.48</v>
      </c>
      <c r="AO686" t="s">
        <v>10200</v>
      </c>
      <c r="AP686">
        <v>2.3148654041090001E-2</v>
      </c>
      <c r="AQ686">
        <f>(Table2[[#This Row],[Sharpe Ratio]]-AVERAGE(Table2[Sharpe Ratio]))/_xlfn.STDEV.P(Table2[Sharpe Ratio])</f>
        <v>-0.3532154950026159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0.7600044886543198</v>
      </c>
      <c r="AS686">
        <f>_xlfn.RANK.AVG(Table2[[#This Row],[1Y Return vs Nifty Z-Score]],Table2[1Y Return vs Nifty Z-Score])</f>
        <v>456</v>
      </c>
      <c r="AT686">
        <f>_xlfn.RANK.AVG(Table2[[#This Row],[6M Return vs Nifty Z-Score]],Table2[6M Return vs Nifty Z-Score])</f>
        <v>338</v>
      </c>
      <c r="AU686">
        <f>_xlfn.RANK.AVG(Table2[[#This Row],[Sharpe Ratio Z-Score]],Table2[Sharpe Ratio Z-Score])</f>
        <v>436</v>
      </c>
      <c r="AV686">
        <f>(Table2[[#This Row],[Rank 1Y]]+Table2[[#This Row],[Rank 6M]]+Table2[[#This Row],[Rank Sharpe]])/3</f>
        <v>410</v>
      </c>
    </row>
    <row r="687" spans="1:48" x14ac:dyDescent="0.3">
      <c r="A687" t="s">
        <v>1912</v>
      </c>
      <c r="B687" t="s">
        <v>1913</v>
      </c>
      <c r="C687" t="s">
        <v>10170</v>
      </c>
      <c r="D687" t="s">
        <v>109</v>
      </c>
      <c r="E687">
        <v>3484.7590427999999</v>
      </c>
      <c r="F687">
        <v>20.85</v>
      </c>
      <c r="G687">
        <v>-34.359914436099402</v>
      </c>
      <c r="H687">
        <f>(Table2[[#This Row],[1Y Return vs Nifty]]-AVERAGE(Table2[1Y Return vs Nifty]))/_xlfn.STDEV.P(Table2[1Y Return vs Nifty])</f>
        <v>-0.94987766654850159</v>
      </c>
      <c r="I687">
        <v>-12.510933326562499</v>
      </c>
      <c r="J687">
        <f>(Table2[[#This Row],[1M Return vs Nifty]]-AVERAGE(Table2[1M Return vs Nifty]))/_xlfn.STDEV.P(Table2[1M Return vs Nifty])</f>
        <v>-1.4027952452984813</v>
      </c>
      <c r="K687">
        <v>-35.805634399031902</v>
      </c>
      <c r="L687">
        <f>(Table2[[#This Row],[6M Return vs Nifty]]-AVERAGE(Table2[6M Return vs Nifty]))/_xlfn.STDEV.P(Table2[6M Return vs Nifty])</f>
        <v>-1.3985619007510572</v>
      </c>
      <c r="M687">
        <v>5.6831544059847303</v>
      </c>
      <c r="N687">
        <f>(Table2[[#This Row],[1W Return vs Nifty]]-AVERAGE(Table2[1W Return vs Nifty]))/_xlfn.STDEV.P(Table2[1W Return vs Nifty])</f>
        <v>0.83457292519286386</v>
      </c>
      <c r="O687">
        <v>21.48</v>
      </c>
      <c r="P687">
        <v>22.810266173974</v>
      </c>
      <c r="Q687">
        <v>25.5092728456064</v>
      </c>
      <c r="R687">
        <v>40.499942296388298</v>
      </c>
      <c r="S687" s="2">
        <f>(Table2[[#This Row],[Close Price]]-Table2[[#This Row],[20D EMA]])/Table2[[#This Row],[20D EMA]]</f>
        <v>-2.9329608938547438E-2</v>
      </c>
      <c r="T687" s="2">
        <f>(Table2[[#This Row],[Close Price]]-Table2[[#This Row],[50D EMA]])/Table2[[#This Row],[50D EMA]]</f>
        <v>-8.5937891255763524E-2</v>
      </c>
      <c r="U687" s="2">
        <f>(Table2[[#This Row],[Close Price]]-Table2[[#This Row],[200D EMA]])/Table2[[#This Row],[200D EMA]]</f>
        <v>-0.18265016309192406</v>
      </c>
      <c r="V687">
        <v>1.1152078242121899</v>
      </c>
      <c r="W687">
        <v>20.55</v>
      </c>
      <c r="X687">
        <v>21.64</v>
      </c>
      <c r="Y687">
        <v>20</v>
      </c>
      <c r="Z687">
        <v>21.78</v>
      </c>
      <c r="AA687">
        <v>19.38</v>
      </c>
      <c r="AB687">
        <v>21.78</v>
      </c>
      <c r="AC687" s="2">
        <f>(Table2[[#This Row],[Close Price]]/Table2[[#This Row],[Day Low]])-1</f>
        <v>1.4598540145985384E-2</v>
      </c>
      <c r="AD687" s="2">
        <f>(Table2[[#This Row],[Day High]]/Table2[[#This Row],[Close Price]])-1</f>
        <v>3.7889688249400422E-2</v>
      </c>
      <c r="AE687" s="2">
        <f>(Table2[[#This Row],[Close Price]]/Table2[[#This Row],[Current Week Low]])-1</f>
        <v>4.2499999999999982E-2</v>
      </c>
      <c r="AF687" s="2">
        <f>(Table2[[#This Row],[Current Week High]]/Table2[[#This Row],[Close Price]])-1</f>
        <v>4.4604316546762668E-2</v>
      </c>
      <c r="AG687" s="2">
        <f>(Table2[[#This Row],[Close Price]]/Table2[[#This Row],[Current Month Low]])-1</f>
        <v>7.5851393188854699E-2</v>
      </c>
      <c r="AH687" s="2">
        <f>(Table2[[#This Row],[Current Month High]]/Table2[[#This Row],[Close Price]])-1</f>
        <v>4.4604316546762668E-2</v>
      </c>
      <c r="AI687">
        <v>116.54676258992799</v>
      </c>
      <c r="AJ687">
        <v>24.850299401197599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-0.28000000000000003</v>
      </c>
      <c r="AM687" t="s">
        <v>10199</v>
      </c>
      <c r="AN687">
        <v>-4.18</v>
      </c>
      <c r="AO687" t="s">
        <v>10199</v>
      </c>
      <c r="AQ687">
        <f>(Table2[[#This Row],[Sharpe Ratio]]-AVERAGE(Table2[Sharpe Ratio]))/_xlfn.STDEV.P(Table2[Sharpe Ratio])</f>
        <v>-0.61420022642052874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681</v>
      </c>
      <c r="AT687">
        <f>_xlfn.RANK.AVG(Table2[[#This Row],[6M Return vs Nifty Z-Score]],Table2[6M Return vs Nifty Z-Score])</f>
        <v>707</v>
      </c>
      <c r="AU687">
        <f>_xlfn.RANK.AVG(Table2[[#This Row],[Sharpe Ratio Z-Score]],Table2[Sharpe Ratio Z-Score])</f>
        <v>520.5</v>
      </c>
      <c r="AV687">
        <f>(Table2[[#This Row],[Rank 1Y]]+Table2[[#This Row],[Rank 6M]]+Table2[[#This Row],[Rank Sharpe]])/3</f>
        <v>636.16666666666663</v>
      </c>
    </row>
    <row r="688" spans="1:48" x14ac:dyDescent="0.3">
      <c r="A688" t="s">
        <v>1918</v>
      </c>
      <c r="B688" t="s">
        <v>1919</v>
      </c>
      <c r="C688" t="s">
        <v>10160</v>
      </c>
      <c r="D688" t="s">
        <v>130</v>
      </c>
      <c r="E688">
        <v>3457.9801259999999</v>
      </c>
      <c r="F688">
        <v>612.29999999999995</v>
      </c>
      <c r="G688">
        <v>-35.147263908026702</v>
      </c>
      <c r="H688">
        <f>(Table2[[#This Row],[1Y Return vs Nifty]]-AVERAGE(Table2[1Y Return vs Nifty]))/_xlfn.STDEV.P(Table2[1Y Return vs Nifty])</f>
        <v>-0.95907624712049455</v>
      </c>
      <c r="I688">
        <v>11.3099216141271</v>
      </c>
      <c r="J688">
        <f>(Table2[[#This Row],[1M Return vs Nifty]]-AVERAGE(Table2[1M Return vs Nifty]))/_xlfn.STDEV.P(Table2[1M Return vs Nifty])</f>
        <v>0.57346697994390217</v>
      </c>
      <c r="K688">
        <v>-8.4158660447914109</v>
      </c>
      <c r="L688">
        <f>(Table2[[#This Row],[6M Return vs Nifty]]-AVERAGE(Table2[6M Return vs Nifty]))/_xlfn.STDEV.P(Table2[6M Return vs Nifty])</f>
        <v>-0.56512877580672605</v>
      </c>
      <c r="M688">
        <v>2.7696244185026702</v>
      </c>
      <c r="N688">
        <f>(Table2[[#This Row],[1W Return vs Nifty]]-AVERAGE(Table2[1W Return vs Nifty]))/_xlfn.STDEV.P(Table2[1W Return vs Nifty])</f>
        <v>0.26939176502929429</v>
      </c>
      <c r="O688">
        <v>578.91999999999996</v>
      </c>
      <c r="P688">
        <v>559.12965174836097</v>
      </c>
      <c r="Q688">
        <v>547.58196608003402</v>
      </c>
      <c r="R688">
        <v>73.211857003634194</v>
      </c>
      <c r="S688" s="2">
        <f>(Table2[[#This Row],[Close Price]]-Table2[[#This Row],[20D EMA]])/Table2[[#This Row],[20D EMA]]</f>
        <v>5.7659089338768739E-2</v>
      </c>
      <c r="T688" s="2">
        <f>(Table2[[#This Row],[Close Price]]-Table2[[#This Row],[50D EMA]])/Table2[[#This Row],[50D EMA]]</f>
        <v>9.5094846222837343E-2</v>
      </c>
      <c r="U688" s="2">
        <f>(Table2[[#This Row],[Close Price]]-Table2[[#This Row],[200D EMA]])/Table2[[#This Row],[200D EMA]]</f>
        <v>0.11818876064027793</v>
      </c>
      <c r="V688">
        <v>2.4442749032059798</v>
      </c>
      <c r="W688">
        <v>601.5</v>
      </c>
      <c r="X688">
        <v>634.4</v>
      </c>
      <c r="Y688">
        <v>588.54999999999995</v>
      </c>
      <c r="Z688">
        <v>638.95000000000005</v>
      </c>
      <c r="AA688">
        <v>580.4</v>
      </c>
      <c r="AB688">
        <v>638.95000000000005</v>
      </c>
      <c r="AC688" s="2">
        <f>(Table2[[#This Row],[Close Price]]/Table2[[#This Row],[Day Low]])-1</f>
        <v>1.795511221945123E-2</v>
      </c>
      <c r="AD688" s="2">
        <f>(Table2[[#This Row],[Day High]]/Table2[[#This Row],[Close Price]])-1</f>
        <v>3.6093418259023347E-2</v>
      </c>
      <c r="AE688" s="2">
        <f>(Table2[[#This Row],[Close Price]]/Table2[[#This Row],[Current Week Low]])-1</f>
        <v>4.0353410925155098E-2</v>
      </c>
      <c r="AF688" s="2">
        <f>(Table2[[#This Row],[Current Week High]]/Table2[[#This Row],[Close Price]])-1</f>
        <v>4.3524416135881205E-2</v>
      </c>
      <c r="AG688" s="2">
        <f>(Table2[[#This Row],[Close Price]]/Table2[[#This Row],[Current Month Low]])-1</f>
        <v>5.4962095106822817E-2</v>
      </c>
      <c r="AH688" s="2">
        <f>(Table2[[#This Row],[Current Month High]]/Table2[[#This Row],[Close Price]])-1</f>
        <v>4.3524416135881205E-2</v>
      </c>
      <c r="AI688">
        <v>22.4889759921607</v>
      </c>
      <c r="AJ688">
        <v>33.1086956521739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-0.02</v>
      </c>
      <c r="AM688" t="s">
        <v>10199</v>
      </c>
      <c r="AN688">
        <v>15.51</v>
      </c>
      <c r="AO688" t="s">
        <v>10200</v>
      </c>
      <c r="AP688">
        <v>0.18412509765291299</v>
      </c>
      <c r="AQ688">
        <f>(Table2[[#This Row],[Sharpe Ratio]]-AVERAGE(Table2[Sharpe Ratio]))/_xlfn.STDEV.P(Table2[Sharpe Ratio])</f>
        <v>1.4616802577296308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0.78033397977560659</v>
      </c>
      <c r="AS688">
        <f>_xlfn.RANK.AVG(Table2[[#This Row],[1Y Return vs Nifty Z-Score]],Table2[1Y Return vs Nifty Z-Score])</f>
        <v>684</v>
      </c>
      <c r="AT688">
        <f>_xlfn.RANK.AVG(Table2[[#This Row],[6M Return vs Nifty Z-Score]],Table2[6M Return vs Nifty Z-Score])</f>
        <v>506</v>
      </c>
      <c r="AU688">
        <f>_xlfn.RANK.AVG(Table2[[#This Row],[Sharpe Ratio Z-Score]],Table2[Sharpe Ratio Z-Score])</f>
        <v>58</v>
      </c>
      <c r="AV688">
        <f>(Table2[[#This Row],[Rank 1Y]]+Table2[[#This Row],[Rank 6M]]+Table2[[#This Row],[Rank Sharpe]])/3</f>
        <v>416</v>
      </c>
    </row>
    <row r="689" spans="1:48" x14ac:dyDescent="0.3">
      <c r="A689" t="s">
        <v>1934</v>
      </c>
      <c r="B689" t="s">
        <v>1935</v>
      </c>
      <c r="C689" t="s">
        <v>10160</v>
      </c>
      <c r="D689" t="s">
        <v>239</v>
      </c>
      <c r="E689">
        <v>3339.8886090000001</v>
      </c>
      <c r="F689">
        <v>464.95</v>
      </c>
      <c r="G689">
        <v>-56.927089720881497</v>
      </c>
      <c r="H689">
        <f>(Table2[[#This Row],[1Y Return vs Nifty]]-AVERAGE(Table2[1Y Return vs Nifty]))/_xlfn.STDEV.P(Table2[1Y Return vs Nifty])</f>
        <v>-1.2135293073265421</v>
      </c>
      <c r="I689">
        <v>9.4737914390506699</v>
      </c>
      <c r="J689">
        <f>(Table2[[#This Row],[1M Return vs Nifty]]-AVERAGE(Table2[1M Return vs Nifty]))/_xlfn.STDEV.P(Table2[1M Return vs Nifty])</f>
        <v>0.42113513817474246</v>
      </c>
      <c r="K689">
        <v>-27.6383732639841</v>
      </c>
      <c r="L689">
        <f>(Table2[[#This Row],[6M Return vs Nifty]]-AVERAGE(Table2[6M Return vs Nifty]))/_xlfn.STDEV.P(Table2[6M Return vs Nifty])</f>
        <v>-1.1500433341832814</v>
      </c>
      <c r="M689">
        <v>-6.0768297132236002</v>
      </c>
      <c r="N689">
        <f>(Table2[[#This Row],[1W Return vs Nifty]]-AVERAGE(Table2[1W Return vs Nifty]))/_xlfn.STDEV.P(Table2[1W Return vs Nifty])</f>
        <v>-1.4466877779939931</v>
      </c>
      <c r="O689">
        <v>474.85</v>
      </c>
      <c r="P689">
        <v>461.54974938908799</v>
      </c>
      <c r="Q689">
        <v>497.90878682375399</v>
      </c>
      <c r="R689">
        <v>56.171652023354198</v>
      </c>
      <c r="S689" s="2">
        <f>(Table2[[#This Row],[Close Price]]-Table2[[#This Row],[20D EMA]])/Table2[[#This Row],[20D EMA]]</f>
        <v>-2.0848689059703135E-2</v>
      </c>
      <c r="T689" s="2">
        <f>(Table2[[#This Row],[Close Price]]-Table2[[#This Row],[50D EMA]])/Table2[[#This Row],[50D EMA]]</f>
        <v>7.3670294814645728E-3</v>
      </c>
      <c r="U689" s="2">
        <f>(Table2[[#This Row],[Close Price]]-Table2[[#This Row],[200D EMA]])/Table2[[#This Row],[200D EMA]]</f>
        <v>-6.619442696322711E-2</v>
      </c>
      <c r="V689">
        <v>1.56341008380534</v>
      </c>
      <c r="W689">
        <v>460</v>
      </c>
      <c r="X689">
        <v>485.9</v>
      </c>
      <c r="Y689">
        <v>460</v>
      </c>
      <c r="Z689">
        <v>503.6</v>
      </c>
      <c r="AA689">
        <v>460</v>
      </c>
      <c r="AB689">
        <v>519.9</v>
      </c>
      <c r="AC689" s="2">
        <f>(Table2[[#This Row],[Close Price]]/Table2[[#This Row],[Day Low]])-1</f>
        <v>1.0760869565217268E-2</v>
      </c>
      <c r="AD689" s="2">
        <f>(Table2[[#This Row],[Day High]]/Table2[[#This Row],[Close Price]])-1</f>
        <v>4.5058608452521742E-2</v>
      </c>
      <c r="AE689" s="2">
        <f>(Table2[[#This Row],[Close Price]]/Table2[[#This Row],[Current Week Low]])-1</f>
        <v>1.0760869565217268E-2</v>
      </c>
      <c r="AF689" s="2">
        <f>(Table2[[#This Row],[Current Week High]]/Table2[[#This Row],[Close Price]])-1</f>
        <v>8.3127217980428103E-2</v>
      </c>
      <c r="AG689" s="2">
        <f>(Table2[[#This Row],[Close Price]]/Table2[[#This Row],[Current Month Low]])-1</f>
        <v>1.0760869565217268E-2</v>
      </c>
      <c r="AH689" s="2">
        <f>(Table2[[#This Row],[Current Month High]]/Table2[[#This Row],[Close Price]])-1</f>
        <v>0.1181847510484999</v>
      </c>
      <c r="AI689">
        <v>47.327669641896897</v>
      </c>
      <c r="AJ689">
        <v>16.237499999999901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-0.06</v>
      </c>
      <c r="AM689" t="s">
        <v>10199</v>
      </c>
      <c r="AN689">
        <v>-2.82</v>
      </c>
      <c r="AO689" t="s">
        <v>10199</v>
      </c>
      <c r="AP689">
        <v>-6.5741050897399997E-2</v>
      </c>
      <c r="AQ689">
        <f>(Table2[[#This Row],[Sharpe Ratio]]-AVERAGE(Table2[Sharpe Ratio]))/_xlfn.STDEV.P(Table2[Sharpe Ratio])</f>
        <v>-1.3553841622612053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721</v>
      </c>
      <c r="AT689">
        <f>_xlfn.RANK.AVG(Table2[[#This Row],[6M Return vs Nifty Z-Score]],Table2[6M Return vs Nifty Z-Score])</f>
        <v>670</v>
      </c>
      <c r="AU689">
        <f>_xlfn.RANK.AVG(Table2[[#This Row],[Sharpe Ratio Z-Score]],Table2[Sharpe Ratio Z-Score])</f>
        <v>664</v>
      </c>
      <c r="AV689">
        <f>(Table2[[#This Row],[Rank 1Y]]+Table2[[#This Row],[Rank 6M]]+Table2[[#This Row],[Rank Sharpe]])/3</f>
        <v>685</v>
      </c>
    </row>
    <row r="690" spans="1:48" x14ac:dyDescent="0.3">
      <c r="A690" t="s">
        <v>1936</v>
      </c>
      <c r="B690" t="s">
        <v>1937</v>
      </c>
      <c r="C690" t="s">
        <v>629</v>
      </c>
      <c r="D690" t="s">
        <v>484</v>
      </c>
      <c r="E690">
        <v>3338.8857257700001</v>
      </c>
      <c r="F690">
        <v>532.5</v>
      </c>
      <c r="G690">
        <v>1.1466852407466099</v>
      </c>
      <c r="H690">
        <f>(Table2[[#This Row],[1Y Return vs Nifty]]-AVERAGE(Table2[1Y Return vs Nifty]))/_xlfn.STDEV.P(Table2[1Y Return vs Nifty])</f>
        <v>-0.5350551136540671</v>
      </c>
      <c r="I690">
        <v>-8.2902256292149303</v>
      </c>
      <c r="J690">
        <f>(Table2[[#This Row],[1M Return vs Nifty]]-AVERAGE(Table2[1M Return vs Nifty]))/_xlfn.STDEV.P(Table2[1M Return vs Nifty])</f>
        <v>-1.0526304335473422</v>
      </c>
      <c r="K690">
        <v>26.7010671251684</v>
      </c>
      <c r="L690">
        <f>(Table2[[#This Row],[6M Return vs Nifty]]-AVERAGE(Table2[6M Return vs Nifty]))/_xlfn.STDEV.P(Table2[6M Return vs Nifty])</f>
        <v>0.50343138767379603</v>
      </c>
      <c r="M690">
        <v>-5.9754473777364598</v>
      </c>
      <c r="N690">
        <f>(Table2[[#This Row],[1W Return vs Nifty]]-AVERAGE(Table2[1W Return vs Nifty]))/_xlfn.STDEV.P(Table2[1W Return vs Nifty])</f>
        <v>-1.4270211240597965</v>
      </c>
      <c r="O690">
        <v>535.98</v>
      </c>
      <c r="P690">
        <v>505.70955448555702</v>
      </c>
      <c r="Q690">
        <v>443.90695920876902</v>
      </c>
      <c r="R690">
        <v>40.047164290139101</v>
      </c>
      <c r="S690" s="2">
        <f>(Table2[[#This Row],[Close Price]]-Table2[[#This Row],[20D EMA]])/Table2[[#This Row],[20D EMA]]</f>
        <v>-6.4927795813276949E-3</v>
      </c>
      <c r="T690" s="2">
        <f>(Table2[[#This Row],[Close Price]]-Table2[[#This Row],[50D EMA]])/Table2[[#This Row],[50D EMA]]</f>
        <v>5.2975952850438206E-2</v>
      </c>
      <c r="U690" s="2">
        <f>(Table2[[#This Row],[Close Price]]-Table2[[#This Row],[200D EMA]])/Table2[[#This Row],[200D EMA]]</f>
        <v>0.19957569700898911</v>
      </c>
      <c r="V690">
        <v>0.727190459161694</v>
      </c>
      <c r="W690">
        <v>516.04999999999995</v>
      </c>
      <c r="X690">
        <v>534.5</v>
      </c>
      <c r="Y690">
        <v>516.04999999999995</v>
      </c>
      <c r="Z690">
        <v>547</v>
      </c>
      <c r="AA690">
        <v>516.04999999999995</v>
      </c>
      <c r="AB690">
        <v>570.20000000000005</v>
      </c>
      <c r="AC690" s="2">
        <f>(Table2[[#This Row],[Close Price]]/Table2[[#This Row],[Day Low]])-1</f>
        <v>3.1876756128282224E-2</v>
      </c>
      <c r="AD690" s="2">
        <f>(Table2[[#This Row],[Day High]]/Table2[[#This Row],[Close Price]])-1</f>
        <v>3.7558685446008599E-3</v>
      </c>
      <c r="AE690" s="2">
        <f>(Table2[[#This Row],[Close Price]]/Table2[[#This Row],[Current Week Low]])-1</f>
        <v>3.1876756128282224E-2</v>
      </c>
      <c r="AF690" s="2">
        <f>(Table2[[#This Row],[Current Week High]]/Table2[[#This Row],[Close Price]])-1</f>
        <v>2.7230046948356845E-2</v>
      </c>
      <c r="AG690" s="2">
        <f>(Table2[[#This Row],[Close Price]]/Table2[[#This Row],[Current Month Low]])-1</f>
        <v>3.1876756128282224E-2</v>
      </c>
      <c r="AH690" s="2">
        <f>(Table2[[#This Row],[Current Month High]]/Table2[[#This Row],[Close Price]])-1</f>
        <v>7.0798122065727886E-2</v>
      </c>
      <c r="AI690">
        <v>7.35211267605633</v>
      </c>
      <c r="AJ690">
        <v>61.854103343464999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0.18</v>
      </c>
      <c r="AM690" t="s">
        <v>10200</v>
      </c>
      <c r="AN690">
        <v>-0.52</v>
      </c>
      <c r="AO690" t="s">
        <v>10199</v>
      </c>
      <c r="AP690">
        <v>-3.3056724401170003E-2</v>
      </c>
      <c r="AQ690">
        <f>(Table2[[#This Row],[Sharpe Ratio]]-AVERAGE(Table2[Sharpe Ratio]))/_xlfn.STDEV.P(Table2[Sharpe Ratio])</f>
        <v>-0.98689145607394335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-3.4981667396613529</v>
      </c>
      <c r="AS690">
        <f>_xlfn.RANK.AVG(Table2[[#This Row],[1Y Return vs Nifty Z-Score]],Table2[1Y Return vs Nifty Z-Score])</f>
        <v>511</v>
      </c>
      <c r="AT690">
        <f>_xlfn.RANK.AVG(Table2[[#This Row],[6M Return vs Nifty Z-Score]],Table2[6M Return vs Nifty Z-Score])</f>
        <v>169</v>
      </c>
      <c r="AU690">
        <f>_xlfn.RANK.AVG(Table2[[#This Row],[Sharpe Ratio Z-Score]],Table2[Sharpe Ratio Z-Score])</f>
        <v>601</v>
      </c>
      <c r="AV690">
        <f>(Table2[[#This Row],[Rank 1Y]]+Table2[[#This Row],[Rank 6M]]+Table2[[#This Row],[Rank Sharpe]])/3</f>
        <v>427</v>
      </c>
    </row>
    <row r="691" spans="1:48" x14ac:dyDescent="0.3">
      <c r="A691" t="s">
        <v>1938</v>
      </c>
      <c r="B691" t="s">
        <v>1939</v>
      </c>
      <c r="C691" t="s">
        <v>10161</v>
      </c>
      <c r="D691" t="s">
        <v>65</v>
      </c>
      <c r="E691">
        <v>3332.3903340000002</v>
      </c>
      <c r="F691">
        <v>402.4</v>
      </c>
      <c r="G691">
        <v>41.350245508093799</v>
      </c>
      <c r="H691">
        <f>(Table2[[#This Row],[1Y Return vs Nifty]]-AVERAGE(Table2[1Y Return vs Nifty]))/_xlfn.STDEV.P(Table2[1Y Return vs Nifty])</f>
        <v>-6.5358109228673605E-2</v>
      </c>
      <c r="I691">
        <v>9.9016581141910507</v>
      </c>
      <c r="J691">
        <f>(Table2[[#This Row],[1M Return vs Nifty]]-AVERAGE(Table2[1M Return vs Nifty]))/_xlfn.STDEV.P(Table2[1M Return vs Nifty])</f>
        <v>0.4566324681247107</v>
      </c>
      <c r="K691">
        <v>20.917481181306801</v>
      </c>
      <c r="L691">
        <f>(Table2[[#This Row],[6M Return vs Nifty]]-AVERAGE(Table2[6M Return vs Nifty]))/_xlfn.STDEV.P(Table2[6M Return vs Nifty])</f>
        <v>0.32744479135669302</v>
      </c>
      <c r="M691">
        <v>4.4288123547283202</v>
      </c>
      <c r="N691">
        <f>(Table2[[#This Row],[1W Return vs Nifty]]-AVERAGE(Table2[1W Return vs Nifty]))/_xlfn.STDEV.P(Table2[1W Return vs Nifty])</f>
        <v>0.59124936277306417</v>
      </c>
      <c r="O691">
        <v>397.34</v>
      </c>
      <c r="P691">
        <v>384.61949711274502</v>
      </c>
      <c r="Q691">
        <v>339.88412749376101</v>
      </c>
      <c r="R691">
        <v>71.279608815682295</v>
      </c>
      <c r="S691" s="2">
        <f>(Table2[[#This Row],[Close Price]]-Table2[[#This Row],[20D EMA]])/Table2[[#This Row],[20D EMA]]</f>
        <v>1.2734685659636589E-2</v>
      </c>
      <c r="T691" s="2">
        <f>(Table2[[#This Row],[Close Price]]-Table2[[#This Row],[50D EMA]])/Table2[[#This Row],[50D EMA]]</f>
        <v>4.6228813205594944E-2</v>
      </c>
      <c r="U691" s="2">
        <f>(Table2[[#This Row],[Close Price]]-Table2[[#This Row],[200D EMA]])/Table2[[#This Row],[200D EMA]]</f>
        <v>0.18393289785909911</v>
      </c>
      <c r="V691">
        <v>0.83516207019249999</v>
      </c>
      <c r="W691">
        <v>380</v>
      </c>
      <c r="X691">
        <v>423.85</v>
      </c>
      <c r="Y691">
        <v>380</v>
      </c>
      <c r="Z691">
        <v>424.7</v>
      </c>
      <c r="AA691">
        <v>380</v>
      </c>
      <c r="AB691">
        <v>424.7</v>
      </c>
      <c r="AC691" s="2">
        <f>(Table2[[#This Row],[Close Price]]/Table2[[#This Row],[Day Low]])-1</f>
        <v>5.8947368421052637E-2</v>
      </c>
      <c r="AD691" s="2">
        <f>(Table2[[#This Row],[Day High]]/Table2[[#This Row],[Close Price]])-1</f>
        <v>5.3305168986083507E-2</v>
      </c>
      <c r="AE691" s="2">
        <f>(Table2[[#This Row],[Close Price]]/Table2[[#This Row],[Current Week Low]])-1</f>
        <v>5.8947368421052637E-2</v>
      </c>
      <c r="AF691" s="2">
        <f>(Table2[[#This Row],[Current Week High]]/Table2[[#This Row],[Close Price]])-1</f>
        <v>5.5417495029821184E-2</v>
      </c>
      <c r="AG691" s="2">
        <f>(Table2[[#This Row],[Close Price]]/Table2[[#This Row],[Current Month Low]])-1</f>
        <v>5.8947368421052637E-2</v>
      </c>
      <c r="AH691" s="2">
        <f>(Table2[[#This Row],[Current Month High]]/Table2[[#This Row],[Close Price]])-1</f>
        <v>5.5417495029821184E-2</v>
      </c>
      <c r="AI691">
        <v>5.5417495029821104</v>
      </c>
      <c r="AJ691">
        <v>72.481783111873099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-7.0000000000000007E-2</v>
      </c>
      <c r="AM691" t="s">
        <v>10199</v>
      </c>
      <c r="AN691">
        <v>2.61</v>
      </c>
      <c r="AO691" t="s">
        <v>10200</v>
      </c>
      <c r="AP691">
        <v>-4.2720920957830998E-2</v>
      </c>
      <c r="AQ691">
        <f>(Table2[[#This Row],[Sharpe Ratio]]-AVERAGE(Table2[Sharpe Ratio]))/_xlfn.STDEV.P(Table2[Sharpe Ratio])</f>
        <v>-1.0958484493502281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0.21412006367556613</v>
      </c>
      <c r="AS691">
        <f>_xlfn.RANK.AVG(Table2[[#This Row],[1Y Return vs Nifty Z-Score]],Table2[1Y Return vs Nifty Z-Score])</f>
        <v>300</v>
      </c>
      <c r="AT691">
        <f>_xlfn.RANK.AVG(Table2[[#This Row],[6M Return vs Nifty Z-Score]],Table2[6M Return vs Nifty Z-Score])</f>
        <v>208</v>
      </c>
      <c r="AU691">
        <f>_xlfn.RANK.AVG(Table2[[#This Row],[Sharpe Ratio Z-Score]],Table2[Sharpe Ratio Z-Score])</f>
        <v>625</v>
      </c>
      <c r="AV691">
        <f>(Table2[[#This Row],[Rank 1Y]]+Table2[[#This Row],[Rank 6M]]+Table2[[#This Row],[Rank Sharpe]])/3</f>
        <v>377.66666666666669</v>
      </c>
    </row>
    <row r="692" spans="1:48" x14ac:dyDescent="0.3">
      <c r="A692" t="s">
        <v>1940</v>
      </c>
      <c r="B692" t="s">
        <v>1941</v>
      </c>
      <c r="C692" t="s">
        <v>10167</v>
      </c>
      <c r="D692" t="s">
        <v>1093</v>
      </c>
      <c r="E692">
        <v>3312.2593369249998</v>
      </c>
      <c r="F692">
        <v>450.35</v>
      </c>
      <c r="G692">
        <v>-44.5576689179045</v>
      </c>
      <c r="H692">
        <f>(Table2[[#This Row],[1Y Return vs Nifty]]-AVERAGE(Table2[1Y Return vs Nifty]))/_xlfn.STDEV.P(Table2[1Y Return vs Nifty])</f>
        <v>-1.0690177302671802</v>
      </c>
      <c r="I692">
        <v>13.086505885447099</v>
      </c>
      <c r="J692">
        <f>(Table2[[#This Row],[1M Return vs Nifty]]-AVERAGE(Table2[1M Return vs Nifty]))/_xlfn.STDEV.P(Table2[1M Return vs Nifty])</f>
        <v>0.72085868331102909</v>
      </c>
      <c r="K692">
        <v>-23.007270317079801</v>
      </c>
      <c r="L692">
        <f>(Table2[[#This Row],[6M Return vs Nifty]]-AVERAGE(Table2[6M Return vs Nifty]))/_xlfn.STDEV.P(Table2[6M Return vs Nifty])</f>
        <v>-1.0091252164738342</v>
      </c>
      <c r="M692">
        <v>1.0976521991680901</v>
      </c>
      <c r="N692">
        <f>(Table2[[#This Row],[1W Return vs Nifty]]-AVERAGE(Table2[1W Return vs Nifty]))/_xlfn.STDEV.P(Table2[1W Return vs Nifty])</f>
        <v>-5.4945792073194583E-2</v>
      </c>
      <c r="O692">
        <v>433.64</v>
      </c>
      <c r="P692">
        <v>411.136930752257</v>
      </c>
      <c r="Q692">
        <v>430.7282481044</v>
      </c>
      <c r="R692">
        <v>64.474827035661207</v>
      </c>
      <c r="S692" s="2">
        <f>(Table2[[#This Row],[Close Price]]-Table2[[#This Row],[20D EMA]])/Table2[[#This Row],[20D EMA]]</f>
        <v>3.8534268056452443E-2</v>
      </c>
      <c r="T692" s="2">
        <f>(Table2[[#This Row],[Close Price]]-Table2[[#This Row],[50D EMA]])/Table2[[#This Row],[50D EMA]]</f>
        <v>9.5377151296029014E-2</v>
      </c>
      <c r="U692" s="2">
        <f>(Table2[[#This Row],[Close Price]]-Table2[[#This Row],[200D EMA]])/Table2[[#This Row],[200D EMA]]</f>
        <v>4.5554829482286716E-2</v>
      </c>
      <c r="V692">
        <v>1.1665379316100399</v>
      </c>
      <c r="W692">
        <v>426.6</v>
      </c>
      <c r="X692">
        <v>455</v>
      </c>
      <c r="Y692">
        <v>426.6</v>
      </c>
      <c r="Z692">
        <v>475</v>
      </c>
      <c r="AA692">
        <v>426.6</v>
      </c>
      <c r="AB692">
        <v>477</v>
      </c>
      <c r="AC692" s="2">
        <f>(Table2[[#This Row],[Close Price]]/Table2[[#This Row],[Day Low]])-1</f>
        <v>5.5672761368963819E-2</v>
      </c>
      <c r="AD692" s="2">
        <f>(Table2[[#This Row],[Day High]]/Table2[[#This Row],[Close Price]])-1</f>
        <v>1.0325302542466996E-2</v>
      </c>
      <c r="AE692" s="2">
        <f>(Table2[[#This Row],[Close Price]]/Table2[[#This Row],[Current Week Low]])-1</f>
        <v>5.5672761368963819E-2</v>
      </c>
      <c r="AF692" s="2">
        <f>(Table2[[#This Row],[Current Week High]]/Table2[[#This Row],[Close Price]])-1</f>
        <v>5.4735205950926957E-2</v>
      </c>
      <c r="AG692" s="2">
        <f>(Table2[[#This Row],[Close Price]]/Table2[[#This Row],[Current Month Low]])-1</f>
        <v>5.5672761368963819E-2</v>
      </c>
      <c r="AH692" s="2">
        <f>(Table2[[#This Row],[Current Month High]]/Table2[[#This Row],[Close Price]])-1</f>
        <v>5.9176196291772953E-2</v>
      </c>
      <c r="AI692">
        <v>47.4630842677917</v>
      </c>
      <c r="AJ692">
        <v>42.968253968253897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7.0000000000000007E-2</v>
      </c>
      <c r="AM692" t="s">
        <v>10200</v>
      </c>
      <c r="AN692">
        <v>2.4300000000000002</v>
      </c>
      <c r="AO692" t="s">
        <v>10200</v>
      </c>
      <c r="AP692">
        <v>-5.4755282429070004E-3</v>
      </c>
      <c r="AQ692">
        <f>(Table2[[#This Row],[Sharpe Ratio]]-AVERAGE(Table2[Sharpe Ratio]))/_xlfn.STDEV.P(Table2[Sharpe Ratio])</f>
        <v>-0.67593294164922768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710</v>
      </c>
      <c r="AT692">
        <f>_xlfn.RANK.AVG(Table2[[#This Row],[6M Return vs Nifty Z-Score]],Table2[6M Return vs Nifty Z-Score])</f>
        <v>643</v>
      </c>
      <c r="AU692">
        <f>_xlfn.RANK.AVG(Table2[[#This Row],[Sharpe Ratio Z-Score]],Table2[Sharpe Ratio Z-Score])</f>
        <v>549</v>
      </c>
      <c r="AV692">
        <f>(Table2[[#This Row],[Rank 1Y]]+Table2[[#This Row],[Rank 6M]]+Table2[[#This Row],[Rank Sharpe]])/3</f>
        <v>634</v>
      </c>
    </row>
    <row r="693" spans="1:48" x14ac:dyDescent="0.3">
      <c r="A693" t="s">
        <v>1942</v>
      </c>
      <c r="B693" t="s">
        <v>1943</v>
      </c>
      <c r="C693" t="s">
        <v>10169</v>
      </c>
      <c r="D693" t="s">
        <v>242</v>
      </c>
      <c r="E693">
        <v>3305.6004542000001</v>
      </c>
      <c r="F693">
        <v>305.55</v>
      </c>
      <c r="G693">
        <v>27.833302963423701</v>
      </c>
      <c r="H693">
        <f>(Table2[[#This Row],[1Y Return vs Nifty]]-AVERAGE(Table2[1Y Return vs Nifty]))/_xlfn.STDEV.P(Table2[1Y Return vs Nifty])</f>
        <v>-0.22327614882523558</v>
      </c>
      <c r="I693">
        <v>16.011434175184</v>
      </c>
      <c r="J693">
        <f>(Table2[[#This Row],[1M Return vs Nifty]]-AVERAGE(Table2[1M Return vs Nifty]))/_xlfn.STDEV.P(Table2[1M Return vs Nifty])</f>
        <v>0.96352106066659626</v>
      </c>
      <c r="K693">
        <v>19.214161981058499</v>
      </c>
      <c r="L693">
        <f>(Table2[[#This Row],[6M Return vs Nifty]]-AVERAGE(Table2[6M Return vs Nifty]))/_xlfn.STDEV.P(Table2[6M Return vs Nifty])</f>
        <v>0.27561512177057407</v>
      </c>
      <c r="M693">
        <v>3.3764239796120301</v>
      </c>
      <c r="N693">
        <f>(Table2[[#This Row],[1W Return vs Nifty]]-AVERAGE(Table2[1W Return vs Nifty]))/_xlfn.STDEV.P(Table2[1W Return vs Nifty])</f>
        <v>0.38710178737607637</v>
      </c>
      <c r="O693">
        <v>304.76</v>
      </c>
      <c r="P693">
        <v>286.88796171908001</v>
      </c>
      <c r="Q693">
        <v>249.442971985996</v>
      </c>
      <c r="R693">
        <v>69.915533841647203</v>
      </c>
      <c r="S693" s="2">
        <f>(Table2[[#This Row],[Close Price]]-Table2[[#This Row],[20D EMA]])/Table2[[#This Row],[20D EMA]]</f>
        <v>2.5922037012732001E-3</v>
      </c>
      <c r="T693" s="2">
        <f>(Table2[[#This Row],[Close Price]]-Table2[[#This Row],[50D EMA]])/Table2[[#This Row],[50D EMA]]</f>
        <v>6.5049917637163959E-2</v>
      </c>
      <c r="U693" s="2">
        <f>(Table2[[#This Row],[Close Price]]-Table2[[#This Row],[200D EMA]])/Table2[[#This Row],[200D EMA]]</f>
        <v>0.22492927969585741</v>
      </c>
      <c r="V693">
        <v>0.77939483906423701</v>
      </c>
      <c r="W693">
        <v>300.25</v>
      </c>
      <c r="X693">
        <v>324.2</v>
      </c>
      <c r="Y693">
        <v>300.25</v>
      </c>
      <c r="Z693">
        <v>332.95</v>
      </c>
      <c r="AA693">
        <v>298.05</v>
      </c>
      <c r="AB693">
        <v>332.95</v>
      </c>
      <c r="AC693" s="2">
        <f>(Table2[[#This Row],[Close Price]]/Table2[[#This Row],[Day Low]])-1</f>
        <v>1.7651956702747773E-2</v>
      </c>
      <c r="AD693" s="2">
        <f>(Table2[[#This Row],[Day High]]/Table2[[#This Row],[Close Price]])-1</f>
        <v>6.1037473408607434E-2</v>
      </c>
      <c r="AE693" s="2">
        <f>(Table2[[#This Row],[Close Price]]/Table2[[#This Row],[Current Week Low]])-1</f>
        <v>1.7651956702747773E-2</v>
      </c>
      <c r="AF693" s="2">
        <f>(Table2[[#This Row],[Current Week High]]/Table2[[#This Row],[Close Price]])-1</f>
        <v>8.9674357715594732E-2</v>
      </c>
      <c r="AG693" s="2">
        <f>(Table2[[#This Row],[Close Price]]/Table2[[#This Row],[Current Month Low]])-1</f>
        <v>2.5163563160543578E-2</v>
      </c>
      <c r="AH693" s="2">
        <f>(Table2[[#This Row],[Current Month High]]/Table2[[#This Row],[Close Price]])-1</f>
        <v>8.9674357715594732E-2</v>
      </c>
      <c r="AI693">
        <v>8.9674357715594706</v>
      </c>
      <c r="AJ693">
        <v>65.340909090908994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0.01</v>
      </c>
      <c r="AM693" t="s">
        <v>10200</v>
      </c>
      <c r="AN693">
        <v>-0.1</v>
      </c>
      <c r="AO693" t="s">
        <v>10199</v>
      </c>
      <c r="AP693">
        <v>5.4848022926356002E-2</v>
      </c>
      <c r="AQ693">
        <f>(Table2[[#This Row],[Sharpe Ratio]]-AVERAGE(Table2[Sharpe Ratio]))/_xlfn.STDEV.P(Table2[Sharpe Ratio])</f>
        <v>4.1725094987868526E-3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1.407134330486798</v>
      </c>
      <c r="AS693">
        <f>_xlfn.RANK.AVG(Table2[[#This Row],[1Y Return vs Nifty Z-Score]],Table2[1Y Return vs Nifty Z-Score])</f>
        <v>351</v>
      </c>
      <c r="AT693">
        <f>_xlfn.RANK.AVG(Table2[[#This Row],[6M Return vs Nifty Z-Score]],Table2[6M Return vs Nifty Z-Score])</f>
        <v>224</v>
      </c>
      <c r="AU693">
        <f>_xlfn.RANK.AVG(Table2[[#This Row],[Sharpe Ratio Z-Score]],Table2[Sharpe Ratio Z-Score])</f>
        <v>338</v>
      </c>
      <c r="AV693">
        <f>(Table2[[#This Row],[Rank 1Y]]+Table2[[#This Row],[Rank 6M]]+Table2[[#This Row],[Rank Sharpe]])/3</f>
        <v>304.33333333333331</v>
      </c>
    </row>
    <row r="694" spans="1:48" x14ac:dyDescent="0.3">
      <c r="A694" t="s">
        <v>1946</v>
      </c>
      <c r="B694" t="s">
        <v>1947</v>
      </c>
      <c r="C694" t="s">
        <v>10160</v>
      </c>
      <c r="D694" t="s">
        <v>242</v>
      </c>
      <c r="E694">
        <v>3296.99332155</v>
      </c>
      <c r="F694">
        <v>1036.05</v>
      </c>
      <c r="G694">
        <v>-45.707911807072698</v>
      </c>
      <c r="H694">
        <f>(Table2[[#This Row],[1Y Return vs Nifty]]-AVERAGE(Table2[1Y Return vs Nifty]))/_xlfn.STDEV.P(Table2[1Y Return vs Nifty])</f>
        <v>-1.0824559838897756</v>
      </c>
      <c r="I694">
        <v>24.865783418157701</v>
      </c>
      <c r="J694">
        <f>(Table2[[#This Row],[1M Return vs Nifty]]-AVERAGE(Table2[1M Return vs Nifty]))/_xlfn.STDEV.P(Table2[1M Return vs Nifty])</f>
        <v>1.6981091340821446</v>
      </c>
      <c r="K694">
        <v>-19.881188152836199</v>
      </c>
      <c r="L694">
        <f>(Table2[[#This Row],[6M Return vs Nifty]]-AVERAGE(Table2[6M Return vs Nifty]))/_xlfn.STDEV.P(Table2[6M Return vs Nifty])</f>
        <v>-0.91400281918729731</v>
      </c>
      <c r="M694">
        <v>1.18629632581126</v>
      </c>
      <c r="N694">
        <f>(Table2[[#This Row],[1W Return vs Nifty]]-AVERAGE(Table2[1W Return vs Nifty]))/_xlfn.STDEV.P(Table2[1W Return vs Nifty])</f>
        <v>-3.7750159780708475E-2</v>
      </c>
      <c r="O694">
        <v>1000.05</v>
      </c>
      <c r="P694">
        <v>938.96822241104996</v>
      </c>
      <c r="Q694">
        <v>1002.15160635523</v>
      </c>
      <c r="R694">
        <v>62.628354091377197</v>
      </c>
      <c r="S694" s="2">
        <f>(Table2[[#This Row],[Close Price]]-Table2[[#This Row],[20D EMA]])/Table2[[#This Row],[20D EMA]]</f>
        <v>3.5998200089995505E-2</v>
      </c>
      <c r="T694" s="2">
        <f>(Table2[[#This Row],[Close Price]]-Table2[[#This Row],[50D EMA]])/Table2[[#This Row],[50D EMA]]</f>
        <v>0.10339197352139008</v>
      </c>
      <c r="U694" s="2">
        <f>(Table2[[#This Row],[Close Price]]-Table2[[#This Row],[200D EMA]])/Table2[[#This Row],[200D EMA]]</f>
        <v>3.3825614238205473E-2</v>
      </c>
      <c r="V694">
        <v>1.5142961227954199</v>
      </c>
      <c r="W694">
        <v>1021.8</v>
      </c>
      <c r="X694">
        <v>1067.95</v>
      </c>
      <c r="Y694">
        <v>1021.8</v>
      </c>
      <c r="Z694">
        <v>1084</v>
      </c>
      <c r="AA694">
        <v>1006.05</v>
      </c>
      <c r="AB694">
        <v>1132.4000000000001</v>
      </c>
      <c r="AC694" s="2">
        <f>(Table2[[#This Row],[Close Price]]/Table2[[#This Row],[Day Low]])-1</f>
        <v>1.3945977686435684E-2</v>
      </c>
      <c r="AD694" s="2">
        <f>(Table2[[#This Row],[Day High]]/Table2[[#This Row],[Close Price]])-1</f>
        <v>3.0790019786689937E-2</v>
      </c>
      <c r="AE694" s="2">
        <f>(Table2[[#This Row],[Close Price]]/Table2[[#This Row],[Current Week Low]])-1</f>
        <v>1.3945977686435684E-2</v>
      </c>
      <c r="AF694" s="2">
        <f>(Table2[[#This Row],[Current Week High]]/Table2[[#This Row],[Close Price]])-1</f>
        <v>4.6281550118237647E-2</v>
      </c>
      <c r="AG694" s="2">
        <f>(Table2[[#This Row],[Close Price]]/Table2[[#This Row],[Current Month Low]])-1</f>
        <v>2.9819591471596851E-2</v>
      </c>
      <c r="AH694" s="2">
        <f>(Table2[[#This Row],[Current Month High]]/Table2[[#This Row],[Close Price]])-1</f>
        <v>9.2997442208387682E-2</v>
      </c>
      <c r="AI694">
        <v>28.849958978813699</v>
      </c>
      <c r="AJ694">
        <v>37.8367591299141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7.0000000000000007E-2</v>
      </c>
      <c r="AM694" t="s">
        <v>10200</v>
      </c>
      <c r="AN694">
        <v>1.72</v>
      </c>
      <c r="AO694" t="s">
        <v>10200</v>
      </c>
      <c r="AP694">
        <v>-6.0038593633774999E-2</v>
      </c>
      <c r="AQ694">
        <f>(Table2[[#This Row],[Sharpe Ratio]]-AVERAGE(Table2[Sharpe Ratio]))/_xlfn.STDEV.P(Table2[Sharpe Ratio])</f>
        <v>-1.2910929825352666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712</v>
      </c>
      <c r="AT694">
        <f>_xlfn.RANK.AVG(Table2[[#This Row],[6M Return vs Nifty Z-Score]],Table2[6M Return vs Nifty Z-Score])</f>
        <v>620</v>
      </c>
      <c r="AU694">
        <f>_xlfn.RANK.AVG(Table2[[#This Row],[Sharpe Ratio Z-Score]],Table2[Sharpe Ratio Z-Score])</f>
        <v>654</v>
      </c>
      <c r="AV694">
        <f>(Table2[[#This Row],[Rank 1Y]]+Table2[[#This Row],[Rank 6M]]+Table2[[#This Row],[Rank Sharpe]])/3</f>
        <v>662</v>
      </c>
    </row>
    <row r="695" spans="1:48" x14ac:dyDescent="0.3">
      <c r="A695" t="s">
        <v>1952</v>
      </c>
      <c r="B695" t="s">
        <v>1953</v>
      </c>
      <c r="C695" t="s">
        <v>10164</v>
      </c>
      <c r="D695" t="s">
        <v>80</v>
      </c>
      <c r="E695">
        <v>3278.14530384</v>
      </c>
      <c r="F695">
        <v>244.7</v>
      </c>
      <c r="G695">
        <v>-4.0618597412584601</v>
      </c>
      <c r="H695">
        <f>(Table2[[#This Row],[1Y Return vs Nifty]]-AVERAGE(Table2[1Y Return vs Nifty]))/_xlfn.STDEV.P(Table2[1Y Return vs Nifty])</f>
        <v>-0.5959063904861257</v>
      </c>
      <c r="I695">
        <v>-5.7376128036577896</v>
      </c>
      <c r="J695">
        <f>(Table2[[#This Row],[1M Return vs Nifty]]-AVERAGE(Table2[1M Return vs Nifty]))/_xlfn.STDEV.P(Table2[1M Return vs Nifty])</f>
        <v>-0.840856661557286</v>
      </c>
      <c r="K695">
        <v>-26.115656608339101</v>
      </c>
      <c r="L695">
        <f>(Table2[[#This Row],[6M Return vs Nifty]]-AVERAGE(Table2[6M Return vs Nifty]))/_xlfn.STDEV.P(Table2[6M Return vs Nifty])</f>
        <v>-1.103709152590157</v>
      </c>
      <c r="M695">
        <v>-7.3801884265304496</v>
      </c>
      <c r="N695">
        <f>(Table2[[#This Row],[1W Return vs Nifty]]-AVERAGE(Table2[1W Return vs Nifty]))/_xlfn.STDEV.P(Table2[1W Return vs Nifty])</f>
        <v>-1.6995198383678347</v>
      </c>
      <c r="O695">
        <v>246.7</v>
      </c>
      <c r="P695">
        <v>238.48202743143801</v>
      </c>
      <c r="Q695">
        <v>236.09595377954301</v>
      </c>
      <c r="R695">
        <v>51.0432285478648</v>
      </c>
      <c r="S695" s="2">
        <f>(Table2[[#This Row],[Close Price]]-Table2[[#This Row],[20D EMA]])/Table2[[#This Row],[20D EMA]]</f>
        <v>-8.1070125658694783E-3</v>
      </c>
      <c r="T695" s="2">
        <f>(Table2[[#This Row],[Close Price]]-Table2[[#This Row],[50D EMA]])/Table2[[#This Row],[50D EMA]]</f>
        <v>2.6073128593933986E-2</v>
      </c>
      <c r="U695" s="2">
        <f>(Table2[[#This Row],[Close Price]]-Table2[[#This Row],[200D EMA]])/Table2[[#This Row],[200D EMA]]</f>
        <v>3.6443005831819947E-2</v>
      </c>
      <c r="V695">
        <v>1.4567660509859099</v>
      </c>
      <c r="W695">
        <v>236.8</v>
      </c>
      <c r="X695">
        <v>245.85</v>
      </c>
      <c r="Y695">
        <v>234.5</v>
      </c>
      <c r="Z695">
        <v>255.9</v>
      </c>
      <c r="AA695">
        <v>234.5</v>
      </c>
      <c r="AB695">
        <v>267</v>
      </c>
      <c r="AC695" s="2">
        <f>(Table2[[#This Row],[Close Price]]/Table2[[#This Row],[Day Low]])-1</f>
        <v>3.3361486486486402E-2</v>
      </c>
      <c r="AD695" s="2">
        <f>(Table2[[#This Row],[Day High]]/Table2[[#This Row],[Close Price]])-1</f>
        <v>4.6996322026973125E-3</v>
      </c>
      <c r="AE695" s="2">
        <f>(Table2[[#This Row],[Close Price]]/Table2[[#This Row],[Current Week Low]])-1</f>
        <v>4.3496801705756871E-2</v>
      </c>
      <c r="AF695" s="2">
        <f>(Table2[[#This Row],[Current Week High]]/Table2[[#This Row],[Close Price]])-1</f>
        <v>4.5770331017572552E-2</v>
      </c>
      <c r="AG695" s="2">
        <f>(Table2[[#This Row],[Close Price]]/Table2[[#This Row],[Current Month Low]])-1</f>
        <v>4.3496801705756871E-2</v>
      </c>
      <c r="AH695" s="2">
        <f>(Table2[[#This Row],[Current Month High]]/Table2[[#This Row],[Close Price]])-1</f>
        <v>9.1131998365345357E-2</v>
      </c>
      <c r="AI695">
        <v>24.642419288925201</v>
      </c>
      <c r="AJ695">
        <v>28.5526661413186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-0.03</v>
      </c>
      <c r="AM695" t="s">
        <v>10199</v>
      </c>
      <c r="AN695">
        <v>-0.13</v>
      </c>
      <c r="AO695" t="s">
        <v>10199</v>
      </c>
      <c r="AP695">
        <v>-1.9032735227683999E-2</v>
      </c>
      <c r="AQ695">
        <f>(Table2[[#This Row],[Sharpe Ratio]]-AVERAGE(Table2[Sharpe Ratio]))/_xlfn.STDEV.P(Table2[Sharpe Ratio])</f>
        <v>-0.82878087904630282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-5.0687729220477067</v>
      </c>
      <c r="AS695">
        <f>_xlfn.RANK.AVG(Table2[[#This Row],[1Y Return vs Nifty Z-Score]],Table2[1Y Return vs Nifty Z-Score])</f>
        <v>540</v>
      </c>
      <c r="AT695">
        <f>_xlfn.RANK.AVG(Table2[[#This Row],[6M Return vs Nifty Z-Score]],Table2[6M Return vs Nifty Z-Score])</f>
        <v>661</v>
      </c>
      <c r="AU695">
        <f>_xlfn.RANK.AVG(Table2[[#This Row],[Sharpe Ratio Z-Score]],Table2[Sharpe Ratio Z-Score])</f>
        <v>579</v>
      </c>
      <c r="AV695">
        <f>(Table2[[#This Row],[Rank 1Y]]+Table2[[#This Row],[Rank 6M]]+Table2[[#This Row],[Rank Sharpe]])/3</f>
        <v>593.33333333333337</v>
      </c>
    </row>
    <row r="696" spans="1:48" x14ac:dyDescent="0.3">
      <c r="A696" t="s">
        <v>1958</v>
      </c>
      <c r="B696" t="s">
        <v>1959</v>
      </c>
      <c r="C696" t="s">
        <v>10157</v>
      </c>
      <c r="D696" t="s">
        <v>986</v>
      </c>
      <c r="E696">
        <v>3270.3525377149999</v>
      </c>
      <c r="F696">
        <v>415.55</v>
      </c>
      <c r="G696">
        <v>-14.4513193593808</v>
      </c>
      <c r="H696">
        <f>(Table2[[#This Row],[1Y Return vs Nifty]]-AVERAGE(Table2[1Y Return vs Nifty]))/_xlfn.STDEV.P(Table2[1Y Return vs Nifty])</f>
        <v>-0.71728613963719889</v>
      </c>
      <c r="I696">
        <v>4.5251307381669497</v>
      </c>
      <c r="J696">
        <f>(Table2[[#This Row],[1M Return vs Nifty]]-AVERAGE(Table2[1M Return vs Nifty]))/_xlfn.STDEV.P(Table2[1M Return vs Nifty])</f>
        <v>1.0576775217225873E-2</v>
      </c>
      <c r="K696">
        <v>-9.4609136813980506</v>
      </c>
      <c r="L696">
        <f>(Table2[[#This Row],[6M Return vs Nifty]]-AVERAGE(Table2[6M Return vs Nifty]))/_xlfn.STDEV.P(Table2[6M Return vs Nifty])</f>
        <v>-0.59692814359356294</v>
      </c>
      <c r="M696">
        <v>1.8851600415432801</v>
      </c>
      <c r="N696">
        <f>(Table2[[#This Row],[1W Return vs Nifty]]-AVERAGE(Table2[1W Return vs Nifty]))/_xlfn.STDEV.P(Table2[1W Return vs Nifty])</f>
        <v>9.7818929039620126E-2</v>
      </c>
      <c r="O696">
        <v>410.76</v>
      </c>
      <c r="P696">
        <v>400.93945683799802</v>
      </c>
      <c r="Q696">
        <v>395.22642270035999</v>
      </c>
      <c r="R696">
        <v>40.4245425714902</v>
      </c>
      <c r="S696" s="2">
        <f>(Table2[[#This Row],[Close Price]]-Table2[[#This Row],[20D EMA]])/Table2[[#This Row],[20D EMA]]</f>
        <v>1.1661310741065392E-2</v>
      </c>
      <c r="T696" s="2">
        <f>(Table2[[#This Row],[Close Price]]-Table2[[#This Row],[50D EMA]])/Table2[[#This Row],[50D EMA]]</f>
        <v>3.644077157491004E-2</v>
      </c>
      <c r="U696" s="2">
        <f>(Table2[[#This Row],[Close Price]]-Table2[[#This Row],[200D EMA]])/Table2[[#This Row],[200D EMA]]</f>
        <v>5.142261785226919E-2</v>
      </c>
      <c r="V696">
        <v>0.93554903701889203</v>
      </c>
      <c r="W696">
        <v>408.2</v>
      </c>
      <c r="X696">
        <v>424.6</v>
      </c>
      <c r="Y696">
        <v>400.7</v>
      </c>
      <c r="Z696">
        <v>429.8</v>
      </c>
      <c r="AA696">
        <v>396.2</v>
      </c>
      <c r="AB696">
        <v>429.8</v>
      </c>
      <c r="AC696" s="2">
        <f>(Table2[[#This Row],[Close Price]]/Table2[[#This Row],[Day Low]])-1</f>
        <v>1.8005879470847752E-2</v>
      </c>
      <c r="AD696" s="2">
        <f>(Table2[[#This Row],[Day High]]/Table2[[#This Row],[Close Price]])-1</f>
        <v>2.177836602093608E-2</v>
      </c>
      <c r="AE696" s="2">
        <f>(Table2[[#This Row],[Close Price]]/Table2[[#This Row],[Current Week Low]])-1</f>
        <v>3.7060144746693391E-2</v>
      </c>
      <c r="AF696" s="2">
        <f>(Table2[[#This Row],[Current Week High]]/Table2[[#This Row],[Close Price]])-1</f>
        <v>3.4291902298159149E-2</v>
      </c>
      <c r="AG696" s="2">
        <f>(Table2[[#This Row],[Close Price]]/Table2[[#This Row],[Current Month Low]])-1</f>
        <v>4.8838970217062183E-2</v>
      </c>
      <c r="AH696" s="2">
        <f>(Table2[[#This Row],[Current Month High]]/Table2[[#This Row],[Close Price]])-1</f>
        <v>3.4291902298159149E-2</v>
      </c>
      <c r="AI696">
        <v>17.9160149199855</v>
      </c>
      <c r="AJ696">
        <v>22.9256027214909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-0.01</v>
      </c>
      <c r="AM696" t="s">
        <v>10199</v>
      </c>
      <c r="AN696">
        <v>-2.35</v>
      </c>
      <c r="AO696" t="s">
        <v>10199</v>
      </c>
      <c r="AP696">
        <v>-4.0655983762068998E-2</v>
      </c>
      <c r="AQ696">
        <f>(Table2[[#This Row],[Sharpe Ratio]]-AVERAGE(Table2[Sharpe Ratio]))/_xlfn.STDEV.P(Table2[Sharpe Ratio])</f>
        <v>-1.0725677403088214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-2.2783863192827374</v>
      </c>
      <c r="AS696">
        <f>_xlfn.RANK.AVG(Table2[[#This Row],[1Y Return vs Nifty Z-Score]],Table2[1Y Return vs Nifty Z-Score])</f>
        <v>593</v>
      </c>
      <c r="AT696">
        <f>_xlfn.RANK.AVG(Table2[[#This Row],[6M Return vs Nifty Z-Score]],Table2[6M Return vs Nifty Z-Score])</f>
        <v>521</v>
      </c>
      <c r="AU696">
        <f>_xlfn.RANK.AVG(Table2[[#This Row],[Sharpe Ratio Z-Score]],Table2[Sharpe Ratio Z-Score])</f>
        <v>620</v>
      </c>
      <c r="AV696">
        <f>(Table2[[#This Row],[Rank 1Y]]+Table2[[#This Row],[Rank 6M]]+Table2[[#This Row],[Rank Sharpe]])/3</f>
        <v>578</v>
      </c>
    </row>
    <row r="697" spans="1:48" x14ac:dyDescent="0.3">
      <c r="A697" t="s">
        <v>1960</v>
      </c>
      <c r="B697" t="s">
        <v>1961</v>
      </c>
      <c r="C697" t="s">
        <v>10159</v>
      </c>
      <c r="D697" t="s">
        <v>239</v>
      </c>
      <c r="E697">
        <v>3253.6916820000001</v>
      </c>
      <c r="F697">
        <v>338.95</v>
      </c>
      <c r="G697">
        <v>34.242374155201901</v>
      </c>
      <c r="H697">
        <f>(Table2[[#This Row],[1Y Return vs Nifty]]-AVERAGE(Table2[1Y Return vs Nifty]))/_xlfn.STDEV.P(Table2[1Y Return vs Nifty])</f>
        <v>-0.14839915982453133</v>
      </c>
      <c r="I697">
        <v>1.7396158268962201</v>
      </c>
      <c r="J697">
        <f>(Table2[[#This Row],[1M Return vs Nifty]]-AVERAGE(Table2[1M Return vs Nifty]))/_xlfn.STDEV.P(Table2[1M Return vs Nifty])</f>
        <v>-0.22051937606282421</v>
      </c>
      <c r="K697">
        <v>-20.814784571200299</v>
      </c>
      <c r="L697">
        <f>(Table2[[#This Row],[6M Return vs Nifty]]-AVERAGE(Table2[6M Return vs Nifty]))/_xlfn.STDEV.P(Table2[6M Return vs Nifty])</f>
        <v>-0.94241087909969745</v>
      </c>
      <c r="M697">
        <v>-3.7164575450442898</v>
      </c>
      <c r="N697">
        <f>(Table2[[#This Row],[1W Return vs Nifty]]-AVERAGE(Table2[1W Return vs Nifty]))/_xlfn.STDEV.P(Table2[1W Return vs Nifty])</f>
        <v>-0.98881094605436726</v>
      </c>
      <c r="O697">
        <v>338.59</v>
      </c>
      <c r="P697">
        <v>329.56989717813002</v>
      </c>
      <c r="Q697">
        <v>300.11754889655498</v>
      </c>
      <c r="R697">
        <v>42.037254092126297</v>
      </c>
      <c r="S697" s="2">
        <f>(Table2[[#This Row],[Close Price]]-Table2[[#This Row],[20D EMA]])/Table2[[#This Row],[20D EMA]]</f>
        <v>1.0632328184530366E-3</v>
      </c>
      <c r="T697" s="2">
        <f>(Table2[[#This Row],[Close Price]]-Table2[[#This Row],[50D EMA]])/Table2[[#This Row],[50D EMA]]</f>
        <v>2.8461649265254629E-2</v>
      </c>
      <c r="U697" s="2">
        <f>(Table2[[#This Row],[Close Price]]-Table2[[#This Row],[200D EMA]])/Table2[[#This Row],[200D EMA]]</f>
        <v>0.12939080452382959</v>
      </c>
      <c r="V697">
        <v>1.1611613918077499</v>
      </c>
      <c r="W697">
        <v>333.35</v>
      </c>
      <c r="X697">
        <v>347.95</v>
      </c>
      <c r="Y697">
        <v>333.35</v>
      </c>
      <c r="Z697">
        <v>347.95</v>
      </c>
      <c r="AA697">
        <v>333.35</v>
      </c>
      <c r="AB697">
        <v>356.7</v>
      </c>
      <c r="AC697" s="2">
        <f>(Table2[[#This Row],[Close Price]]/Table2[[#This Row],[Day Low]])-1</f>
        <v>1.6799160041997885E-2</v>
      </c>
      <c r="AD697" s="2">
        <f>(Table2[[#This Row],[Day High]]/Table2[[#This Row],[Close Price]])-1</f>
        <v>2.6552588877415628E-2</v>
      </c>
      <c r="AE697" s="2">
        <f>(Table2[[#This Row],[Close Price]]/Table2[[#This Row],[Current Week Low]])-1</f>
        <v>1.6799160041997885E-2</v>
      </c>
      <c r="AF697" s="2">
        <f>(Table2[[#This Row],[Current Week High]]/Table2[[#This Row],[Close Price]])-1</f>
        <v>2.6552588877415628E-2</v>
      </c>
      <c r="AG697" s="2">
        <f>(Table2[[#This Row],[Close Price]]/Table2[[#This Row],[Current Month Low]])-1</f>
        <v>1.6799160041997885E-2</v>
      </c>
      <c r="AH697" s="2">
        <f>(Table2[[#This Row],[Current Month High]]/Table2[[#This Row],[Close Price]])-1</f>
        <v>5.2367605841569631E-2</v>
      </c>
      <c r="AI697">
        <v>18.468800708069001</v>
      </c>
      <c r="AJ697">
        <v>60.944919278252598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-0.09</v>
      </c>
      <c r="AM697" t="s">
        <v>10199</v>
      </c>
      <c r="AN697">
        <v>0.16</v>
      </c>
      <c r="AO697" t="s">
        <v>10200</v>
      </c>
      <c r="AP697">
        <v>8.2198222480354993E-2</v>
      </c>
      <c r="AQ697">
        <f>(Table2[[#This Row],[Sharpe Ratio]]-AVERAGE(Table2[Sharpe Ratio]))/_xlfn.STDEV.P(Table2[Sharpe Ratio])</f>
        <v>0.31252670029348578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-1.9876136607479344</v>
      </c>
      <c r="AS697">
        <f>_xlfn.RANK.AVG(Table2[[#This Row],[1Y Return vs Nifty Z-Score]],Table2[1Y Return vs Nifty Z-Score])</f>
        <v>327</v>
      </c>
      <c r="AT697">
        <f>_xlfn.RANK.AVG(Table2[[#This Row],[6M Return vs Nifty Z-Score]],Table2[6M Return vs Nifty Z-Score])</f>
        <v>630</v>
      </c>
      <c r="AU697">
        <f>_xlfn.RANK.AVG(Table2[[#This Row],[Sharpe Ratio Z-Score]],Table2[Sharpe Ratio Z-Score])</f>
        <v>245</v>
      </c>
      <c r="AV697">
        <f>(Table2[[#This Row],[Rank 1Y]]+Table2[[#This Row],[Rank 6M]]+Table2[[#This Row],[Rank Sharpe]])/3</f>
        <v>400.66666666666669</v>
      </c>
    </row>
    <row r="698" spans="1:48" x14ac:dyDescent="0.3">
      <c r="A698" t="s">
        <v>1966</v>
      </c>
      <c r="B698" t="s">
        <v>1967</v>
      </c>
      <c r="C698" t="s">
        <v>10168</v>
      </c>
      <c r="D698" t="s">
        <v>140</v>
      </c>
      <c r="E698">
        <v>3230.1873824999998</v>
      </c>
      <c r="F698">
        <v>418.6</v>
      </c>
      <c r="G698">
        <v>-15.9500213942491</v>
      </c>
      <c r="H698">
        <f>(Table2[[#This Row],[1Y Return vs Nifty]]-AVERAGE(Table2[1Y Return vs Nifty]))/_xlfn.STDEV.P(Table2[1Y Return vs Nifty])</f>
        <v>-0.73479543114329493</v>
      </c>
      <c r="I698">
        <v>-14.0698319460838</v>
      </c>
      <c r="J698">
        <f>(Table2[[#This Row],[1M Return vs Nifty]]-AVERAGE(Table2[1M Return vs Nifty]))/_xlfn.STDEV.P(Table2[1M Return vs Nifty])</f>
        <v>-1.5321269784547078</v>
      </c>
      <c r="K698">
        <v>-35.961508152041901</v>
      </c>
      <c r="L698">
        <f>(Table2[[#This Row],[6M Return vs Nifty]]-AVERAGE(Table2[6M Return vs Nifty]))/_xlfn.STDEV.P(Table2[6M Return vs Nifty])</f>
        <v>-1.4033049254962013</v>
      </c>
      <c r="M698">
        <v>-5.1319158155573401</v>
      </c>
      <c r="N698">
        <f>(Table2[[#This Row],[1W Return vs Nifty]]-AVERAGE(Table2[1W Return vs Nifty]))/_xlfn.STDEV.P(Table2[1W Return vs Nifty])</f>
        <v>-1.2633886407851005</v>
      </c>
      <c r="O698">
        <v>435.74</v>
      </c>
      <c r="P698">
        <v>458.17202732379297</v>
      </c>
      <c r="Q698">
        <v>465.20129764620498</v>
      </c>
      <c r="R698">
        <v>28.325745126623001</v>
      </c>
      <c r="S698" s="2">
        <f>(Table2[[#This Row],[Close Price]]-Table2[[#This Row],[20D EMA]])/Table2[[#This Row],[20D EMA]]</f>
        <v>-3.9335383485564757E-2</v>
      </c>
      <c r="T698" s="2">
        <f>(Table2[[#This Row],[Close Price]]-Table2[[#This Row],[50D EMA]])/Table2[[#This Row],[50D EMA]]</f>
        <v>-8.6369365574182372E-2</v>
      </c>
      <c r="U698" s="2">
        <f>(Table2[[#This Row],[Close Price]]-Table2[[#This Row],[200D EMA]])/Table2[[#This Row],[200D EMA]]</f>
        <v>-0.10017447905239119</v>
      </c>
      <c r="V698">
        <v>0.62730850447612296</v>
      </c>
      <c r="W698">
        <v>410.6</v>
      </c>
      <c r="X698">
        <v>423.55</v>
      </c>
      <c r="Y698">
        <v>406.1</v>
      </c>
      <c r="Z698">
        <v>430.05</v>
      </c>
      <c r="AA698">
        <v>406.1</v>
      </c>
      <c r="AB698">
        <v>438.25</v>
      </c>
      <c r="AC698" s="2">
        <f>(Table2[[#This Row],[Close Price]]/Table2[[#This Row],[Day Low]])-1</f>
        <v>1.9483682415976533E-2</v>
      </c>
      <c r="AD698" s="2">
        <f>(Table2[[#This Row],[Day High]]/Table2[[#This Row],[Close Price]])-1</f>
        <v>1.1825131390348798E-2</v>
      </c>
      <c r="AE698" s="2">
        <f>(Table2[[#This Row],[Close Price]]/Table2[[#This Row],[Current Week Low]])-1</f>
        <v>3.0780595912336839E-2</v>
      </c>
      <c r="AF698" s="2">
        <f>(Table2[[#This Row],[Current Week High]]/Table2[[#This Row],[Close Price]])-1</f>
        <v>2.7353081700907778E-2</v>
      </c>
      <c r="AG698" s="2">
        <f>(Table2[[#This Row],[Close Price]]/Table2[[#This Row],[Current Month Low]])-1</f>
        <v>3.0780595912336839E-2</v>
      </c>
      <c r="AH698" s="2">
        <f>(Table2[[#This Row],[Current Month High]]/Table2[[#This Row],[Close Price]])-1</f>
        <v>4.6942188246535954E-2</v>
      </c>
      <c r="AI698">
        <v>39.751552795031003</v>
      </c>
      <c r="AJ698">
        <v>15.699281370923099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-0.35</v>
      </c>
      <c r="AM698" t="s">
        <v>10199</v>
      </c>
      <c r="AN698">
        <v>-6.34</v>
      </c>
      <c r="AO698" t="s">
        <v>10199</v>
      </c>
      <c r="AP698">
        <v>4.7238943433913001E-2</v>
      </c>
      <c r="AQ698">
        <f>(Table2[[#This Row],[Sharpe Ratio]]-AVERAGE(Table2[Sharpe Ratio]))/_xlfn.STDEV.P(Table2[Sharpe Ratio])</f>
        <v>-8.161448978626E-2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602</v>
      </c>
      <c r="AT698">
        <f>_xlfn.RANK.AVG(Table2[[#This Row],[6M Return vs Nifty Z-Score]],Table2[6M Return vs Nifty Z-Score])</f>
        <v>708</v>
      </c>
      <c r="AU698">
        <f>_xlfn.RANK.AVG(Table2[[#This Row],[Sharpe Ratio Z-Score]],Table2[Sharpe Ratio Z-Score])</f>
        <v>358</v>
      </c>
      <c r="AV698">
        <f>(Table2[[#This Row],[Rank 1Y]]+Table2[[#This Row],[Rank 6M]]+Table2[[#This Row],[Rank Sharpe]])/3</f>
        <v>556</v>
      </c>
    </row>
    <row r="699" spans="1:48" x14ac:dyDescent="0.3">
      <c r="A699" t="s">
        <v>1970</v>
      </c>
      <c r="B699" t="s">
        <v>1971</v>
      </c>
      <c r="C699" t="s">
        <v>10161</v>
      </c>
      <c r="D699" t="s">
        <v>65</v>
      </c>
      <c r="E699">
        <v>3225.9383852400001</v>
      </c>
      <c r="F699">
        <v>125.66</v>
      </c>
      <c r="G699">
        <v>18.0063142184739</v>
      </c>
      <c r="H699">
        <f>(Table2[[#This Row],[1Y Return vs Nifty]]-AVERAGE(Table2[1Y Return vs Nifty]))/_xlfn.STDEV.P(Table2[1Y Return vs Nifty])</f>
        <v>-0.33808456741630738</v>
      </c>
      <c r="I699">
        <v>2.1468785100832801</v>
      </c>
      <c r="J699">
        <f>(Table2[[#This Row],[1M Return vs Nifty]]-AVERAGE(Table2[1M Return vs Nifty]))/_xlfn.STDEV.P(Table2[1M Return vs Nifty])</f>
        <v>-0.18673142602755385</v>
      </c>
      <c r="K699">
        <v>-21.070955254646901</v>
      </c>
      <c r="L699">
        <f>(Table2[[#This Row],[6M Return vs Nifty]]-AVERAGE(Table2[6M Return vs Nifty]))/_xlfn.STDEV.P(Table2[6M Return vs Nifty])</f>
        <v>-0.95020580202357008</v>
      </c>
      <c r="M699">
        <v>1.3978311025307399</v>
      </c>
      <c r="N699">
        <f>(Table2[[#This Row],[1W Return vs Nifty]]-AVERAGE(Table2[1W Return vs Nifty]))/_xlfn.STDEV.P(Table2[1W Return vs Nifty])</f>
        <v>3.2844171877544261E-3</v>
      </c>
      <c r="O699">
        <v>123.58</v>
      </c>
      <c r="P699">
        <v>120.833677738181</v>
      </c>
      <c r="Q699">
        <v>116.574570791822</v>
      </c>
      <c r="R699">
        <v>64.486222709556301</v>
      </c>
      <c r="S699" s="2">
        <f>(Table2[[#This Row],[Close Price]]-Table2[[#This Row],[20D EMA]])/Table2[[#This Row],[20D EMA]]</f>
        <v>1.6831202459944961E-2</v>
      </c>
      <c r="T699" s="2">
        <f>(Table2[[#This Row],[Close Price]]-Table2[[#This Row],[50D EMA]])/Table2[[#This Row],[50D EMA]]</f>
        <v>3.994186349501453E-2</v>
      </c>
      <c r="U699" s="2">
        <f>(Table2[[#This Row],[Close Price]]-Table2[[#This Row],[200D EMA]])/Table2[[#This Row],[200D EMA]]</f>
        <v>7.7936630145545985E-2</v>
      </c>
      <c r="V699">
        <v>1.4752557896063501</v>
      </c>
      <c r="W699">
        <v>123.62</v>
      </c>
      <c r="X699">
        <v>129.1</v>
      </c>
      <c r="Y699">
        <v>123.62</v>
      </c>
      <c r="Z699">
        <v>132.5</v>
      </c>
      <c r="AA699">
        <v>116.8</v>
      </c>
      <c r="AB699">
        <v>136.15</v>
      </c>
      <c r="AC699" s="2">
        <f>(Table2[[#This Row],[Close Price]]/Table2[[#This Row],[Day Low]])-1</f>
        <v>1.650218411260318E-2</v>
      </c>
      <c r="AD699" s="2">
        <f>(Table2[[#This Row],[Day High]]/Table2[[#This Row],[Close Price]])-1</f>
        <v>2.7375457583956653E-2</v>
      </c>
      <c r="AE699" s="2">
        <f>(Table2[[#This Row],[Close Price]]/Table2[[#This Row],[Current Week Low]])-1</f>
        <v>1.650218411260318E-2</v>
      </c>
      <c r="AF699" s="2">
        <f>(Table2[[#This Row],[Current Week High]]/Table2[[#This Row],[Close Price]])-1</f>
        <v>5.4432595893681324E-2</v>
      </c>
      <c r="AG699" s="2">
        <f>(Table2[[#This Row],[Close Price]]/Table2[[#This Row],[Current Month Low]])-1</f>
        <v>7.5856164383561575E-2</v>
      </c>
      <c r="AH699" s="2">
        <f>(Table2[[#This Row],[Current Month High]]/Table2[[#This Row],[Close Price]])-1</f>
        <v>8.3479229667356325E-2</v>
      </c>
      <c r="AI699">
        <v>23.7466178577112</v>
      </c>
      <c r="AJ699">
        <v>45.439814814814802</v>
      </c>
      <c r="AK699" t="str">
        <f>IF(AND(Table2[[#This Row],[20D EMA]]&gt;Table2[[#This Row],[50D EMA]],Table2[[#This Row],[50D EMA]]&gt;Table2[[#This Row],[200D EMA]]),"Uptrend","Downtrend/NoTrend")</f>
        <v>Uptrend</v>
      </c>
      <c r="AL699">
        <v>-0.08</v>
      </c>
      <c r="AM699" t="s">
        <v>10199</v>
      </c>
      <c r="AN699">
        <v>6.33</v>
      </c>
      <c r="AO699" t="s">
        <v>10200</v>
      </c>
      <c r="AP699">
        <v>-9.1950514463765995E-2</v>
      </c>
      <c r="AQ699">
        <f>(Table2[[#This Row],[Sharpe Ratio]]-AVERAGE(Table2[Sharpe Ratio]))/_xlfn.STDEV.P(Table2[Sharpe Ratio])</f>
        <v>-1.6508773601522699</v>
      </c>
      <c r="AR6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-3.1226147384319467</v>
      </c>
      <c r="AS699">
        <f>_xlfn.RANK.AVG(Table2[[#This Row],[1Y Return vs Nifty Z-Score]],Table2[1Y Return vs Nifty Z-Score])</f>
        <v>400</v>
      </c>
      <c r="AT699">
        <f>_xlfn.RANK.AVG(Table2[[#This Row],[6M Return vs Nifty Z-Score]],Table2[6M Return vs Nifty Z-Score])</f>
        <v>632</v>
      </c>
      <c r="AU699">
        <f>_xlfn.RANK.AVG(Table2[[#This Row],[Sharpe Ratio Z-Score]],Table2[Sharpe Ratio Z-Score])</f>
        <v>693</v>
      </c>
      <c r="AV699">
        <f>(Table2[[#This Row],[Rank 1Y]]+Table2[[#This Row],[Rank 6M]]+Table2[[#This Row],[Rank Sharpe]])/3</f>
        <v>575</v>
      </c>
    </row>
    <row r="700" spans="1:48" x14ac:dyDescent="0.3">
      <c r="A700" t="s">
        <v>1972</v>
      </c>
      <c r="B700" t="s">
        <v>1973</v>
      </c>
      <c r="C700" t="s">
        <v>10155</v>
      </c>
      <c r="D700" t="s">
        <v>591</v>
      </c>
      <c r="E700">
        <v>3222.1115948699999</v>
      </c>
      <c r="F700">
        <v>1074.25</v>
      </c>
      <c r="G700">
        <v>24.315833111688899</v>
      </c>
      <c r="H700">
        <f>(Table2[[#This Row],[1Y Return vs Nifty]]-AVERAGE(Table2[1Y Return vs Nifty]))/_xlfn.STDEV.P(Table2[1Y Return vs Nifty])</f>
        <v>-0.264370644972591</v>
      </c>
      <c r="I700">
        <v>-0.45825004772288302</v>
      </c>
      <c r="J700">
        <f>(Table2[[#This Row],[1M Return vs Nifty]]-AVERAGE(Table2[1M Return vs Nifty]))/_xlfn.STDEV.P(Table2[1M Return vs Nifty])</f>
        <v>-0.40286208857141659</v>
      </c>
      <c r="K700">
        <v>-0.39557714642095798</v>
      </c>
      <c r="L700">
        <f>(Table2[[#This Row],[6M Return vs Nifty]]-AVERAGE(Table2[6M Return vs Nifty]))/_xlfn.STDEV.P(Table2[6M Return vs Nifty])</f>
        <v>-0.32108237303784909</v>
      </c>
      <c r="M700">
        <v>-0.57708351128944002</v>
      </c>
      <c r="N700">
        <f>(Table2[[#This Row],[1W Return vs Nifty]]-AVERAGE(Table2[1W Return vs Nifty]))/_xlfn.STDEV.P(Table2[1W Return vs Nifty])</f>
        <v>-0.3798194250443655</v>
      </c>
      <c r="O700">
        <v>1077.57</v>
      </c>
      <c r="P700">
        <v>1081.6532104320099</v>
      </c>
      <c r="Q700">
        <v>1011.91220925589</v>
      </c>
      <c r="R700">
        <v>49.551458420511501</v>
      </c>
      <c r="S700" s="2">
        <f>(Table2[[#This Row],[Close Price]]-Table2[[#This Row],[20D EMA]])/Table2[[#This Row],[20D EMA]]</f>
        <v>-3.0810063383352698E-3</v>
      </c>
      <c r="T700" s="2">
        <f>(Table2[[#This Row],[Close Price]]-Table2[[#This Row],[50D EMA]])/Table2[[#This Row],[50D EMA]]</f>
        <v>-6.8443474864306108E-3</v>
      </c>
      <c r="U700" s="2">
        <f>(Table2[[#This Row],[Close Price]]-Table2[[#This Row],[200D EMA]])/Table2[[#This Row],[200D EMA]]</f>
        <v>6.1603951581876919E-2</v>
      </c>
      <c r="V700">
        <v>0.97971561697378995</v>
      </c>
      <c r="W700">
        <v>1071.05</v>
      </c>
      <c r="X700">
        <v>1114</v>
      </c>
      <c r="Y700">
        <v>1065.1500000000001</v>
      </c>
      <c r="Z700">
        <v>1117.05</v>
      </c>
      <c r="AA700">
        <v>1062.5999999999999</v>
      </c>
      <c r="AB700">
        <v>1128</v>
      </c>
      <c r="AC700" s="2">
        <f>(Table2[[#This Row],[Close Price]]/Table2[[#This Row],[Day Low]])-1</f>
        <v>2.9877223285561527E-3</v>
      </c>
      <c r="AD700" s="2">
        <f>(Table2[[#This Row],[Day High]]/Table2[[#This Row],[Close Price]])-1</f>
        <v>3.7002559925529477E-2</v>
      </c>
      <c r="AE700" s="2">
        <f>(Table2[[#This Row],[Close Price]]/Table2[[#This Row],[Current Week Low]])-1</f>
        <v>8.5433976435242975E-3</v>
      </c>
      <c r="AF700" s="2">
        <f>(Table2[[#This Row],[Current Week High]]/Table2[[#This Row],[Close Price]])-1</f>
        <v>3.9841750058180025E-2</v>
      </c>
      <c r="AG700" s="2">
        <f>(Table2[[#This Row],[Close Price]]/Table2[[#This Row],[Current Month Low]])-1</f>
        <v>1.0963674007152369E-2</v>
      </c>
      <c r="AH700" s="2">
        <f>(Table2[[#This Row],[Current Month High]]/Table2[[#This Row],[Close Price]])-1</f>
        <v>5.0034908075401452E-2</v>
      </c>
      <c r="AI700">
        <v>17.658831743076501</v>
      </c>
      <c r="AJ700">
        <v>55.632017385005398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-0.11</v>
      </c>
      <c r="AM700" t="s">
        <v>10199</v>
      </c>
      <c r="AN700">
        <v>1.06</v>
      </c>
      <c r="AO700" t="s">
        <v>10200</v>
      </c>
      <c r="AP700">
        <v>2.7297863261413001E-2</v>
      </c>
      <c r="AQ700">
        <f>(Table2[[#This Row],[Sharpe Ratio]]-AVERAGE(Table2[Sharpe Ratio]))/_xlfn.STDEV.P(Table2[Sharpe Ratio])</f>
        <v>-0.30643609037543718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365</v>
      </c>
      <c r="AT700">
        <f>_xlfn.RANK.AVG(Table2[[#This Row],[6M Return vs Nifty Z-Score]],Table2[6M Return vs Nifty Z-Score])</f>
        <v>434</v>
      </c>
      <c r="AU700">
        <f>_xlfn.RANK.AVG(Table2[[#This Row],[Sharpe Ratio Z-Score]],Table2[Sharpe Ratio Z-Score])</f>
        <v>421</v>
      </c>
      <c r="AV700">
        <f>(Table2[[#This Row],[Rank 1Y]]+Table2[[#This Row],[Rank 6M]]+Table2[[#This Row],[Rank Sharpe]])/3</f>
        <v>406.66666666666669</v>
      </c>
    </row>
    <row r="701" spans="1:48" x14ac:dyDescent="0.3">
      <c r="A701" t="s">
        <v>1974</v>
      </c>
      <c r="B701" t="s">
        <v>1975</v>
      </c>
      <c r="C701" t="s">
        <v>10156</v>
      </c>
      <c r="D701" t="s">
        <v>905</v>
      </c>
      <c r="E701">
        <v>3220.6065882299999</v>
      </c>
      <c r="F701">
        <v>396.2</v>
      </c>
      <c r="G701">
        <v>50.208219063018497</v>
      </c>
      <c r="H701">
        <f>(Table2[[#This Row],[1Y Return vs Nifty]]-AVERAGE(Table2[1Y Return vs Nifty]))/_xlfn.STDEV.P(Table2[1Y Return vs Nifty])</f>
        <v>3.812933358386357E-2</v>
      </c>
      <c r="I701">
        <v>53.247527918155598</v>
      </c>
      <c r="J701">
        <f>(Table2[[#This Row],[1M Return vs Nifty]]-AVERAGE(Table2[1M Return vs Nifty]))/_xlfn.STDEV.P(Table2[1M Return vs Nifty])</f>
        <v>4.0527588593536272</v>
      </c>
      <c r="K701">
        <v>14.020400763636401</v>
      </c>
      <c r="L701">
        <f>(Table2[[#This Row],[6M Return vs Nifty]]-AVERAGE(Table2[6M Return vs Nifty]))/_xlfn.STDEV.P(Table2[6M Return vs Nifty])</f>
        <v>0.11757608377408768</v>
      </c>
      <c r="M701">
        <v>28.165794426090599</v>
      </c>
      <c r="N701">
        <f>(Table2[[#This Row],[1W Return vs Nifty]]-AVERAGE(Table2[1W Return vs Nifty]))/_xlfn.STDEV.P(Table2[1W Return vs Nifty])</f>
        <v>5.1958682009229129</v>
      </c>
      <c r="O701">
        <v>335.4</v>
      </c>
      <c r="P701">
        <v>305.151438196512</v>
      </c>
      <c r="Q701">
        <v>289.29285504517901</v>
      </c>
      <c r="R701">
        <v>80.364863481026404</v>
      </c>
      <c r="S701" s="2">
        <f>(Table2[[#This Row],[Close Price]]-Table2[[#This Row],[20D EMA]])/Table2[[#This Row],[20D EMA]]</f>
        <v>0.18127608825283248</v>
      </c>
      <c r="T701" s="2">
        <f>(Table2[[#This Row],[Close Price]]-Table2[[#This Row],[50D EMA]])/Table2[[#This Row],[50D EMA]]</f>
        <v>0.29837172763005088</v>
      </c>
      <c r="U701" s="2">
        <f>(Table2[[#This Row],[Close Price]]-Table2[[#This Row],[200D EMA]])/Table2[[#This Row],[200D EMA]]</f>
        <v>0.36954644088297733</v>
      </c>
      <c r="V701">
        <v>3.1938817160224602</v>
      </c>
      <c r="W701">
        <v>388</v>
      </c>
      <c r="X701">
        <v>420.5</v>
      </c>
      <c r="Y701">
        <v>366.5</v>
      </c>
      <c r="Z701">
        <v>431.5</v>
      </c>
      <c r="AA701">
        <v>314.05</v>
      </c>
      <c r="AB701">
        <v>431.5</v>
      </c>
      <c r="AC701" s="2">
        <f>(Table2[[#This Row],[Close Price]]/Table2[[#This Row],[Day Low]])-1</f>
        <v>2.1134020618556626E-2</v>
      </c>
      <c r="AD701" s="2">
        <f>(Table2[[#This Row],[Day High]]/Table2[[#This Row],[Close Price]])-1</f>
        <v>6.1332660272589656E-2</v>
      </c>
      <c r="AE701" s="2">
        <f>(Table2[[#This Row],[Close Price]]/Table2[[#This Row],[Current Week Low]])-1</f>
        <v>8.1036834924965939E-2</v>
      </c>
      <c r="AF701" s="2">
        <f>(Table2[[#This Row],[Current Week High]]/Table2[[#This Row],[Close Price]])-1</f>
        <v>8.909641595153972E-2</v>
      </c>
      <c r="AG701" s="2">
        <f>(Table2[[#This Row],[Close Price]]/Table2[[#This Row],[Current Month Low]])-1</f>
        <v>0.26158255054927548</v>
      </c>
      <c r="AH701" s="2">
        <f>(Table2[[#This Row],[Current Month High]]/Table2[[#This Row],[Close Price]])-1</f>
        <v>8.909641595153972E-2</v>
      </c>
      <c r="AI701">
        <v>8.9096415951539694</v>
      </c>
      <c r="AJ701">
        <v>96.1871750433275</v>
      </c>
      <c r="AK701" t="str">
        <f>IF(AND(Table2[[#This Row],[20D EMA]]&gt;Table2[[#This Row],[50D EMA]],Table2[[#This Row],[50D EMA]]&gt;Table2[[#This Row],[200D EMA]]),"Uptrend","Downtrend/NoTrend")</f>
        <v>Uptrend</v>
      </c>
      <c r="AL701">
        <v>0.34</v>
      </c>
      <c r="AM701" t="s">
        <v>10200</v>
      </c>
      <c r="AN701">
        <v>21.78</v>
      </c>
      <c r="AO701" t="s">
        <v>10200</v>
      </c>
      <c r="AP701">
        <v>7.161610651302E-2</v>
      </c>
      <c r="AQ701">
        <f>(Table2[[#This Row],[Sharpe Ratio]]-AVERAGE(Table2[Sharpe Ratio]))/_xlfn.STDEV.P(Table2[Sharpe Ratio])</f>
        <v>0.19322081371079938</v>
      </c>
      <c r="AR7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9.5975532913452906</v>
      </c>
      <c r="AS701">
        <f>_xlfn.RANK.AVG(Table2[[#This Row],[1Y Return vs Nifty Z-Score]],Table2[1Y Return vs Nifty Z-Score])</f>
        <v>268</v>
      </c>
      <c r="AT701">
        <f>_xlfn.RANK.AVG(Table2[[#This Row],[6M Return vs Nifty Z-Score]],Table2[6M Return vs Nifty Z-Score])</f>
        <v>276</v>
      </c>
      <c r="AU701">
        <f>_xlfn.RANK.AVG(Table2[[#This Row],[Sharpe Ratio Z-Score]],Table2[Sharpe Ratio Z-Score])</f>
        <v>269</v>
      </c>
      <c r="AV701">
        <f>(Table2[[#This Row],[Rank 1Y]]+Table2[[#This Row],[Rank 6M]]+Table2[[#This Row],[Rank Sharpe]])/3</f>
        <v>271</v>
      </c>
    </row>
    <row r="702" spans="1:48" x14ac:dyDescent="0.3">
      <c r="A702" t="s">
        <v>1984</v>
      </c>
      <c r="B702" t="s">
        <v>1985</v>
      </c>
      <c r="C702" t="s">
        <v>10155</v>
      </c>
      <c r="D702" t="s">
        <v>539</v>
      </c>
      <c r="E702">
        <v>3201.13371336</v>
      </c>
      <c r="F702">
        <v>53.38</v>
      </c>
      <c r="G702">
        <v>42.715605603786301</v>
      </c>
      <c r="H702">
        <f>(Table2[[#This Row],[1Y Return vs Nifty]]-AVERAGE(Table2[1Y Return vs Nifty]))/_xlfn.STDEV.P(Table2[1Y Return vs Nifty])</f>
        <v>-4.9406647650540765E-2</v>
      </c>
      <c r="I702">
        <v>22.0011089134562</v>
      </c>
      <c r="J702">
        <f>(Table2[[#This Row],[1M Return vs Nifty]]-AVERAGE(Table2[1M Return vs Nifty]))/_xlfn.STDEV.P(Table2[1M Return vs Nifty])</f>
        <v>1.4604456234586833</v>
      </c>
      <c r="K702">
        <v>19.6686667075492</v>
      </c>
      <c r="L702">
        <f>(Table2[[#This Row],[6M Return vs Nifty]]-AVERAGE(Table2[6M Return vs Nifty]))/_xlfn.STDEV.P(Table2[6M Return vs Nifty])</f>
        <v>0.28944507789148693</v>
      </c>
      <c r="M702">
        <v>-4.6343771004959704</v>
      </c>
      <c r="N702">
        <f>(Table2[[#This Row],[1W Return vs Nifty]]-AVERAGE(Table2[1W Return vs Nifty]))/_xlfn.STDEV.P(Table2[1W Return vs Nifty])</f>
        <v>-1.1668735853668117</v>
      </c>
      <c r="O702">
        <v>52.21</v>
      </c>
      <c r="P702">
        <v>49.153613665941201</v>
      </c>
      <c r="Q702">
        <v>44.383286097352602</v>
      </c>
      <c r="R702">
        <v>60.292295952937401</v>
      </c>
      <c r="S702" s="2">
        <f>(Table2[[#This Row],[Close Price]]-Table2[[#This Row],[20D EMA]])/Table2[[#This Row],[20D EMA]]</f>
        <v>2.2409500095767126E-2</v>
      </c>
      <c r="T702" s="2">
        <f>(Table2[[#This Row],[Close Price]]-Table2[[#This Row],[50D EMA]])/Table2[[#This Row],[50D EMA]]</f>
        <v>8.5983227251250641E-2</v>
      </c>
      <c r="U702" s="2">
        <f>(Table2[[#This Row],[Close Price]]-Table2[[#This Row],[200D EMA]])/Table2[[#This Row],[200D EMA]]</f>
        <v>0.20270499761810204</v>
      </c>
      <c r="V702">
        <v>1.1552311862962501</v>
      </c>
      <c r="W702">
        <v>52.16</v>
      </c>
      <c r="X702">
        <v>56.4</v>
      </c>
      <c r="Y702">
        <v>52.16</v>
      </c>
      <c r="Z702">
        <v>57.3</v>
      </c>
      <c r="AA702">
        <v>49.8</v>
      </c>
      <c r="AB702">
        <v>59.8</v>
      </c>
      <c r="AC702" s="2">
        <f>(Table2[[#This Row],[Close Price]]/Table2[[#This Row],[Day Low]])-1</f>
        <v>2.338957055214741E-2</v>
      </c>
      <c r="AD702" s="2">
        <f>(Table2[[#This Row],[Day High]]/Table2[[#This Row],[Close Price]])-1</f>
        <v>5.6575496440614437E-2</v>
      </c>
      <c r="AE702" s="2">
        <f>(Table2[[#This Row],[Close Price]]/Table2[[#This Row],[Current Week Low]])-1</f>
        <v>2.338957055214741E-2</v>
      </c>
      <c r="AF702" s="2">
        <f>(Table2[[#This Row],[Current Week High]]/Table2[[#This Row],[Close Price]])-1</f>
        <v>7.343574372424122E-2</v>
      </c>
      <c r="AG702" s="2">
        <f>(Table2[[#This Row],[Close Price]]/Table2[[#This Row],[Current Month Low]])-1</f>
        <v>7.1887550200803396E-2</v>
      </c>
      <c r="AH702" s="2">
        <f>(Table2[[#This Row],[Current Month High]]/Table2[[#This Row],[Close Price]])-1</f>
        <v>0.12026976395653799</v>
      </c>
      <c r="AI702">
        <v>12.026976395653699</v>
      </c>
      <c r="AJ702">
        <v>78.528428093645502</v>
      </c>
      <c r="AK702" t="str">
        <f>IF(AND(Table2[[#This Row],[20D EMA]]&gt;Table2[[#This Row],[50D EMA]],Table2[[#This Row],[50D EMA]]&gt;Table2[[#This Row],[200D EMA]]),"Uptrend","Downtrend/NoTrend")</f>
        <v>Uptrend</v>
      </c>
      <c r="AL702">
        <v>-0.06</v>
      </c>
      <c r="AM702" t="s">
        <v>10199</v>
      </c>
      <c r="AN702">
        <v>9.77</v>
      </c>
      <c r="AO702" t="s">
        <v>10200</v>
      </c>
      <c r="AP702">
        <v>-6.2146575728198997E-2</v>
      </c>
      <c r="AQ702">
        <f>(Table2[[#This Row],[Sharpe Ratio]]-AVERAGE(Table2[Sharpe Ratio]))/_xlfn.STDEV.P(Table2[Sharpe Ratio])</f>
        <v>-1.3148589924194902</v>
      </c>
      <c r="AR7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-0.78124852408667245</v>
      </c>
      <c r="AS702">
        <f>_xlfn.RANK.AVG(Table2[[#This Row],[1Y Return vs Nifty Z-Score]],Table2[1Y Return vs Nifty Z-Score])</f>
        <v>292</v>
      </c>
      <c r="AT702">
        <f>_xlfn.RANK.AVG(Table2[[#This Row],[6M Return vs Nifty Z-Score]],Table2[6M Return vs Nifty Z-Score])</f>
        <v>220</v>
      </c>
      <c r="AU702">
        <f>_xlfn.RANK.AVG(Table2[[#This Row],[Sharpe Ratio Z-Score]],Table2[Sharpe Ratio Z-Score])</f>
        <v>656</v>
      </c>
      <c r="AV702">
        <f>(Table2[[#This Row],[Rank 1Y]]+Table2[[#This Row],[Rank 6M]]+Table2[[#This Row],[Rank Sharpe]])/3</f>
        <v>389.33333333333331</v>
      </c>
    </row>
    <row r="703" spans="1:48" x14ac:dyDescent="0.3">
      <c r="A703" t="s">
        <v>1986</v>
      </c>
      <c r="B703" t="s">
        <v>1987</v>
      </c>
      <c r="C703" t="s">
        <v>10161</v>
      </c>
      <c r="D703" t="s">
        <v>65</v>
      </c>
      <c r="E703">
        <v>3193.6524922250001</v>
      </c>
      <c r="F703">
        <v>330.85</v>
      </c>
      <c r="G703">
        <v>-22.5352939732199</v>
      </c>
      <c r="H703">
        <f>(Table2[[#This Row],[1Y Return vs Nifty]]-AVERAGE(Table2[1Y Return vs Nifty]))/_xlfn.STDEV.P(Table2[1Y Return vs Nifty])</f>
        <v>-0.81173097573434017</v>
      </c>
      <c r="I703">
        <v>0.51897445738383396</v>
      </c>
      <c r="J703">
        <f>(Table2[[#This Row],[1M Return vs Nifty]]-AVERAGE(Table2[1M Return vs Nifty]))/_xlfn.STDEV.P(Table2[1M Return vs Nifty])</f>
        <v>-0.32178809354344134</v>
      </c>
      <c r="K703">
        <v>-23.902765649819202</v>
      </c>
      <c r="L703">
        <f>(Table2[[#This Row],[6M Return vs Nifty]]-AVERAGE(Table2[6M Return vs Nifty]))/_xlfn.STDEV.P(Table2[6M Return vs Nifty])</f>
        <v>-1.036373912552073</v>
      </c>
      <c r="M703">
        <v>-1.9914881359004499</v>
      </c>
      <c r="N703">
        <f>(Table2[[#This Row],[1W Return vs Nifty]]-AVERAGE(Table2[1W Return vs Nifty]))/_xlfn.STDEV.P(Table2[1W Return vs Nifty])</f>
        <v>-0.65419272825832153</v>
      </c>
      <c r="O703">
        <v>333.06</v>
      </c>
      <c r="P703">
        <v>329.76548541870602</v>
      </c>
      <c r="Q703">
        <v>340.40927423537698</v>
      </c>
      <c r="R703">
        <v>79.766084128751302</v>
      </c>
      <c r="S703" s="2">
        <f>(Table2[[#This Row],[Close Price]]-Table2[[#This Row],[20D EMA]])/Table2[[#This Row],[20D EMA]]</f>
        <v>-6.6354410616705087E-3</v>
      </c>
      <c r="T703" s="2">
        <f>(Table2[[#This Row],[Close Price]]-Table2[[#This Row],[50D EMA]])/Table2[[#This Row],[50D EMA]]</f>
        <v>3.2887449695257966E-3</v>
      </c>
      <c r="U703" s="2">
        <f>(Table2[[#This Row],[Close Price]]-Table2[[#This Row],[200D EMA]])/Table2[[#This Row],[200D EMA]]</f>
        <v>-2.8081709162739124E-2</v>
      </c>
      <c r="V703">
        <v>1.18948640511585</v>
      </c>
      <c r="W703">
        <v>330.15</v>
      </c>
      <c r="X703">
        <v>348.2</v>
      </c>
      <c r="Y703">
        <v>330.15</v>
      </c>
      <c r="Z703">
        <v>358</v>
      </c>
      <c r="AA703">
        <v>323.8</v>
      </c>
      <c r="AB703">
        <v>358</v>
      </c>
      <c r="AC703" s="2">
        <f>(Table2[[#This Row],[Close Price]]/Table2[[#This Row],[Day Low]])-1</f>
        <v>2.120248371952238E-3</v>
      </c>
      <c r="AD703" s="2">
        <f>(Table2[[#This Row],[Day High]]/Table2[[#This Row],[Close Price]])-1</f>
        <v>5.2440683089012952E-2</v>
      </c>
      <c r="AE703" s="2">
        <f>(Table2[[#This Row],[Close Price]]/Table2[[#This Row],[Current Week Low]])-1</f>
        <v>2.120248371952238E-3</v>
      </c>
      <c r="AF703" s="2">
        <f>(Table2[[#This Row],[Current Week High]]/Table2[[#This Row],[Close Price]])-1</f>
        <v>8.206135711047291E-2</v>
      </c>
      <c r="AG703" s="2">
        <f>(Table2[[#This Row],[Close Price]]/Table2[[#This Row],[Current Month Low]])-1</f>
        <v>2.1772699197035283E-2</v>
      </c>
      <c r="AH703" s="2">
        <f>(Table2[[#This Row],[Current Month High]]/Table2[[#This Row],[Close Price]])-1</f>
        <v>8.206135711047291E-2</v>
      </c>
      <c r="AI703">
        <v>25.434486927610699</v>
      </c>
      <c r="AJ703">
        <v>15.4396371249127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-0.09</v>
      </c>
      <c r="AM703" t="s">
        <v>10199</v>
      </c>
      <c r="AN703">
        <v>0.79</v>
      </c>
      <c r="AO703" t="s">
        <v>10200</v>
      </c>
      <c r="AP703">
        <v>-8.9788563599926E-2</v>
      </c>
      <c r="AQ703">
        <f>(Table2[[#This Row],[Sharpe Ratio]]-AVERAGE(Table2[Sharpe Ratio]))/_xlfn.STDEV.P(Table2[Sharpe Ratio])</f>
        <v>-1.6265028904947054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638</v>
      </c>
      <c r="AT703">
        <f>_xlfn.RANK.AVG(Table2[[#This Row],[6M Return vs Nifty Z-Score]],Table2[6M Return vs Nifty Z-Score])</f>
        <v>649</v>
      </c>
      <c r="AU703">
        <f>_xlfn.RANK.AVG(Table2[[#This Row],[Sharpe Ratio Z-Score]],Table2[Sharpe Ratio Z-Score])</f>
        <v>692</v>
      </c>
      <c r="AV703">
        <f>(Table2[[#This Row],[Rank 1Y]]+Table2[[#This Row],[Rank 6M]]+Table2[[#This Row],[Rank Sharpe]])/3</f>
        <v>659.66666666666663</v>
      </c>
    </row>
    <row r="704" spans="1:48" x14ac:dyDescent="0.3">
      <c r="A704" t="s">
        <v>2043</v>
      </c>
      <c r="B704" t="s">
        <v>2044</v>
      </c>
      <c r="C704" t="s">
        <v>10157</v>
      </c>
      <c r="D704" t="s">
        <v>455</v>
      </c>
      <c r="E704">
        <v>2934.0212498999999</v>
      </c>
      <c r="F704">
        <v>385.6</v>
      </c>
      <c r="G704">
        <v>-11.054719218195499</v>
      </c>
      <c r="H704">
        <f>(Table2[[#This Row],[1Y Return vs Nifty]]-AVERAGE(Table2[1Y Return vs Nifty]))/_xlfn.STDEV.P(Table2[1Y Return vs Nifty])</f>
        <v>-0.67760376073999096</v>
      </c>
      <c r="I704">
        <v>14.580750966104301</v>
      </c>
      <c r="J704">
        <f>(Table2[[#This Row],[1M Return vs Nifty]]-AVERAGE(Table2[1M Return vs Nifty]))/_xlfn.STDEV.P(Table2[1M Return vs Nifty])</f>
        <v>0.84482653062422031</v>
      </c>
      <c r="K704">
        <v>0.51973701821348794</v>
      </c>
      <c r="L704">
        <f>(Table2[[#This Row],[6M Return vs Nifty]]-AVERAGE(Table2[6M Return vs Nifty]))/_xlfn.STDEV.P(Table2[6M Return vs Nifty])</f>
        <v>-0.29323061705835785</v>
      </c>
      <c r="M704">
        <v>14.2501042857795</v>
      </c>
      <c r="N704">
        <f>(Table2[[#This Row],[1W Return vs Nifty]]-AVERAGE(Table2[1W Return vs Nifty]))/_xlfn.STDEV.P(Table2[1W Return vs Nifty])</f>
        <v>2.4964328315362425</v>
      </c>
      <c r="O704">
        <v>359.31</v>
      </c>
      <c r="P704">
        <v>348.04169681705002</v>
      </c>
      <c r="Q704">
        <v>345.94108048505001</v>
      </c>
      <c r="R704">
        <v>90.769155029789601</v>
      </c>
      <c r="S704" s="2">
        <f>(Table2[[#This Row],[Close Price]]-Table2[[#This Row],[20D EMA]])/Table2[[#This Row],[20D EMA]]</f>
        <v>7.3168016476023542E-2</v>
      </c>
      <c r="T704" s="2">
        <f>(Table2[[#This Row],[Close Price]]-Table2[[#This Row],[50D EMA]])/Table2[[#This Row],[50D EMA]]</f>
        <v>0.10791322857701363</v>
      </c>
      <c r="U704" s="2">
        <f>(Table2[[#This Row],[Close Price]]-Table2[[#This Row],[200D EMA]])/Table2[[#This Row],[200D EMA]]</f>
        <v>0.11464067655493113</v>
      </c>
      <c r="V704">
        <v>2.6399051036020902</v>
      </c>
      <c r="W704">
        <v>378.1</v>
      </c>
      <c r="X704">
        <v>404.2</v>
      </c>
      <c r="Y704">
        <v>360.5</v>
      </c>
      <c r="Z704">
        <v>424.5</v>
      </c>
      <c r="AA704">
        <v>345.05</v>
      </c>
      <c r="AB704">
        <v>424.5</v>
      </c>
      <c r="AC704" s="2">
        <f>(Table2[[#This Row],[Close Price]]/Table2[[#This Row],[Day Low]])-1</f>
        <v>1.9836022216344951E-2</v>
      </c>
      <c r="AD704" s="2">
        <f>(Table2[[#This Row],[Day High]]/Table2[[#This Row],[Close Price]])-1</f>
        <v>4.8236514522821405E-2</v>
      </c>
      <c r="AE704" s="2">
        <f>(Table2[[#This Row],[Close Price]]/Table2[[#This Row],[Current Week Low]])-1</f>
        <v>6.9625520110957018E-2</v>
      </c>
      <c r="AF704" s="2">
        <f>(Table2[[#This Row],[Current Week High]]/Table2[[#This Row],[Close Price]])-1</f>
        <v>0.10088174273858908</v>
      </c>
      <c r="AG704" s="2">
        <f>(Table2[[#This Row],[Close Price]]/Table2[[#This Row],[Current Month Low]])-1</f>
        <v>0.11751920011592532</v>
      </c>
      <c r="AH704" s="2">
        <f>(Table2[[#This Row],[Current Month High]]/Table2[[#This Row],[Close Price]])-1</f>
        <v>0.10088174273858908</v>
      </c>
      <c r="AI704">
        <v>14.6006224066389</v>
      </c>
      <c r="AJ704">
        <v>30.689713607862998</v>
      </c>
      <c r="AK704" t="str">
        <f>IF(AND(Table2[[#This Row],[20D EMA]]&gt;Table2[[#This Row],[50D EMA]],Table2[[#This Row],[50D EMA]]&gt;Table2[[#This Row],[200D EMA]]),"Uptrend","Downtrend/NoTrend")</f>
        <v>Uptrend</v>
      </c>
      <c r="AL704">
        <v>-0.06</v>
      </c>
      <c r="AM704" t="s">
        <v>10199</v>
      </c>
      <c r="AN704">
        <v>11.41</v>
      </c>
      <c r="AO704" t="s">
        <v>10200</v>
      </c>
      <c r="AP704">
        <v>-2.0451694642357E-2</v>
      </c>
      <c r="AQ704">
        <f>(Table2[[#This Row],[Sharpe Ratio]]-AVERAGE(Table2[Sharpe Ratio]))/_xlfn.STDEV.P(Table2[Sharpe Ratio])</f>
        <v>-0.8447786446647273</v>
      </c>
      <c r="AR7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1.5256463396973867</v>
      </c>
      <c r="AS704">
        <f>_xlfn.RANK.AVG(Table2[[#This Row],[1Y Return vs Nifty Z-Score]],Table2[1Y Return vs Nifty Z-Score])</f>
        <v>572</v>
      </c>
      <c r="AT704">
        <f>_xlfn.RANK.AVG(Table2[[#This Row],[6M Return vs Nifty Z-Score]],Table2[6M Return vs Nifty Z-Score])</f>
        <v>424</v>
      </c>
      <c r="AU704">
        <f>_xlfn.RANK.AVG(Table2[[#This Row],[Sharpe Ratio Z-Score]],Table2[Sharpe Ratio Z-Score])</f>
        <v>584</v>
      </c>
      <c r="AV704">
        <f>(Table2[[#This Row],[Rank 1Y]]+Table2[[#This Row],[Rank 6M]]+Table2[[#This Row],[Rank Sharpe]])/3</f>
        <v>526.66666666666663</v>
      </c>
    </row>
    <row r="705" spans="1:48" x14ac:dyDescent="0.3">
      <c r="A705" t="s">
        <v>2061</v>
      </c>
      <c r="B705" t="s">
        <v>2062</v>
      </c>
      <c r="C705" t="s">
        <v>10169</v>
      </c>
      <c r="D705" t="s">
        <v>242</v>
      </c>
      <c r="E705">
        <v>2836.3830149999999</v>
      </c>
      <c r="F705">
        <v>916.25</v>
      </c>
      <c r="G705">
        <v>20.219164750844801</v>
      </c>
      <c r="H705">
        <f>(Table2[[#This Row],[1Y Return vs Nifty]]-AVERAGE(Table2[1Y Return vs Nifty]))/_xlfn.STDEV.P(Table2[1Y Return vs Nifty])</f>
        <v>-0.31223190015539537</v>
      </c>
      <c r="I705">
        <v>2.0843219364321999</v>
      </c>
      <c r="J705">
        <f>(Table2[[#This Row],[1M Return vs Nifty]]-AVERAGE(Table2[1M Return vs Nifty]))/_xlfn.STDEV.P(Table2[1M Return vs Nifty])</f>
        <v>-0.19192134023319588</v>
      </c>
      <c r="K705">
        <v>-12.2960669344402</v>
      </c>
      <c r="L705">
        <f>(Table2[[#This Row],[6M Return vs Nifty]]-AVERAGE(Table2[6M Return vs Nifty]))/_xlfn.STDEV.P(Table2[6M Return vs Nifty])</f>
        <v>-0.68319797270707483</v>
      </c>
      <c r="M705">
        <v>0.79488159829588301</v>
      </c>
      <c r="N705">
        <f>(Table2[[#This Row],[1W Return vs Nifty]]-AVERAGE(Table2[1W Return vs Nifty]))/_xlfn.STDEV.P(Table2[1W Return vs Nifty])</f>
        <v>-0.11367875181604629</v>
      </c>
      <c r="O705">
        <v>897.67</v>
      </c>
      <c r="P705">
        <v>863.57282284852499</v>
      </c>
      <c r="Q705">
        <v>806.48177426710595</v>
      </c>
      <c r="R705">
        <v>57.936891683775301</v>
      </c>
      <c r="S705" s="2">
        <f>(Table2[[#This Row],[Close Price]]-Table2[[#This Row],[20D EMA]])/Table2[[#This Row],[20D EMA]]</f>
        <v>2.0698029342631527E-2</v>
      </c>
      <c r="T705" s="2">
        <f>(Table2[[#This Row],[Close Price]]-Table2[[#This Row],[50D EMA]])/Table2[[#This Row],[50D EMA]]</f>
        <v>6.099911409638565E-2</v>
      </c>
      <c r="U705" s="2">
        <f>(Table2[[#This Row],[Close Price]]-Table2[[#This Row],[200D EMA]])/Table2[[#This Row],[200D EMA]]</f>
        <v>0.13610750947551969</v>
      </c>
      <c r="V705">
        <v>1.7265900360706099</v>
      </c>
      <c r="W705">
        <v>905</v>
      </c>
      <c r="X705">
        <v>962.05</v>
      </c>
      <c r="Y705">
        <v>905</v>
      </c>
      <c r="Z705">
        <v>962.05</v>
      </c>
      <c r="AA705">
        <v>904.05</v>
      </c>
      <c r="AB705">
        <v>962.05</v>
      </c>
      <c r="AC705" s="2">
        <f>(Table2[[#This Row],[Close Price]]/Table2[[#This Row],[Day Low]])-1</f>
        <v>1.2430939226519389E-2</v>
      </c>
      <c r="AD705" s="2">
        <f>(Table2[[#This Row],[Day High]]/Table2[[#This Row],[Close Price]])-1</f>
        <v>4.9986357435197748E-2</v>
      </c>
      <c r="AE705" s="2">
        <f>(Table2[[#This Row],[Close Price]]/Table2[[#This Row],[Current Week Low]])-1</f>
        <v>1.2430939226519389E-2</v>
      </c>
      <c r="AF705" s="2">
        <f>(Table2[[#This Row],[Current Week High]]/Table2[[#This Row],[Close Price]])-1</f>
        <v>4.9986357435197748E-2</v>
      </c>
      <c r="AG705" s="2">
        <f>(Table2[[#This Row],[Close Price]]/Table2[[#This Row],[Current Month Low]])-1</f>
        <v>1.3494828825839411E-2</v>
      </c>
      <c r="AH705" s="2">
        <f>(Table2[[#This Row],[Current Month High]]/Table2[[#This Row],[Close Price]])-1</f>
        <v>4.9986357435197748E-2</v>
      </c>
      <c r="AI705">
        <v>6.5211459754433703</v>
      </c>
      <c r="AJ705">
        <v>55.151976970620602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0</v>
      </c>
      <c r="AM705" t="s">
        <v>10201</v>
      </c>
      <c r="AN705">
        <v>1.59</v>
      </c>
      <c r="AO705" t="s">
        <v>10200</v>
      </c>
      <c r="AP705">
        <v>1.1470968154785001E-2</v>
      </c>
      <c r="AQ705">
        <f>(Table2[[#This Row],[Sharpe Ratio]]-AVERAGE(Table2[Sharpe Ratio]))/_xlfn.STDEV.P(Table2[Sharpe Ratio])</f>
        <v>-0.48487315895189986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-1.7859031238636123</v>
      </c>
      <c r="AS705">
        <f>_xlfn.RANK.AVG(Table2[[#This Row],[1Y Return vs Nifty Z-Score]],Table2[1Y Return vs Nifty Z-Score])</f>
        <v>391</v>
      </c>
      <c r="AT705">
        <f>_xlfn.RANK.AVG(Table2[[#This Row],[6M Return vs Nifty Z-Score]],Table2[6M Return vs Nifty Z-Score])</f>
        <v>549</v>
      </c>
      <c r="AU705">
        <f>_xlfn.RANK.AVG(Table2[[#This Row],[Sharpe Ratio Z-Score]],Table2[Sharpe Ratio Z-Score])</f>
        <v>466</v>
      </c>
      <c r="AV705">
        <f>(Table2[[#This Row],[Rank 1Y]]+Table2[[#This Row],[Rank 6M]]+Table2[[#This Row],[Rank Sharpe]])/3</f>
        <v>468.66666666666669</v>
      </c>
    </row>
    <row r="706" spans="1:48" x14ac:dyDescent="0.3">
      <c r="A706" t="s">
        <v>2063</v>
      </c>
      <c r="B706" t="s">
        <v>2064</v>
      </c>
      <c r="C706" t="s">
        <v>10153</v>
      </c>
      <c r="D706" t="s">
        <v>59</v>
      </c>
      <c r="E706">
        <v>2827.229275531</v>
      </c>
      <c r="F706">
        <v>211.07</v>
      </c>
      <c r="G706">
        <v>-25.891270115430999</v>
      </c>
      <c r="H706">
        <f>(Table2[[#This Row],[1Y Return vs Nifty]]-AVERAGE(Table2[1Y Return vs Nifty]))/_xlfn.STDEV.P(Table2[1Y Return vs Nifty])</f>
        <v>-0.85093874565415717</v>
      </c>
      <c r="I706">
        <v>13.163664125076901</v>
      </c>
      <c r="J706">
        <f>(Table2[[#This Row],[1M Return vs Nifty]]-AVERAGE(Table2[1M Return vs Nifty]))/_xlfn.STDEV.P(Table2[1M Return vs Nifty])</f>
        <v>0.72726000327734586</v>
      </c>
      <c r="K706">
        <v>11.954925837440999</v>
      </c>
      <c r="L706">
        <f>(Table2[[#This Row],[6M Return vs Nifty]]-AVERAGE(Table2[6M Return vs Nifty]))/_xlfn.STDEV.P(Table2[6M Return vs Nifty])</f>
        <v>5.4726511628411537E-2</v>
      </c>
      <c r="M706">
        <v>6.0814986006882599</v>
      </c>
      <c r="N706">
        <f>(Table2[[#This Row],[1W Return vs Nifty]]-AVERAGE(Table2[1W Return vs Nifty]))/_xlfn.STDEV.P(Table2[1W Return vs Nifty])</f>
        <v>0.91184573002901115</v>
      </c>
      <c r="O706">
        <v>203.49</v>
      </c>
      <c r="P706">
        <v>197.29395451807</v>
      </c>
      <c r="Q706">
        <v>186.261531851527</v>
      </c>
      <c r="R706">
        <v>66.3914699012266</v>
      </c>
      <c r="S706" s="2">
        <f>(Table2[[#This Row],[Close Price]]-Table2[[#This Row],[20D EMA]])/Table2[[#This Row],[20D EMA]]</f>
        <v>3.7249987714383918E-2</v>
      </c>
      <c r="T706" s="2">
        <f>(Table2[[#This Row],[Close Price]]-Table2[[#This Row],[50D EMA]])/Table2[[#This Row],[50D EMA]]</f>
        <v>6.9824975203020029E-2</v>
      </c>
      <c r="U706" s="2">
        <f>(Table2[[#This Row],[Close Price]]-Table2[[#This Row],[200D EMA]])/Table2[[#This Row],[200D EMA]]</f>
        <v>0.133191582297564</v>
      </c>
      <c r="V706">
        <v>1.48623677918438</v>
      </c>
      <c r="W706">
        <v>203.81</v>
      </c>
      <c r="X706">
        <v>217.9</v>
      </c>
      <c r="Y706">
        <v>203.81</v>
      </c>
      <c r="Z706">
        <v>221.65</v>
      </c>
      <c r="AA706">
        <v>195.32</v>
      </c>
      <c r="AB706">
        <v>221.65</v>
      </c>
      <c r="AC706" s="2">
        <f>(Table2[[#This Row],[Close Price]]/Table2[[#This Row],[Day Low]])-1</f>
        <v>3.5621412099504424E-2</v>
      </c>
      <c r="AD706" s="2">
        <f>(Table2[[#This Row],[Day High]]/Table2[[#This Row],[Close Price]])-1</f>
        <v>3.235893305538462E-2</v>
      </c>
      <c r="AE706" s="2">
        <f>(Table2[[#This Row],[Close Price]]/Table2[[#This Row],[Current Week Low]])-1</f>
        <v>3.5621412099504424E-2</v>
      </c>
      <c r="AF706" s="2">
        <f>(Table2[[#This Row],[Current Week High]]/Table2[[#This Row],[Close Price]])-1</f>
        <v>5.0125550765149018E-2</v>
      </c>
      <c r="AG706" s="2">
        <f>(Table2[[#This Row],[Close Price]]/Table2[[#This Row],[Current Month Low]])-1</f>
        <v>8.0636903542903982E-2</v>
      </c>
      <c r="AH706" s="2">
        <f>(Table2[[#This Row],[Current Month High]]/Table2[[#This Row],[Close Price]])-1</f>
        <v>5.0125550765149018E-2</v>
      </c>
      <c r="AI706">
        <v>22.2106410195669</v>
      </c>
      <c r="AJ706">
        <v>36.438267614738201</v>
      </c>
      <c r="AK706" t="str">
        <f>IF(AND(Table2[[#This Row],[20D EMA]]&gt;Table2[[#This Row],[50D EMA]],Table2[[#This Row],[50D EMA]]&gt;Table2[[#This Row],[200D EMA]]),"Uptrend","Downtrend/NoTrend")</f>
        <v>Uptrend</v>
      </c>
      <c r="AL706">
        <v>-0.02</v>
      </c>
      <c r="AM706" t="s">
        <v>10199</v>
      </c>
      <c r="AN706">
        <v>4.74</v>
      </c>
      <c r="AO706" t="s">
        <v>10200</v>
      </c>
      <c r="AP706">
        <v>5.3936786839352997E-2</v>
      </c>
      <c r="AQ706">
        <f>(Table2[[#This Row],[Sharpe Ratio]]-AVERAGE(Table2[Sharpe Ratio]))/_xlfn.STDEV.P(Table2[Sharpe Ratio])</f>
        <v>-6.1010340516350903E-3</v>
      </c>
      <c r="AR7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0.83679246522897632</v>
      </c>
      <c r="AS706">
        <f>_xlfn.RANK.AVG(Table2[[#This Row],[1Y Return vs Nifty Z-Score]],Table2[1Y Return vs Nifty Z-Score])</f>
        <v>647</v>
      </c>
      <c r="AT706">
        <f>_xlfn.RANK.AVG(Table2[[#This Row],[6M Return vs Nifty Z-Score]],Table2[6M Return vs Nifty Z-Score])</f>
        <v>297</v>
      </c>
      <c r="AU706">
        <f>_xlfn.RANK.AVG(Table2[[#This Row],[Sharpe Ratio Z-Score]],Table2[Sharpe Ratio Z-Score])</f>
        <v>341</v>
      </c>
      <c r="AV706">
        <f>(Table2[[#This Row],[Rank 1Y]]+Table2[[#This Row],[Rank 6M]]+Table2[[#This Row],[Rank Sharpe]])/3</f>
        <v>428.33333333333331</v>
      </c>
    </row>
    <row r="707" spans="1:48" x14ac:dyDescent="0.3">
      <c r="A707" t="s">
        <v>2065</v>
      </c>
      <c r="B707" t="s">
        <v>2066</v>
      </c>
      <c r="C707" t="s">
        <v>10159</v>
      </c>
      <c r="D707" t="s">
        <v>1576</v>
      </c>
      <c r="E707">
        <v>2819.3218001999999</v>
      </c>
      <c r="F707">
        <v>675.25</v>
      </c>
      <c r="G707">
        <v>-36.814188491026997</v>
      </c>
      <c r="H707">
        <f>(Table2[[#This Row],[1Y Return vs Nifty]]-AVERAGE(Table2[1Y Return vs Nifty]))/_xlfn.STDEV.P(Table2[1Y Return vs Nifty])</f>
        <v>-0.97855087767639048</v>
      </c>
      <c r="I707">
        <v>-9.8722973528784692</v>
      </c>
      <c r="J707">
        <f>(Table2[[#This Row],[1M Return vs Nifty]]-AVERAGE(Table2[1M Return vs Nifty]))/_xlfn.STDEV.P(Table2[1M Return vs Nifty])</f>
        <v>-1.1838846892356918</v>
      </c>
      <c r="K707">
        <v>-31.011400123088901</v>
      </c>
      <c r="L707">
        <f>(Table2[[#This Row],[6M Return vs Nifty]]-AVERAGE(Table2[6M Return vs Nifty]))/_xlfn.STDEV.P(Table2[6M Return vs Nifty])</f>
        <v>-1.2526799202013466</v>
      </c>
      <c r="M707">
        <v>-4.2217896879085499</v>
      </c>
      <c r="N707">
        <f>(Table2[[#This Row],[1W Return vs Nifty]]-AVERAGE(Table2[1W Return vs Nifty]))/_xlfn.STDEV.P(Table2[1W Return vs Nifty])</f>
        <v>-1.0868378096868199</v>
      </c>
      <c r="O707">
        <v>703.55</v>
      </c>
      <c r="P707">
        <v>717.44590469309799</v>
      </c>
      <c r="Q707">
        <v>729.89528938737999</v>
      </c>
      <c r="R707">
        <v>29.837836198205199</v>
      </c>
      <c r="S707" s="2">
        <f>(Table2[[#This Row],[Close Price]]-Table2[[#This Row],[20D EMA]])/Table2[[#This Row],[20D EMA]]</f>
        <v>-4.022457536777764E-2</v>
      </c>
      <c r="T707" s="2">
        <f>(Table2[[#This Row],[Close Price]]-Table2[[#This Row],[50D EMA]])/Table2[[#This Row],[50D EMA]]</f>
        <v>-5.8814057501865788E-2</v>
      </c>
      <c r="U707" s="2">
        <f>(Table2[[#This Row],[Close Price]]-Table2[[#This Row],[200D EMA]])/Table2[[#This Row],[200D EMA]]</f>
        <v>-7.4867299709860016E-2</v>
      </c>
      <c r="V707">
        <v>0.72796889014333399</v>
      </c>
      <c r="W707">
        <v>673</v>
      </c>
      <c r="X707">
        <v>691.5</v>
      </c>
      <c r="Y707">
        <v>673</v>
      </c>
      <c r="Z707">
        <v>699.95</v>
      </c>
      <c r="AA707">
        <v>673</v>
      </c>
      <c r="AB707">
        <v>731.4</v>
      </c>
      <c r="AC707" s="2">
        <f>(Table2[[#This Row],[Close Price]]/Table2[[#This Row],[Day Low]])-1</f>
        <v>3.3432392273402556E-3</v>
      </c>
      <c r="AD707" s="2">
        <f>(Table2[[#This Row],[Day High]]/Table2[[#This Row],[Close Price]])-1</f>
        <v>2.4065161051462391E-2</v>
      </c>
      <c r="AE707" s="2">
        <f>(Table2[[#This Row],[Close Price]]/Table2[[#This Row],[Current Week Low]])-1</f>
        <v>3.3432392273402556E-3</v>
      </c>
      <c r="AF707" s="2">
        <f>(Table2[[#This Row],[Current Week High]]/Table2[[#This Row],[Close Price]])-1</f>
        <v>3.6579044798223048E-2</v>
      </c>
      <c r="AG707" s="2">
        <f>(Table2[[#This Row],[Close Price]]/Table2[[#This Row],[Current Month Low]])-1</f>
        <v>3.3432392273402556E-3</v>
      </c>
      <c r="AH707" s="2">
        <f>(Table2[[#This Row],[Current Month High]]/Table2[[#This Row],[Close Price]])-1</f>
        <v>8.3154387263976171E-2</v>
      </c>
      <c r="AI707">
        <v>34.024435394298401</v>
      </c>
      <c r="AJ707">
        <v>5.67292644757433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-0.24</v>
      </c>
      <c r="AM707" t="s">
        <v>10199</v>
      </c>
      <c r="AN707">
        <v>-8.4</v>
      </c>
      <c r="AO707" t="s">
        <v>10199</v>
      </c>
      <c r="AQ707">
        <f>(Table2[[#This Row],[Sharpe Ratio]]-AVERAGE(Table2[Sharpe Ratio]))/_xlfn.STDEV.P(Table2[Sharpe Ratio])</f>
        <v>-0.61420022642052874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690</v>
      </c>
      <c r="AT707">
        <f>_xlfn.RANK.AVG(Table2[[#This Row],[6M Return vs Nifty Z-Score]],Table2[6M Return vs Nifty Z-Score])</f>
        <v>689</v>
      </c>
      <c r="AU707">
        <f>_xlfn.RANK.AVG(Table2[[#This Row],[Sharpe Ratio Z-Score]],Table2[Sharpe Ratio Z-Score])</f>
        <v>520.5</v>
      </c>
      <c r="AV707">
        <f>(Table2[[#This Row],[Rank 1Y]]+Table2[[#This Row],[Rank 6M]]+Table2[[#This Row],[Rank Sharpe]])/3</f>
        <v>633.16666666666663</v>
      </c>
    </row>
    <row r="708" spans="1:48" x14ac:dyDescent="0.3">
      <c r="A708" t="s">
        <v>2075</v>
      </c>
      <c r="B708" t="s">
        <v>2076</v>
      </c>
      <c r="C708" t="s">
        <v>10171</v>
      </c>
      <c r="D708" t="s">
        <v>1788</v>
      </c>
      <c r="E708">
        <v>2807.9156348500001</v>
      </c>
      <c r="F708">
        <v>15.37</v>
      </c>
      <c r="G708">
        <v>-40.936849536010499</v>
      </c>
      <c r="H708">
        <f>(Table2[[#This Row],[1Y Return vs Nifty]]-AVERAGE(Table2[1Y Return vs Nifty]))/_xlfn.STDEV.P(Table2[1Y Return vs Nifty])</f>
        <v>-1.0267158046185134</v>
      </c>
      <c r="I708">
        <v>-2.8085239889601099</v>
      </c>
      <c r="J708">
        <f>(Table2[[#This Row],[1M Return vs Nifty]]-AVERAGE(Table2[1M Return vs Nifty]))/_xlfn.STDEV.P(Table2[1M Return vs Nifty])</f>
        <v>-0.59784911236226823</v>
      </c>
      <c r="K708">
        <v>-47.880214230964697</v>
      </c>
      <c r="L708">
        <f>(Table2[[#This Row],[6M Return vs Nifty]]-AVERAGE(Table2[6M Return vs Nifty]))/_xlfn.STDEV.P(Table2[6M Return vs Nifty])</f>
        <v>-1.7659748219399118</v>
      </c>
      <c r="M708">
        <v>-2.6237768009222702</v>
      </c>
      <c r="N708">
        <f>(Table2[[#This Row],[1W Return vs Nifty]]-AVERAGE(Table2[1W Return vs Nifty]))/_xlfn.STDEV.P(Table2[1W Return vs Nifty])</f>
        <v>-0.7768472548259866</v>
      </c>
      <c r="O708">
        <v>15.67</v>
      </c>
      <c r="P708">
        <v>16.196401912169598</v>
      </c>
      <c r="Q708">
        <v>17.6373994067736</v>
      </c>
      <c r="R708">
        <v>36.3073065354139</v>
      </c>
      <c r="S708" s="2">
        <f>(Table2[[#This Row],[Close Price]]-Table2[[#This Row],[20D EMA]])/Table2[[#This Row],[20D EMA]]</f>
        <v>-1.9144862795150014E-2</v>
      </c>
      <c r="T708" s="2">
        <f>(Table2[[#This Row],[Close Price]]-Table2[[#This Row],[50D EMA]])/Table2[[#This Row],[50D EMA]]</f>
        <v>-5.1023796312973685E-2</v>
      </c>
      <c r="U708" s="2">
        <f>(Table2[[#This Row],[Close Price]]-Table2[[#This Row],[200D EMA]])/Table2[[#This Row],[200D EMA]]</f>
        <v>-0.12855633387214735</v>
      </c>
      <c r="V708">
        <v>0.76586808910151505</v>
      </c>
      <c r="W708">
        <v>15</v>
      </c>
      <c r="X708">
        <v>15.48</v>
      </c>
      <c r="Y708">
        <v>15</v>
      </c>
      <c r="Z708">
        <v>15.72</v>
      </c>
      <c r="AA708">
        <v>15</v>
      </c>
      <c r="AB708">
        <v>16.25</v>
      </c>
      <c r="AC708" s="2">
        <f>(Table2[[#This Row],[Close Price]]/Table2[[#This Row],[Day Low]])-1</f>
        <v>2.4666666666666615E-2</v>
      </c>
      <c r="AD708" s="2">
        <f>(Table2[[#This Row],[Day High]]/Table2[[#This Row],[Close Price]])-1</f>
        <v>7.1567989590111125E-3</v>
      </c>
      <c r="AE708" s="2">
        <f>(Table2[[#This Row],[Close Price]]/Table2[[#This Row],[Current Week Low]])-1</f>
        <v>2.4666666666666615E-2</v>
      </c>
      <c r="AF708" s="2">
        <f>(Table2[[#This Row],[Current Week High]]/Table2[[#This Row],[Close Price]])-1</f>
        <v>2.2771633051398954E-2</v>
      </c>
      <c r="AG708" s="2">
        <f>(Table2[[#This Row],[Close Price]]/Table2[[#This Row],[Current Month Low]])-1</f>
        <v>2.4666666666666615E-2</v>
      </c>
      <c r="AH708" s="2">
        <f>(Table2[[#This Row],[Current Month High]]/Table2[[#This Row],[Close Price]])-1</f>
        <v>5.7254391672088456E-2</v>
      </c>
      <c r="AI708">
        <v>69.486011711125499</v>
      </c>
      <c r="AJ708">
        <v>19.6108949416342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-0.18</v>
      </c>
      <c r="AM708" t="s">
        <v>10199</v>
      </c>
      <c r="AN708">
        <v>-4.18</v>
      </c>
      <c r="AO708" t="s">
        <v>10199</v>
      </c>
      <c r="AP708">
        <v>8.6149092018469996E-3</v>
      </c>
      <c r="AQ708">
        <f>(Table2[[#This Row],[Sharpe Ratio]]-AVERAGE(Table2[Sharpe Ratio]))/_xlfn.STDEV.P(Table2[Sharpe Ratio])</f>
        <v>-0.51707320727536388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700</v>
      </c>
      <c r="AT708">
        <f>_xlfn.RANK.AVG(Table2[[#This Row],[6M Return vs Nifty Z-Score]],Table2[6M Return vs Nifty Z-Score])</f>
        <v>720</v>
      </c>
      <c r="AU708">
        <f>_xlfn.RANK.AVG(Table2[[#This Row],[Sharpe Ratio Z-Score]],Table2[Sharpe Ratio Z-Score])</f>
        <v>476</v>
      </c>
      <c r="AV708">
        <f>(Table2[[#This Row],[Rank 1Y]]+Table2[[#This Row],[Rank 6M]]+Table2[[#This Row],[Rank Sharpe]])/3</f>
        <v>632</v>
      </c>
    </row>
    <row r="709" spans="1:48" x14ac:dyDescent="0.3">
      <c r="A709" t="s">
        <v>2081</v>
      </c>
      <c r="B709" t="s">
        <v>2082</v>
      </c>
      <c r="C709" t="s">
        <v>10158</v>
      </c>
      <c r="D709" t="s">
        <v>46</v>
      </c>
      <c r="E709">
        <v>2772.745071495</v>
      </c>
      <c r="F709">
        <v>693.6</v>
      </c>
      <c r="G709">
        <v>-30.473762919875298</v>
      </c>
      <c r="H709">
        <f>(Table2[[#This Row],[1Y Return vs Nifty]]-AVERAGE(Table2[1Y Return vs Nifty]))/_xlfn.STDEV.P(Table2[1Y Return vs Nifty])</f>
        <v>-0.9044758734292947</v>
      </c>
      <c r="I709">
        <v>0.53149002679034696</v>
      </c>
      <c r="J709">
        <f>(Table2[[#This Row],[1M Return vs Nifty]]-AVERAGE(Table2[1M Return vs Nifty]))/_xlfn.STDEV.P(Table2[1M Return vs Nifty])</f>
        <v>-0.32074975771934627</v>
      </c>
      <c r="K709">
        <v>-18.863122879209101</v>
      </c>
      <c r="L709">
        <f>(Table2[[#This Row],[6M Return vs Nifty]]-AVERAGE(Table2[6M Return vs Nifty]))/_xlfn.STDEV.P(Table2[6M Return vs Nifty])</f>
        <v>-0.88302448773802911</v>
      </c>
      <c r="M709">
        <v>1.9495165829900201</v>
      </c>
      <c r="N709">
        <f>(Table2[[#This Row],[1W Return vs Nifty]]-AVERAGE(Table2[1W Return vs Nifty]))/_xlfn.STDEV.P(Table2[1W Return vs Nifty])</f>
        <v>0.11030313373813357</v>
      </c>
      <c r="O709">
        <v>678.6</v>
      </c>
      <c r="P709">
        <v>672.96019449923995</v>
      </c>
      <c r="Q709">
        <v>699.49073687068096</v>
      </c>
      <c r="R709">
        <v>70.863747843705497</v>
      </c>
      <c r="S709" s="2">
        <f>(Table2[[#This Row],[Close Price]]-Table2[[#This Row],[20D EMA]])/Table2[[#This Row],[20D EMA]]</f>
        <v>2.2104332449160033E-2</v>
      </c>
      <c r="T709" s="2">
        <f>(Table2[[#This Row],[Close Price]]-Table2[[#This Row],[50D EMA]])/Table2[[#This Row],[50D EMA]]</f>
        <v>3.067017287124757E-2</v>
      </c>
      <c r="U709" s="2">
        <f>(Table2[[#This Row],[Close Price]]-Table2[[#This Row],[200D EMA]])/Table2[[#This Row],[200D EMA]]</f>
        <v>-8.4214651605457862E-3</v>
      </c>
      <c r="V709">
        <v>0.91019036510916296</v>
      </c>
      <c r="W709">
        <v>678.35</v>
      </c>
      <c r="X709">
        <v>700.35</v>
      </c>
      <c r="Y709">
        <v>678.35</v>
      </c>
      <c r="Z709">
        <v>709.65</v>
      </c>
      <c r="AA709">
        <v>659.95</v>
      </c>
      <c r="AB709">
        <v>709.65</v>
      </c>
      <c r="AC709" s="2">
        <f>(Table2[[#This Row],[Close Price]]/Table2[[#This Row],[Day Low]])-1</f>
        <v>2.2481020122355755E-2</v>
      </c>
      <c r="AD709" s="2">
        <f>(Table2[[#This Row],[Day High]]/Table2[[#This Row],[Close Price]])-1</f>
        <v>9.7318339100345153E-3</v>
      </c>
      <c r="AE709" s="2">
        <f>(Table2[[#This Row],[Close Price]]/Table2[[#This Row],[Current Week Low]])-1</f>
        <v>2.2481020122355755E-2</v>
      </c>
      <c r="AF709" s="2">
        <f>(Table2[[#This Row],[Current Week High]]/Table2[[#This Row],[Close Price]])-1</f>
        <v>2.3140138408304534E-2</v>
      </c>
      <c r="AG709" s="2">
        <f>(Table2[[#This Row],[Close Price]]/Table2[[#This Row],[Current Month Low]])-1</f>
        <v>5.0988711266005016E-2</v>
      </c>
      <c r="AH709" s="2">
        <f>(Table2[[#This Row],[Current Month High]]/Table2[[#This Row],[Close Price]])-1</f>
        <v>2.3140138408304534E-2</v>
      </c>
      <c r="AI709">
        <v>21.972318339100301</v>
      </c>
      <c r="AJ709">
        <v>15.619269878313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-0.17</v>
      </c>
      <c r="AM709" t="s">
        <v>10199</v>
      </c>
      <c r="AN709">
        <v>6.58</v>
      </c>
      <c r="AO709" t="s">
        <v>10200</v>
      </c>
      <c r="AP709">
        <v>1.0408318597349E-2</v>
      </c>
      <c r="AQ709">
        <f>(Table2[[#This Row],[Sharpe Ratio]]-AVERAGE(Table2[Sharpe Ratio]))/_xlfn.STDEV.P(Table2[Sharpe Ratio])</f>
        <v>-0.49685378248389944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662</v>
      </c>
      <c r="AT709">
        <f>_xlfn.RANK.AVG(Table2[[#This Row],[6M Return vs Nifty Z-Score]],Table2[6M Return vs Nifty Z-Score])</f>
        <v>609</v>
      </c>
      <c r="AU709">
        <f>_xlfn.RANK.AVG(Table2[[#This Row],[Sharpe Ratio Z-Score]],Table2[Sharpe Ratio Z-Score])</f>
        <v>472</v>
      </c>
      <c r="AV709">
        <f>(Table2[[#This Row],[Rank 1Y]]+Table2[[#This Row],[Rank 6M]]+Table2[[#This Row],[Rank Sharpe]])/3</f>
        <v>581</v>
      </c>
    </row>
    <row r="710" spans="1:48" x14ac:dyDescent="0.3">
      <c r="A710" t="s">
        <v>2085</v>
      </c>
      <c r="B710" t="s">
        <v>2086</v>
      </c>
      <c r="C710" t="s">
        <v>10154</v>
      </c>
      <c r="D710" t="s">
        <v>297</v>
      </c>
      <c r="E710">
        <v>2764.268905895</v>
      </c>
      <c r="F710">
        <v>1764.55</v>
      </c>
      <c r="G710">
        <v>11.791637730147899</v>
      </c>
      <c r="H710">
        <f>(Table2[[#This Row],[1Y Return vs Nifty]]-AVERAGE(Table2[1Y Return vs Nifty]))/_xlfn.STDEV.P(Table2[1Y Return vs Nifty])</f>
        <v>-0.41069044885140094</v>
      </c>
      <c r="I710">
        <v>1.6083904470016399</v>
      </c>
      <c r="J710">
        <f>(Table2[[#This Row],[1M Return vs Nifty]]-AVERAGE(Table2[1M Return vs Nifty]))/_xlfn.STDEV.P(Table2[1M Return vs Nifty])</f>
        <v>-0.23140629686917005</v>
      </c>
      <c r="K710">
        <v>2.09136905308891</v>
      </c>
      <c r="L710">
        <f>(Table2[[#This Row],[6M Return vs Nifty]]-AVERAGE(Table2[6M Return vs Nifty]))/_xlfn.STDEV.P(Table2[6M Return vs Nifty])</f>
        <v>-0.2454080074930583</v>
      </c>
      <c r="M710">
        <v>2.5996488735300001</v>
      </c>
      <c r="N710">
        <f>(Table2[[#This Row],[1W Return vs Nifty]]-AVERAGE(Table2[1W Return vs Nifty]))/_xlfn.STDEV.P(Table2[1W Return vs Nifty])</f>
        <v>0.23641905628085541</v>
      </c>
      <c r="O710">
        <v>1748.61</v>
      </c>
      <c r="P710">
        <v>1723.11265241714</v>
      </c>
      <c r="Q710">
        <v>1645.4822735969201</v>
      </c>
      <c r="R710">
        <v>79.569192927373393</v>
      </c>
      <c r="S710" s="2">
        <f>(Table2[[#This Row],[Close Price]]-Table2[[#This Row],[20D EMA]])/Table2[[#This Row],[20D EMA]]</f>
        <v>9.11581198780749E-3</v>
      </c>
      <c r="T710" s="2">
        <f>(Table2[[#This Row],[Close Price]]-Table2[[#This Row],[50D EMA]])/Table2[[#This Row],[50D EMA]]</f>
        <v>2.4047961997570307E-2</v>
      </c>
      <c r="U710" s="2">
        <f>(Table2[[#This Row],[Close Price]]-Table2[[#This Row],[200D EMA]])/Table2[[#This Row],[200D EMA]]</f>
        <v>7.2360382310777099E-2</v>
      </c>
      <c r="V710">
        <v>1.50637559780389</v>
      </c>
      <c r="W710">
        <v>1736</v>
      </c>
      <c r="X710">
        <v>1807.4</v>
      </c>
      <c r="Y710">
        <v>1736</v>
      </c>
      <c r="Z710">
        <v>1880.05</v>
      </c>
      <c r="AA710">
        <v>1713.1</v>
      </c>
      <c r="AB710">
        <v>1886.2</v>
      </c>
      <c r="AC710" s="2">
        <f>(Table2[[#This Row],[Close Price]]/Table2[[#This Row],[Day Low]])-1</f>
        <v>1.64458525345621E-2</v>
      </c>
      <c r="AD710" s="2">
        <f>(Table2[[#This Row],[Day High]]/Table2[[#This Row],[Close Price]])-1</f>
        <v>2.4283811736703464E-2</v>
      </c>
      <c r="AE710" s="2">
        <f>(Table2[[#This Row],[Close Price]]/Table2[[#This Row],[Current Week Low]])-1</f>
        <v>1.64458525345621E-2</v>
      </c>
      <c r="AF710" s="2">
        <f>(Table2[[#This Row],[Current Week High]]/Table2[[#This Row],[Close Price]])-1</f>
        <v>6.5455781927403534E-2</v>
      </c>
      <c r="AG710" s="2">
        <f>(Table2[[#This Row],[Close Price]]/Table2[[#This Row],[Current Month Low]])-1</f>
        <v>3.0033273013834627E-2</v>
      </c>
      <c r="AH710" s="2">
        <f>(Table2[[#This Row],[Current Month High]]/Table2[[#This Row],[Close Price]])-1</f>
        <v>6.8941089796265453E-2</v>
      </c>
      <c r="AI710">
        <v>20.563316426284299</v>
      </c>
      <c r="AJ710">
        <v>37.855468749999901</v>
      </c>
      <c r="AK710" t="str">
        <f>IF(AND(Table2[[#This Row],[20D EMA]]&gt;Table2[[#This Row],[50D EMA]],Table2[[#This Row],[50D EMA]]&gt;Table2[[#This Row],[200D EMA]]),"Uptrend","Downtrend/NoTrend")</f>
        <v>Uptrend</v>
      </c>
      <c r="AL710">
        <v>-0.09</v>
      </c>
      <c r="AM710" t="s">
        <v>10199</v>
      </c>
      <c r="AN710">
        <v>0.6</v>
      </c>
      <c r="AO710" t="s">
        <v>10200</v>
      </c>
      <c r="AP710">
        <v>4.4950925485830002E-3</v>
      </c>
      <c r="AQ710">
        <f>(Table2[[#This Row],[Sharpe Ratio]]-AVERAGE(Table2[Sharpe Ratio]))/_xlfn.STDEV.P(Table2[Sharpe Ratio])</f>
        <v>-0.56352123146003574</v>
      </c>
      <c r="AR7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-1.2146069283928096</v>
      </c>
      <c r="AS710">
        <f>_xlfn.RANK.AVG(Table2[[#This Row],[1Y Return vs Nifty Z-Score]],Table2[1Y Return vs Nifty Z-Score])</f>
        <v>442</v>
      </c>
      <c r="AT710">
        <f>_xlfn.RANK.AVG(Table2[[#This Row],[6M Return vs Nifty Z-Score]],Table2[6M Return vs Nifty Z-Score])</f>
        <v>399</v>
      </c>
      <c r="AU710">
        <f>_xlfn.RANK.AVG(Table2[[#This Row],[Sharpe Ratio Z-Score]],Table2[Sharpe Ratio Z-Score])</f>
        <v>489</v>
      </c>
      <c r="AV710">
        <f>(Table2[[#This Row],[Rank 1Y]]+Table2[[#This Row],[Rank 6M]]+Table2[[#This Row],[Rank Sharpe]])/3</f>
        <v>443.33333333333331</v>
      </c>
    </row>
    <row r="711" spans="1:48" x14ac:dyDescent="0.3">
      <c r="A711" t="s">
        <v>2089</v>
      </c>
      <c r="B711" t="s">
        <v>2090</v>
      </c>
      <c r="C711" t="s">
        <v>10157</v>
      </c>
      <c r="D711" t="s">
        <v>414</v>
      </c>
      <c r="E711">
        <v>2743.0860659199998</v>
      </c>
      <c r="F711">
        <v>1930.1</v>
      </c>
      <c r="G711">
        <v>-11.411059400936001</v>
      </c>
      <c r="H711">
        <f>(Table2[[#This Row],[1Y Return vs Nifty]]-AVERAGE(Table2[1Y Return vs Nifty]))/_xlfn.STDEV.P(Table2[1Y Return vs Nifty])</f>
        <v>-0.68176687254592583</v>
      </c>
      <c r="I711">
        <v>1.7041784626736201</v>
      </c>
      <c r="J711">
        <f>(Table2[[#This Row],[1M Return vs Nifty]]-AVERAGE(Table2[1M Return vs Nifty]))/_xlfn.STDEV.P(Table2[1M Return vs Nifty])</f>
        <v>-0.22345938491009915</v>
      </c>
      <c r="K711">
        <v>-15.1988402880544</v>
      </c>
      <c r="L711">
        <f>(Table2[[#This Row],[6M Return vs Nifty]]-AVERAGE(Table2[6M Return vs Nifty]))/_xlfn.STDEV.P(Table2[6M Return vs Nifty])</f>
        <v>-0.7715253888362904</v>
      </c>
      <c r="M711">
        <v>-2.6909671972290301</v>
      </c>
      <c r="N711">
        <f>(Table2[[#This Row],[1W Return vs Nifty]]-AVERAGE(Table2[1W Return vs Nifty]))/_xlfn.STDEV.P(Table2[1W Return vs Nifty])</f>
        <v>-0.78988118490381753</v>
      </c>
      <c r="O711">
        <v>1936.93</v>
      </c>
      <c r="P711">
        <v>1875.6613910897099</v>
      </c>
      <c r="Q711">
        <v>1856.28837663839</v>
      </c>
      <c r="R711">
        <v>47.9327698279712</v>
      </c>
      <c r="S711" s="2">
        <f>(Table2[[#This Row],[Close Price]]-Table2[[#This Row],[20D EMA]])/Table2[[#This Row],[20D EMA]]</f>
        <v>-3.5261986752232423E-3</v>
      </c>
      <c r="T711" s="2">
        <f>(Table2[[#This Row],[Close Price]]-Table2[[#This Row],[50D EMA]])/Table2[[#This Row],[50D EMA]]</f>
        <v>2.902368688127796E-2</v>
      </c>
      <c r="U711" s="2">
        <f>(Table2[[#This Row],[Close Price]]-Table2[[#This Row],[200D EMA]])/Table2[[#This Row],[200D EMA]]</f>
        <v>3.976301542935784E-2</v>
      </c>
      <c r="V711">
        <v>0.63698688092549005</v>
      </c>
      <c r="W711">
        <v>1897.3</v>
      </c>
      <c r="X711">
        <v>1959.5</v>
      </c>
      <c r="Y711">
        <v>1897.3</v>
      </c>
      <c r="Z711">
        <v>1982.45</v>
      </c>
      <c r="AA711">
        <v>1897.3</v>
      </c>
      <c r="AB711">
        <v>2030</v>
      </c>
      <c r="AC711" s="2">
        <f>(Table2[[#This Row],[Close Price]]/Table2[[#This Row],[Day Low]])-1</f>
        <v>1.7287724661360748E-2</v>
      </c>
      <c r="AD711" s="2">
        <f>(Table2[[#This Row],[Day High]]/Table2[[#This Row],[Close Price]])-1</f>
        <v>1.5232371379721332E-2</v>
      </c>
      <c r="AE711" s="2">
        <f>(Table2[[#This Row],[Close Price]]/Table2[[#This Row],[Current Week Low]])-1</f>
        <v>1.7287724661360748E-2</v>
      </c>
      <c r="AF711" s="2">
        <f>(Table2[[#This Row],[Current Week High]]/Table2[[#This Row],[Close Price]])-1</f>
        <v>2.7122946997564901E-2</v>
      </c>
      <c r="AG711" s="2">
        <f>(Table2[[#This Row],[Close Price]]/Table2[[#This Row],[Current Month Low]])-1</f>
        <v>1.7287724661360748E-2</v>
      </c>
      <c r="AH711" s="2">
        <f>(Table2[[#This Row],[Current Month High]]/Table2[[#This Row],[Close Price]])-1</f>
        <v>5.175897621884884E-2</v>
      </c>
      <c r="AI711">
        <v>19.936790839852801</v>
      </c>
      <c r="AJ711">
        <v>26.067929457870601</v>
      </c>
      <c r="AK711" t="str">
        <f>IF(AND(Table2[[#This Row],[20D EMA]]&gt;Table2[[#This Row],[50D EMA]],Table2[[#This Row],[50D EMA]]&gt;Table2[[#This Row],[200D EMA]]),"Uptrend","Downtrend/NoTrend")</f>
        <v>Uptrend</v>
      </c>
      <c r="AL711">
        <v>-0.02</v>
      </c>
      <c r="AM711" t="s">
        <v>10199</v>
      </c>
      <c r="AN711">
        <v>-1.66</v>
      </c>
      <c r="AO711" t="s">
        <v>10199</v>
      </c>
      <c r="AP711">
        <v>-0.10861806453247699</v>
      </c>
      <c r="AQ711">
        <f>(Table2[[#This Row],[Sharpe Ratio]]-AVERAGE(Table2[Sharpe Ratio]))/_xlfn.STDEV.P(Table2[Sharpe Ratio])</f>
        <v>-1.8387922199257902</v>
      </c>
      <c r="AR7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-4.3054250511219232</v>
      </c>
      <c r="AS711">
        <f>_xlfn.RANK.AVG(Table2[[#This Row],[1Y Return vs Nifty Z-Score]],Table2[1Y Return vs Nifty Z-Score])</f>
        <v>574</v>
      </c>
      <c r="AT711">
        <f>_xlfn.RANK.AVG(Table2[[#This Row],[6M Return vs Nifty Z-Score]],Table2[6M Return vs Nifty Z-Score])</f>
        <v>584</v>
      </c>
      <c r="AU711">
        <f>_xlfn.RANK.AVG(Table2[[#This Row],[Sharpe Ratio Z-Score]],Table2[Sharpe Ratio Z-Score])</f>
        <v>712</v>
      </c>
      <c r="AV711">
        <f>(Table2[[#This Row],[Rank 1Y]]+Table2[[#This Row],[Rank 6M]]+Table2[[#This Row],[Rank Sharpe]])/3</f>
        <v>623.33333333333337</v>
      </c>
    </row>
    <row r="712" spans="1:48" x14ac:dyDescent="0.3">
      <c r="A712" t="s">
        <v>2099</v>
      </c>
      <c r="B712" t="s">
        <v>2100</v>
      </c>
      <c r="C712" t="s">
        <v>10161</v>
      </c>
      <c r="D712" t="s">
        <v>211</v>
      </c>
      <c r="E712">
        <v>2694.003921385</v>
      </c>
      <c r="F712">
        <v>167.56</v>
      </c>
      <c r="G712">
        <v>-5.4493599810891098</v>
      </c>
      <c r="H712">
        <f>(Table2[[#This Row],[1Y Return vs Nifty]]-AVERAGE(Table2[1Y Return vs Nifty]))/_xlfn.STDEV.P(Table2[1Y Return vs Nifty])</f>
        <v>-0.61211651471279216</v>
      </c>
      <c r="I712">
        <v>1.6334836988821899</v>
      </c>
      <c r="J712">
        <f>(Table2[[#This Row],[1M Return vs Nifty]]-AVERAGE(Table2[1M Return vs Nifty]))/_xlfn.STDEV.P(Table2[1M Return vs Nifty])</f>
        <v>-0.22932447210160831</v>
      </c>
      <c r="K712">
        <v>-29.221099318233598</v>
      </c>
      <c r="L712">
        <f>(Table2[[#This Row],[6M Return vs Nifty]]-AVERAGE(Table2[6M Return vs Nifty]))/_xlfn.STDEV.P(Table2[6M Return vs Nifty])</f>
        <v>-1.1982035195584799</v>
      </c>
      <c r="M712">
        <v>-1.34045773253719</v>
      </c>
      <c r="N712">
        <f>(Table2[[#This Row],[1W Return vs Nifty]]-AVERAGE(Table2[1W Return vs Nifty]))/_xlfn.STDEV.P(Table2[1W Return vs Nifty])</f>
        <v>-0.52790258528553724</v>
      </c>
      <c r="O712">
        <v>172.32</v>
      </c>
      <c r="P712">
        <v>182.63991719624599</v>
      </c>
      <c r="Q712">
        <v>185.644800770817</v>
      </c>
      <c r="R712">
        <v>48.502995567754702</v>
      </c>
      <c r="S712" s="2">
        <f>(Table2[[#This Row],[Close Price]]-Table2[[#This Row],[20D EMA]])/Table2[[#This Row],[20D EMA]]</f>
        <v>-2.7623026926648045E-2</v>
      </c>
      <c r="T712" s="2">
        <f>(Table2[[#This Row],[Close Price]]-Table2[[#This Row],[50D EMA]])/Table2[[#This Row],[50D EMA]]</f>
        <v>-8.2566382134539984E-2</v>
      </c>
      <c r="U712" s="2">
        <f>(Table2[[#This Row],[Close Price]]-Table2[[#This Row],[200D EMA]])/Table2[[#This Row],[200D EMA]]</f>
        <v>-9.741614467912367E-2</v>
      </c>
      <c r="V712">
        <v>0.951203649768259</v>
      </c>
      <c r="W712">
        <v>163.05000000000001</v>
      </c>
      <c r="X712">
        <v>170.09</v>
      </c>
      <c r="Y712">
        <v>163.05000000000001</v>
      </c>
      <c r="Z712">
        <v>178</v>
      </c>
      <c r="AA712">
        <v>163.05000000000001</v>
      </c>
      <c r="AB712">
        <v>181.01</v>
      </c>
      <c r="AC712" s="2">
        <f>(Table2[[#This Row],[Close Price]]/Table2[[#This Row],[Day Low]])-1</f>
        <v>2.7660226924256293E-2</v>
      </c>
      <c r="AD712" s="2">
        <f>(Table2[[#This Row],[Day High]]/Table2[[#This Row],[Close Price]])-1</f>
        <v>1.5099068990212405E-2</v>
      </c>
      <c r="AE712" s="2">
        <f>(Table2[[#This Row],[Close Price]]/Table2[[#This Row],[Current Week Low]])-1</f>
        <v>2.7660226924256293E-2</v>
      </c>
      <c r="AF712" s="2">
        <f>(Table2[[#This Row],[Current Week High]]/Table2[[#This Row],[Close Price]])-1</f>
        <v>6.2306039627596066E-2</v>
      </c>
      <c r="AG712" s="2">
        <f>(Table2[[#This Row],[Close Price]]/Table2[[#This Row],[Current Month Low]])-1</f>
        <v>2.7660226924256293E-2</v>
      </c>
      <c r="AH712" s="2">
        <f>(Table2[[#This Row],[Current Month High]]/Table2[[#This Row],[Close Price]])-1</f>
        <v>8.0269754117927805E-2</v>
      </c>
      <c r="AI712">
        <v>68.894724277870594</v>
      </c>
      <c r="AJ712">
        <v>25.984962406015001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-0.35</v>
      </c>
      <c r="AM712" t="s">
        <v>10199</v>
      </c>
      <c r="AN712">
        <v>-3.37</v>
      </c>
      <c r="AO712" t="s">
        <v>10199</v>
      </c>
      <c r="AP712">
        <v>-3.2961364925776997E-2</v>
      </c>
      <c r="AQ712">
        <f>(Table2[[#This Row],[Sharpe Ratio]]-AVERAGE(Table2[Sharpe Ratio]))/_xlfn.STDEV.P(Table2[Sharpe Ratio])</f>
        <v>-0.98581634531245277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548</v>
      </c>
      <c r="AT712">
        <f>_xlfn.RANK.AVG(Table2[[#This Row],[6M Return vs Nifty Z-Score]],Table2[6M Return vs Nifty Z-Score])</f>
        <v>680</v>
      </c>
      <c r="AU712">
        <f>_xlfn.RANK.AVG(Table2[[#This Row],[Sharpe Ratio Z-Score]],Table2[Sharpe Ratio Z-Score])</f>
        <v>600</v>
      </c>
      <c r="AV712">
        <f>(Table2[[#This Row],[Rank 1Y]]+Table2[[#This Row],[Rank 6M]]+Table2[[#This Row],[Rank Sharpe]])/3</f>
        <v>609.33333333333337</v>
      </c>
    </row>
    <row r="713" spans="1:48" x14ac:dyDescent="0.3">
      <c r="A713" t="s">
        <v>2105</v>
      </c>
      <c r="B713" t="s">
        <v>2106</v>
      </c>
      <c r="C713" t="s">
        <v>10153</v>
      </c>
      <c r="D713" t="s">
        <v>445</v>
      </c>
      <c r="E713">
        <v>2687.1655557839999</v>
      </c>
      <c r="F713">
        <v>80.099999999999994</v>
      </c>
      <c r="G713">
        <v>-20.426851337487701</v>
      </c>
      <c r="H713">
        <f>(Table2[[#This Row],[1Y Return vs Nifty]]-AVERAGE(Table2[1Y Return vs Nifty]))/_xlfn.STDEV.P(Table2[1Y Return vs Nifty])</f>
        <v>-0.78709810283898818</v>
      </c>
      <c r="I713">
        <v>-0.87594900377371898</v>
      </c>
      <c r="J713">
        <f>(Table2[[#This Row],[1M Return vs Nifty]]-AVERAGE(Table2[1M Return vs Nifty]))/_xlfn.STDEV.P(Table2[1M Return vs Nifty])</f>
        <v>-0.43751586864865455</v>
      </c>
      <c r="K713">
        <v>-21.489006981454999</v>
      </c>
      <c r="L713">
        <f>(Table2[[#This Row],[6M Return vs Nifty]]-AVERAGE(Table2[6M Return vs Nifty]))/_xlfn.STDEV.P(Table2[6M Return vs Nifty])</f>
        <v>-0.9629265433075358</v>
      </c>
      <c r="M713">
        <v>-0.46938401797711599</v>
      </c>
      <c r="N713">
        <f>(Table2[[#This Row],[1W Return vs Nifty]]-AVERAGE(Table2[1W Return vs Nifty]))/_xlfn.STDEV.P(Table2[1W Return vs Nifty])</f>
        <v>-0.35892733715070602</v>
      </c>
      <c r="O713">
        <v>81.760000000000005</v>
      </c>
      <c r="P713">
        <v>83.739831357735497</v>
      </c>
      <c r="Q713">
        <v>86.109920301756702</v>
      </c>
      <c r="R713">
        <v>42.802160554746102</v>
      </c>
      <c r="S713" s="2">
        <f>(Table2[[#This Row],[Close Price]]-Table2[[#This Row],[20D EMA]])/Table2[[#This Row],[20D EMA]]</f>
        <v>-2.0303326810176256E-2</v>
      </c>
      <c r="T713" s="2">
        <f>(Table2[[#This Row],[Close Price]]-Table2[[#This Row],[50D EMA]])/Table2[[#This Row],[50D EMA]]</f>
        <v>-4.3465950417146043E-2</v>
      </c>
      <c r="U713" s="2">
        <f>(Table2[[#This Row],[Close Price]]-Table2[[#This Row],[200D EMA]])/Table2[[#This Row],[200D EMA]]</f>
        <v>-6.9793588017455194E-2</v>
      </c>
      <c r="V713">
        <v>0.66646120203853199</v>
      </c>
      <c r="W713">
        <v>79.180000000000007</v>
      </c>
      <c r="X713">
        <v>81.75</v>
      </c>
      <c r="Y713">
        <v>79.180000000000007</v>
      </c>
      <c r="Z713">
        <v>84.55</v>
      </c>
      <c r="AA713">
        <v>79.180000000000007</v>
      </c>
      <c r="AB713">
        <v>84.69</v>
      </c>
      <c r="AC713" s="2">
        <f>(Table2[[#This Row],[Close Price]]/Table2[[#This Row],[Day Low]])-1</f>
        <v>1.1619095731245199E-2</v>
      </c>
      <c r="AD713" s="2">
        <f>(Table2[[#This Row],[Day High]]/Table2[[#This Row],[Close Price]])-1</f>
        <v>2.0599250936329749E-2</v>
      </c>
      <c r="AE713" s="2">
        <f>(Table2[[#This Row],[Close Price]]/Table2[[#This Row],[Current Week Low]])-1</f>
        <v>1.1619095731245199E-2</v>
      </c>
      <c r="AF713" s="2">
        <f>(Table2[[#This Row],[Current Week High]]/Table2[[#This Row],[Close Price]])-1</f>
        <v>5.555555555555558E-2</v>
      </c>
      <c r="AG713" s="2">
        <f>(Table2[[#This Row],[Close Price]]/Table2[[#This Row],[Current Month Low]])-1</f>
        <v>1.1619095731245199E-2</v>
      </c>
      <c r="AH713" s="2">
        <f>(Table2[[#This Row],[Current Month High]]/Table2[[#This Row],[Close Price]])-1</f>
        <v>5.7303370786516927E-2</v>
      </c>
      <c r="AI713">
        <v>49.812734082397</v>
      </c>
      <c r="AJ713">
        <v>28.0575539568345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-0.18</v>
      </c>
      <c r="AM713" t="s">
        <v>10199</v>
      </c>
      <c r="AN713">
        <v>-4.8</v>
      </c>
      <c r="AO713" t="s">
        <v>10199</v>
      </c>
      <c r="AP713">
        <v>4.119585535225E-3</v>
      </c>
      <c r="AQ713">
        <f>(Table2[[#This Row],[Sharpe Ratio]]-AVERAGE(Table2[Sharpe Ratio]))/_xlfn.STDEV.P(Table2[Sharpe Ratio])</f>
        <v>-0.56775480792857791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628</v>
      </c>
      <c r="AT713">
        <f>_xlfn.RANK.AVG(Table2[[#This Row],[6M Return vs Nifty Z-Score]],Table2[6M Return vs Nifty Z-Score])</f>
        <v>637</v>
      </c>
      <c r="AU713">
        <f>_xlfn.RANK.AVG(Table2[[#This Row],[Sharpe Ratio Z-Score]],Table2[Sharpe Ratio Z-Score])</f>
        <v>491</v>
      </c>
      <c r="AV713">
        <f>(Table2[[#This Row],[Rank 1Y]]+Table2[[#This Row],[Rank 6M]]+Table2[[#This Row],[Rank Sharpe]])/3</f>
        <v>585.33333333333337</v>
      </c>
    </row>
    <row r="714" spans="1:48" x14ac:dyDescent="0.3">
      <c r="A714" t="s">
        <v>2109</v>
      </c>
      <c r="B714" t="s">
        <v>2110</v>
      </c>
      <c r="C714" t="s">
        <v>10157</v>
      </c>
      <c r="D714" t="s">
        <v>414</v>
      </c>
      <c r="E714">
        <v>2668.1013345599999</v>
      </c>
      <c r="F714">
        <v>52.93</v>
      </c>
      <c r="G714">
        <v>-34.1687342819341</v>
      </c>
      <c r="H714">
        <f>(Table2[[#This Row],[1Y Return vs Nifty]]-AVERAGE(Table2[1Y Return vs Nifty]))/_xlfn.STDEV.P(Table2[1Y Return vs Nifty])</f>
        <v>-0.94764411446704666</v>
      </c>
      <c r="I714">
        <v>-4.8458577178826303</v>
      </c>
      <c r="J714">
        <f>(Table2[[#This Row],[1M Return vs Nifty]]-AVERAGE(Table2[1M Return vs Nifty]))/_xlfn.STDEV.P(Table2[1M Return vs Nifty])</f>
        <v>-0.76687351130624759</v>
      </c>
      <c r="K714">
        <v>-40.8846573875377</v>
      </c>
      <c r="L714">
        <f>(Table2[[#This Row],[6M Return vs Nifty]]-AVERAGE(Table2[6M Return vs Nifty]))/_xlfn.STDEV.P(Table2[6M Return vs Nifty])</f>
        <v>-1.5531096116417602</v>
      </c>
      <c r="M714">
        <v>-1.3296632957821599</v>
      </c>
      <c r="N714">
        <f>(Table2[[#This Row],[1W Return vs Nifty]]-AVERAGE(Table2[1W Return vs Nifty]))/_xlfn.STDEV.P(Table2[1W Return vs Nifty])</f>
        <v>-0.52580862630288316</v>
      </c>
      <c r="O714">
        <v>54.08</v>
      </c>
      <c r="P714">
        <v>55.468587312481098</v>
      </c>
      <c r="Q714">
        <v>62.384771782674001</v>
      </c>
      <c r="R714">
        <v>36.1224999067705</v>
      </c>
      <c r="S714" s="2">
        <f>(Table2[[#This Row],[Close Price]]-Table2[[#This Row],[20D EMA]])/Table2[[#This Row],[20D EMA]]</f>
        <v>-2.1264792899408257E-2</v>
      </c>
      <c r="T714" s="2">
        <f>(Table2[[#This Row],[Close Price]]-Table2[[#This Row],[50D EMA]])/Table2[[#This Row],[50D EMA]]</f>
        <v>-4.576621535681126E-2</v>
      </c>
      <c r="U714" s="2">
        <f>(Table2[[#This Row],[Close Price]]-Table2[[#This Row],[200D EMA]])/Table2[[#This Row],[200D EMA]]</f>
        <v>-0.15155576453194394</v>
      </c>
      <c r="V714">
        <v>0.87945025891925199</v>
      </c>
      <c r="W714">
        <v>52.6</v>
      </c>
      <c r="X714">
        <v>53.81</v>
      </c>
      <c r="Y714">
        <v>52.6</v>
      </c>
      <c r="Z714">
        <v>54.34</v>
      </c>
      <c r="AA714">
        <v>52.6</v>
      </c>
      <c r="AB714">
        <v>55.52</v>
      </c>
      <c r="AC714" s="2">
        <f>(Table2[[#This Row],[Close Price]]/Table2[[#This Row],[Day Low]])-1</f>
        <v>6.2737642585550812E-3</v>
      </c>
      <c r="AD714" s="2">
        <f>(Table2[[#This Row],[Day High]]/Table2[[#This Row],[Close Price]])-1</f>
        <v>1.6625732098998647E-2</v>
      </c>
      <c r="AE714" s="2">
        <f>(Table2[[#This Row],[Close Price]]/Table2[[#This Row],[Current Week Low]])-1</f>
        <v>6.2737642585550812E-3</v>
      </c>
      <c r="AF714" s="2">
        <f>(Table2[[#This Row],[Current Week High]]/Table2[[#This Row],[Close Price]])-1</f>
        <v>2.6638957113168438E-2</v>
      </c>
      <c r="AG714" s="2">
        <f>(Table2[[#This Row],[Close Price]]/Table2[[#This Row],[Current Month Low]])-1</f>
        <v>6.2737642585550812E-3</v>
      </c>
      <c r="AH714" s="2">
        <f>(Table2[[#This Row],[Current Month High]]/Table2[[#This Row],[Close Price]])-1</f>
        <v>4.8932552427734866E-2</v>
      </c>
      <c r="AI714">
        <v>58.794634422822597</v>
      </c>
      <c r="AJ714">
        <v>10.04158004158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-0.25</v>
      </c>
      <c r="AM714" t="s">
        <v>10199</v>
      </c>
      <c r="AN714">
        <v>-4.8</v>
      </c>
      <c r="AO714" t="s">
        <v>10199</v>
      </c>
      <c r="AQ714">
        <f>(Table2[[#This Row],[Sharpe Ratio]]-AVERAGE(Table2[Sharpe Ratio]))/_xlfn.STDEV.P(Table2[Sharpe Ratio])</f>
        <v>-0.61420022642052874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680</v>
      </c>
      <c r="AT714">
        <f>_xlfn.RANK.AVG(Table2[[#This Row],[6M Return vs Nifty Z-Score]],Table2[6M Return vs Nifty Z-Score])</f>
        <v>714</v>
      </c>
      <c r="AU714">
        <f>_xlfn.RANK.AVG(Table2[[#This Row],[Sharpe Ratio Z-Score]],Table2[Sharpe Ratio Z-Score])</f>
        <v>520.5</v>
      </c>
      <c r="AV714">
        <f>(Table2[[#This Row],[Rank 1Y]]+Table2[[#This Row],[Rank 6M]]+Table2[[#This Row],[Rank Sharpe]])/3</f>
        <v>638.16666666666663</v>
      </c>
    </row>
    <row r="715" spans="1:48" x14ac:dyDescent="0.3">
      <c r="A715" t="s">
        <v>2125</v>
      </c>
      <c r="B715" t="s">
        <v>2126</v>
      </c>
      <c r="C715" t="s">
        <v>10171</v>
      </c>
      <c r="D715" t="s">
        <v>1788</v>
      </c>
      <c r="E715">
        <v>2630.3175475379999</v>
      </c>
      <c r="F715">
        <v>54.1</v>
      </c>
      <c r="G715">
        <v>27.233729884568799</v>
      </c>
      <c r="H715">
        <f>(Table2[[#This Row],[1Y Return vs Nifty]]-AVERAGE(Table2[1Y Return vs Nifty]))/_xlfn.STDEV.P(Table2[1Y Return vs Nifty])</f>
        <v>-0.23028094335585791</v>
      </c>
      <c r="I715">
        <v>6.7467996898695199</v>
      </c>
      <c r="J715">
        <f>(Table2[[#This Row],[1M Return vs Nifty]]-AVERAGE(Table2[1M Return vs Nifty]))/_xlfn.STDEV.P(Table2[1M Return vs Nifty])</f>
        <v>0.19489427503726084</v>
      </c>
      <c r="K715">
        <v>-29.801528211102202</v>
      </c>
      <c r="L715">
        <f>(Table2[[#This Row],[6M Return vs Nifty]]-AVERAGE(Table2[6M Return vs Nifty]))/_xlfn.STDEV.P(Table2[6M Return vs Nifty])</f>
        <v>-1.2158651755365439</v>
      </c>
      <c r="M715">
        <v>-8.8922555041423795E-2</v>
      </c>
      <c r="N715">
        <f>(Table2[[#This Row],[1W Return vs Nifty]]-AVERAGE(Table2[1W Return vs Nifty]))/_xlfn.STDEV.P(Table2[1W Return vs Nifty])</f>
        <v>-0.28512351431607058</v>
      </c>
      <c r="O715">
        <v>54.24</v>
      </c>
      <c r="P715">
        <v>53.132204146507398</v>
      </c>
      <c r="Q715">
        <v>51.337762406145302</v>
      </c>
      <c r="R715">
        <v>56.214928960989504</v>
      </c>
      <c r="S715" s="2">
        <f>(Table2[[#This Row],[Close Price]]-Table2[[#This Row],[20D EMA]])/Table2[[#This Row],[20D EMA]]</f>
        <v>-2.5811209439528127E-3</v>
      </c>
      <c r="T715" s="2">
        <f>(Table2[[#This Row],[Close Price]]-Table2[[#This Row],[50D EMA]])/Table2[[#This Row],[50D EMA]]</f>
        <v>1.8214863641342473E-2</v>
      </c>
      <c r="U715" s="2">
        <f>(Table2[[#This Row],[Close Price]]-Table2[[#This Row],[200D EMA]])/Table2[[#This Row],[200D EMA]]</f>
        <v>5.3805180911508724E-2</v>
      </c>
      <c r="V715">
        <v>1.04987847377449</v>
      </c>
      <c r="W715">
        <v>53.14</v>
      </c>
      <c r="X715">
        <v>56.05</v>
      </c>
      <c r="Y715">
        <v>53.14</v>
      </c>
      <c r="Z715">
        <v>56.75</v>
      </c>
      <c r="AA715">
        <v>53.14</v>
      </c>
      <c r="AB715">
        <v>57.45</v>
      </c>
      <c r="AC715" s="2">
        <f>(Table2[[#This Row],[Close Price]]/Table2[[#This Row],[Day Low]])-1</f>
        <v>1.8065487391795365E-2</v>
      </c>
      <c r="AD715" s="2">
        <f>(Table2[[#This Row],[Day High]]/Table2[[#This Row],[Close Price]])-1</f>
        <v>3.6044362292051657E-2</v>
      </c>
      <c r="AE715" s="2">
        <f>(Table2[[#This Row],[Close Price]]/Table2[[#This Row],[Current Week Low]])-1</f>
        <v>1.8065487391795365E-2</v>
      </c>
      <c r="AF715" s="2">
        <f>(Table2[[#This Row],[Current Week High]]/Table2[[#This Row],[Close Price]])-1</f>
        <v>4.8983364140480656E-2</v>
      </c>
      <c r="AG715" s="2">
        <f>(Table2[[#This Row],[Close Price]]/Table2[[#This Row],[Current Month Low]])-1</f>
        <v>1.8065487391795365E-2</v>
      </c>
      <c r="AH715" s="2">
        <f>(Table2[[#This Row],[Current Month High]]/Table2[[#This Row],[Close Price]])-1</f>
        <v>6.1922365988909434E-2</v>
      </c>
      <c r="AI715">
        <v>28.2809611829944</v>
      </c>
      <c r="AJ715">
        <v>64.188163884673699</v>
      </c>
      <c r="AK715" t="str">
        <f>IF(AND(Table2[[#This Row],[20D EMA]]&gt;Table2[[#This Row],[50D EMA]],Table2[[#This Row],[50D EMA]]&gt;Table2[[#This Row],[200D EMA]]),"Uptrend","Downtrend/NoTrend")</f>
        <v>Uptrend</v>
      </c>
      <c r="AL715">
        <v>0</v>
      </c>
      <c r="AM715" t="s">
        <v>10201</v>
      </c>
      <c r="AN715">
        <v>-3.5</v>
      </c>
      <c r="AO715" t="s">
        <v>10199</v>
      </c>
      <c r="AP715">
        <v>-3.2215835761848999E-2</v>
      </c>
      <c r="AQ715">
        <f>(Table2[[#This Row],[Sharpe Ratio]]-AVERAGE(Table2[Sharpe Ratio]))/_xlfn.STDEV.P(Table2[Sharpe Ratio])</f>
        <v>-0.97741103033100318</v>
      </c>
      <c r="AR7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-2.5137863885022145</v>
      </c>
      <c r="AS715">
        <f>_xlfn.RANK.AVG(Table2[[#This Row],[1Y Return vs Nifty Z-Score]],Table2[1Y Return vs Nifty Z-Score])</f>
        <v>352</v>
      </c>
      <c r="AT715">
        <f>_xlfn.RANK.AVG(Table2[[#This Row],[6M Return vs Nifty Z-Score]],Table2[6M Return vs Nifty Z-Score])</f>
        <v>682</v>
      </c>
      <c r="AU715">
        <f>_xlfn.RANK.AVG(Table2[[#This Row],[Sharpe Ratio Z-Score]],Table2[Sharpe Ratio Z-Score])</f>
        <v>598</v>
      </c>
      <c r="AV715">
        <f>(Table2[[#This Row],[Rank 1Y]]+Table2[[#This Row],[Rank 6M]]+Table2[[#This Row],[Rank Sharpe]])/3</f>
        <v>544</v>
      </c>
    </row>
    <row r="716" spans="1:48" x14ac:dyDescent="0.3">
      <c r="A716" t="s">
        <v>2127</v>
      </c>
      <c r="B716" t="s">
        <v>2128</v>
      </c>
      <c r="C716" t="s">
        <v>10161</v>
      </c>
      <c r="D716" t="s">
        <v>777</v>
      </c>
      <c r="E716">
        <v>2625.4639359449998</v>
      </c>
      <c r="F716">
        <v>497.7</v>
      </c>
      <c r="G716">
        <v>-45.005091320931101</v>
      </c>
      <c r="H716">
        <f>(Table2[[#This Row],[1Y Return vs Nifty]]-AVERAGE(Table2[1Y Return vs Nifty]))/_xlfn.STDEV.P(Table2[1Y Return vs Nifty])</f>
        <v>-1.0742449529563383</v>
      </c>
      <c r="I716">
        <v>15.101836428220301</v>
      </c>
      <c r="J716">
        <f>(Table2[[#This Row],[1M Return vs Nifty]]-AVERAGE(Table2[1M Return vs Nifty]))/_xlfn.STDEV.P(Table2[1M Return vs Nifty])</f>
        <v>0.88805762024996515</v>
      </c>
      <c r="K716">
        <v>-15.8661597008557</v>
      </c>
      <c r="L716">
        <f>(Table2[[#This Row],[6M Return vs Nifty]]-AVERAGE(Table2[6M Return vs Nifty]))/_xlfn.STDEV.P(Table2[6M Return vs Nifty])</f>
        <v>-0.79183100428925568</v>
      </c>
      <c r="M716">
        <v>-0.92463192481823997</v>
      </c>
      <c r="N716">
        <f>(Table2[[#This Row],[1W Return vs Nifty]]-AVERAGE(Table2[1W Return vs Nifty]))/_xlfn.STDEV.P(Table2[1W Return vs Nifty])</f>
        <v>-0.44723860947533567</v>
      </c>
      <c r="O716">
        <v>489.63</v>
      </c>
      <c r="P716">
        <v>470.22384923807499</v>
      </c>
      <c r="Q716">
        <v>485.11223203000498</v>
      </c>
      <c r="R716">
        <v>49.734821313149602</v>
      </c>
      <c r="S716" s="2">
        <f>(Table2[[#This Row],[Close Price]]-Table2[[#This Row],[20D EMA]])/Table2[[#This Row],[20D EMA]]</f>
        <v>1.6481833221003602E-2</v>
      </c>
      <c r="T716" s="2">
        <f>(Table2[[#This Row],[Close Price]]-Table2[[#This Row],[50D EMA]])/Table2[[#This Row],[50D EMA]]</f>
        <v>5.8432065507621214E-2</v>
      </c>
      <c r="U716" s="2">
        <f>(Table2[[#This Row],[Close Price]]-Table2[[#This Row],[200D EMA]])/Table2[[#This Row],[200D EMA]]</f>
        <v>2.5948156197422866E-2</v>
      </c>
      <c r="V716">
        <v>0.86418588930085605</v>
      </c>
      <c r="W716">
        <v>493.35</v>
      </c>
      <c r="X716">
        <v>510.1</v>
      </c>
      <c r="Y716">
        <v>490</v>
      </c>
      <c r="Z716">
        <v>511</v>
      </c>
      <c r="AA716">
        <v>487.3</v>
      </c>
      <c r="AB716">
        <v>523</v>
      </c>
      <c r="AC716" s="2">
        <f>(Table2[[#This Row],[Close Price]]/Table2[[#This Row],[Day Low]])-1</f>
        <v>8.8172696868349387E-3</v>
      </c>
      <c r="AD716" s="2">
        <f>(Table2[[#This Row],[Day High]]/Table2[[#This Row],[Close Price]])-1</f>
        <v>2.4914607193088356E-2</v>
      </c>
      <c r="AE716" s="2">
        <f>(Table2[[#This Row],[Close Price]]/Table2[[#This Row],[Current Week Low]])-1</f>
        <v>1.5714285714285792E-2</v>
      </c>
      <c r="AF716" s="2">
        <f>(Table2[[#This Row],[Current Week High]]/Table2[[#This Row],[Close Price]])-1</f>
        <v>2.6722925457102642E-2</v>
      </c>
      <c r="AG716" s="2">
        <f>(Table2[[#This Row],[Close Price]]/Table2[[#This Row],[Current Month Low]])-1</f>
        <v>2.1342089062179381E-2</v>
      </c>
      <c r="AH716" s="2">
        <f>(Table2[[#This Row],[Current Month High]]/Table2[[#This Row],[Close Price]])-1</f>
        <v>5.0833835643962155E-2</v>
      </c>
      <c r="AI716">
        <v>29.877436206550101</v>
      </c>
      <c r="AJ716">
        <v>27.9105628373168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-0.02</v>
      </c>
      <c r="AM716" t="s">
        <v>10199</v>
      </c>
      <c r="AN716">
        <v>3.25</v>
      </c>
      <c r="AO716" t="s">
        <v>10200</v>
      </c>
      <c r="AP716">
        <v>-0.102461120273898</v>
      </c>
      <c r="AQ716">
        <f>(Table2[[#This Row],[Sharpe Ratio]]-AVERAGE(Table2[Sharpe Ratio]))/_xlfn.STDEV.P(Table2[Sharpe Ratio])</f>
        <v>-1.769377020198496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711</v>
      </c>
      <c r="AT716">
        <f>_xlfn.RANK.AVG(Table2[[#This Row],[6M Return vs Nifty Z-Score]],Table2[6M Return vs Nifty Z-Score])</f>
        <v>591</v>
      </c>
      <c r="AU716">
        <f>_xlfn.RANK.AVG(Table2[[#This Row],[Sharpe Ratio Z-Score]],Table2[Sharpe Ratio Z-Score])</f>
        <v>708</v>
      </c>
      <c r="AV716">
        <f>(Table2[[#This Row],[Rank 1Y]]+Table2[[#This Row],[Rank 6M]]+Table2[[#This Row],[Rank Sharpe]])/3</f>
        <v>670</v>
      </c>
    </row>
    <row r="717" spans="1:48" x14ac:dyDescent="0.3">
      <c r="A717" t="s">
        <v>2147</v>
      </c>
      <c r="B717" t="s">
        <v>2148</v>
      </c>
      <c r="C717" t="s">
        <v>10161</v>
      </c>
      <c r="D717" t="s">
        <v>242</v>
      </c>
      <c r="E717">
        <v>2577.1715377999999</v>
      </c>
      <c r="F717">
        <v>420.75</v>
      </c>
      <c r="G717">
        <v>-12.3742582811115</v>
      </c>
      <c r="H717">
        <f>(Table2[[#This Row],[1Y Return vs Nifty]]-AVERAGE(Table2[1Y Return vs Nifty]))/_xlfn.STDEV.P(Table2[1Y Return vs Nifty])</f>
        <v>-0.69301989654867246</v>
      </c>
      <c r="I717">
        <v>11.949632084985399</v>
      </c>
      <c r="J717">
        <f>(Table2[[#This Row],[1M Return vs Nifty]]-AVERAGE(Table2[1M Return vs Nifty]))/_xlfn.STDEV.P(Table2[1M Return vs Nifty])</f>
        <v>0.62653961909967693</v>
      </c>
      <c r="K717">
        <v>-22.411892070639901</v>
      </c>
      <c r="L717">
        <f>(Table2[[#This Row],[6M Return vs Nifty]]-AVERAGE(Table2[6M Return vs Nifty]))/_xlfn.STDEV.P(Table2[6M Return vs Nifty])</f>
        <v>-0.99100867214835231</v>
      </c>
      <c r="M717">
        <v>-4.2556494997378701E-2</v>
      </c>
      <c r="N717">
        <f>(Table2[[#This Row],[1W Return vs Nifty]]-AVERAGE(Table2[1W Return vs Nifty]))/_xlfn.STDEV.P(Table2[1W Return vs Nifty])</f>
        <v>-0.27612919343367104</v>
      </c>
      <c r="O717">
        <v>412.98</v>
      </c>
      <c r="P717">
        <v>399.45327779406102</v>
      </c>
      <c r="Q717">
        <v>405.43322388190302</v>
      </c>
      <c r="R717">
        <v>72.407358058760806</v>
      </c>
      <c r="S717" s="2">
        <f>(Table2[[#This Row],[Close Price]]-Table2[[#This Row],[20D EMA]])/Table2[[#This Row],[20D EMA]]</f>
        <v>1.8814470434403558E-2</v>
      </c>
      <c r="T717" s="2">
        <f>(Table2[[#This Row],[Close Price]]-Table2[[#This Row],[50D EMA]])/Table2[[#This Row],[50D EMA]]</f>
        <v>5.3314676308448133E-2</v>
      </c>
      <c r="U717" s="2">
        <f>(Table2[[#This Row],[Close Price]]-Table2[[#This Row],[200D EMA]])/Table2[[#This Row],[200D EMA]]</f>
        <v>3.7778788752049937E-2</v>
      </c>
      <c r="V717">
        <v>1.76740993417472</v>
      </c>
      <c r="W717">
        <v>415.4</v>
      </c>
      <c r="X717">
        <v>433.5</v>
      </c>
      <c r="Y717">
        <v>415.4</v>
      </c>
      <c r="Z717">
        <v>444.25</v>
      </c>
      <c r="AA717">
        <v>403.05</v>
      </c>
      <c r="AB717">
        <v>448.9</v>
      </c>
      <c r="AC717" s="2">
        <f>(Table2[[#This Row],[Close Price]]/Table2[[#This Row],[Day Low]])-1</f>
        <v>1.2879152623976875E-2</v>
      </c>
      <c r="AD717" s="2">
        <f>(Table2[[#This Row],[Day High]]/Table2[[#This Row],[Close Price]])-1</f>
        <v>3.0303030303030276E-2</v>
      </c>
      <c r="AE717" s="2">
        <f>(Table2[[#This Row],[Close Price]]/Table2[[#This Row],[Current Week Low]])-1</f>
        <v>1.2879152623976875E-2</v>
      </c>
      <c r="AF717" s="2">
        <f>(Table2[[#This Row],[Current Week High]]/Table2[[#This Row],[Close Price]])-1</f>
        <v>5.5852644087938108E-2</v>
      </c>
      <c r="AG717" s="2">
        <f>(Table2[[#This Row],[Close Price]]/Table2[[#This Row],[Current Month Low]])-1</f>
        <v>4.3915147004093713E-2</v>
      </c>
      <c r="AH717" s="2">
        <f>(Table2[[#This Row],[Current Month High]]/Table2[[#This Row],[Close Price]])-1</f>
        <v>6.690433749257263E-2</v>
      </c>
      <c r="AI717">
        <v>27.3677956030897</v>
      </c>
      <c r="AJ717">
        <v>27.172434638053499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-0.03</v>
      </c>
      <c r="AM717" t="s">
        <v>10199</v>
      </c>
      <c r="AN717">
        <v>2.5299999999999998</v>
      </c>
      <c r="AO717" t="s">
        <v>10200</v>
      </c>
      <c r="AP717">
        <v>-7.032552066377E-2</v>
      </c>
      <c r="AQ717">
        <f>(Table2[[#This Row],[Sharpe Ratio]]-AVERAGE(Table2[Sharpe Ratio]))/_xlfn.STDEV.P(Table2[Sharpe Ratio])</f>
        <v>-1.4070708222521411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584</v>
      </c>
      <c r="AT717">
        <f>_xlfn.RANK.AVG(Table2[[#This Row],[6M Return vs Nifty Z-Score]],Table2[6M Return vs Nifty Z-Score])</f>
        <v>642</v>
      </c>
      <c r="AU717">
        <f>_xlfn.RANK.AVG(Table2[[#This Row],[Sharpe Ratio Z-Score]],Table2[Sharpe Ratio Z-Score])</f>
        <v>673</v>
      </c>
      <c r="AV717">
        <f>(Table2[[#This Row],[Rank 1Y]]+Table2[[#This Row],[Rank 6M]]+Table2[[#This Row],[Rank Sharpe]])/3</f>
        <v>633</v>
      </c>
    </row>
    <row r="718" spans="1:48" x14ac:dyDescent="0.3">
      <c r="A718" t="s">
        <v>2155</v>
      </c>
      <c r="B718" t="s">
        <v>2156</v>
      </c>
      <c r="C718" t="s">
        <v>10165</v>
      </c>
      <c r="D718" t="s">
        <v>388</v>
      </c>
      <c r="E718">
        <v>2562.7423269599999</v>
      </c>
      <c r="F718">
        <v>477.3</v>
      </c>
      <c r="G718">
        <v>-52.024167623328601</v>
      </c>
      <c r="H718">
        <f>(Table2[[#This Row],[1Y Return vs Nifty]]-AVERAGE(Table2[1Y Return vs Nifty]))/_xlfn.STDEV.P(Table2[1Y Return vs Nifty])</f>
        <v>-1.1562486136059404</v>
      </c>
      <c r="I718">
        <v>-4.1007057330338599</v>
      </c>
      <c r="J718">
        <f>(Table2[[#This Row],[1M Return vs Nifty]]-AVERAGE(Table2[1M Return vs Nifty]))/_xlfn.STDEV.P(Table2[1M Return vs Nifty])</f>
        <v>-0.70505307188929123</v>
      </c>
      <c r="K718">
        <v>-26.374736397302598</v>
      </c>
      <c r="L718">
        <f>(Table2[[#This Row],[6M Return vs Nifty]]-AVERAGE(Table2[6M Return vs Nifty]))/_xlfn.STDEV.P(Table2[6M Return vs Nifty])</f>
        <v>-1.1115925956092116</v>
      </c>
      <c r="M718">
        <v>-0.76933492617544597</v>
      </c>
      <c r="N718">
        <f>(Table2[[#This Row],[1W Return vs Nifty]]-AVERAGE(Table2[1W Return vs Nifty]))/_xlfn.STDEV.P(Table2[1W Return vs Nifty])</f>
        <v>-0.41711331876614055</v>
      </c>
      <c r="O718">
        <v>483.25</v>
      </c>
      <c r="P718">
        <v>490.98515604623299</v>
      </c>
      <c r="Q718">
        <v>506.756581561823</v>
      </c>
      <c r="R718">
        <v>50.115904973708702</v>
      </c>
      <c r="S718" s="2">
        <f>(Table2[[#This Row],[Close Price]]-Table2[[#This Row],[20D EMA]])/Table2[[#This Row],[20D EMA]]</f>
        <v>-1.2312467666839086E-2</v>
      </c>
      <c r="T718" s="2">
        <f>(Table2[[#This Row],[Close Price]]-Table2[[#This Row],[50D EMA]])/Table2[[#This Row],[50D EMA]]</f>
        <v>-2.7872850895199631E-2</v>
      </c>
      <c r="U718" s="2">
        <f>(Table2[[#This Row],[Close Price]]-Table2[[#This Row],[200D EMA]])/Table2[[#This Row],[200D EMA]]</f>
        <v>-5.8127674377780846E-2</v>
      </c>
      <c r="V718">
        <v>0.67589768300561004</v>
      </c>
      <c r="W718">
        <v>470.3</v>
      </c>
      <c r="X718">
        <v>482.9</v>
      </c>
      <c r="Y718">
        <v>470.3</v>
      </c>
      <c r="Z718">
        <v>491.4</v>
      </c>
      <c r="AA718">
        <v>470.3</v>
      </c>
      <c r="AB718">
        <v>494</v>
      </c>
      <c r="AC718" s="2">
        <f>(Table2[[#This Row],[Close Price]]/Table2[[#This Row],[Day Low]])-1</f>
        <v>1.4884116521369339E-2</v>
      </c>
      <c r="AD718" s="2">
        <f>(Table2[[#This Row],[Day High]]/Table2[[#This Row],[Close Price]])-1</f>
        <v>1.1732662895453494E-2</v>
      </c>
      <c r="AE718" s="2">
        <f>(Table2[[#This Row],[Close Price]]/Table2[[#This Row],[Current Week Low]])-1</f>
        <v>1.4884116521369339E-2</v>
      </c>
      <c r="AF718" s="2">
        <f>(Table2[[#This Row],[Current Week High]]/Table2[[#This Row],[Close Price]])-1</f>
        <v>2.9541169076052753E-2</v>
      </c>
      <c r="AG718" s="2">
        <f>(Table2[[#This Row],[Close Price]]/Table2[[#This Row],[Current Month Low]])-1</f>
        <v>1.4884116521369339E-2</v>
      </c>
      <c r="AH718" s="2">
        <f>(Table2[[#This Row],[Current Month High]]/Table2[[#This Row],[Close Price]])-1</f>
        <v>3.4988476848941907E-2</v>
      </c>
      <c r="AI718">
        <v>77.456526293735493</v>
      </c>
      <c r="AJ718">
        <v>8.4772727272727195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-0.18</v>
      </c>
      <c r="AM718" t="s">
        <v>10199</v>
      </c>
      <c r="AN718">
        <v>-2.0099999999999998</v>
      </c>
      <c r="AO718" t="s">
        <v>10199</v>
      </c>
      <c r="AQ718">
        <f>(Table2[[#This Row],[Sharpe Ratio]]-AVERAGE(Table2[Sharpe Ratio]))/_xlfn.STDEV.P(Table2[Sharpe Ratio])</f>
        <v>-0.61420022642052874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717</v>
      </c>
      <c r="AT718">
        <f>_xlfn.RANK.AVG(Table2[[#This Row],[6M Return vs Nifty Z-Score]],Table2[6M Return vs Nifty Z-Score])</f>
        <v>662</v>
      </c>
      <c r="AU718">
        <f>_xlfn.RANK.AVG(Table2[[#This Row],[Sharpe Ratio Z-Score]],Table2[Sharpe Ratio Z-Score])</f>
        <v>520.5</v>
      </c>
      <c r="AV718">
        <f>(Table2[[#This Row],[Rank 1Y]]+Table2[[#This Row],[Rank 6M]]+Table2[[#This Row],[Rank Sharpe]])/3</f>
        <v>633.16666666666663</v>
      </c>
    </row>
    <row r="719" spans="1:48" x14ac:dyDescent="0.3">
      <c r="A719" t="s">
        <v>2185</v>
      </c>
      <c r="B719" t="s">
        <v>2186</v>
      </c>
      <c r="C719" t="s">
        <v>10164</v>
      </c>
      <c r="D719" t="s">
        <v>80</v>
      </c>
      <c r="E719">
        <v>2507.8288080000002</v>
      </c>
      <c r="F719">
        <v>95.93</v>
      </c>
      <c r="G719">
        <v>11.3323225730192</v>
      </c>
      <c r="H719">
        <f>(Table2[[#This Row],[1Y Return vs Nifty]]-AVERAGE(Table2[1Y Return vs Nifty]))/_xlfn.STDEV.P(Table2[1Y Return vs Nifty])</f>
        <v>-0.416056614234663</v>
      </c>
      <c r="I719">
        <v>4.8309589499240104</v>
      </c>
      <c r="J719">
        <f>(Table2[[#This Row],[1M Return vs Nifty]]-AVERAGE(Table2[1M Return vs Nifty]))/_xlfn.STDEV.P(Table2[1M Return vs Nifty])</f>
        <v>3.5949363388967231E-2</v>
      </c>
      <c r="K719">
        <v>-38.639345894403498</v>
      </c>
      <c r="L719">
        <f>(Table2[[#This Row],[6M Return vs Nifty]]-AVERAGE(Table2[6M Return vs Nifty]))/_xlfn.STDEV.P(Table2[6M Return vs Nifty])</f>
        <v>-1.4847878591539725</v>
      </c>
      <c r="M719">
        <v>-4.2483005919704802</v>
      </c>
      <c r="N719">
        <f>(Table2[[#This Row],[1W Return vs Nifty]]-AVERAGE(Table2[1W Return vs Nifty]))/_xlfn.STDEV.P(Table2[1W Return vs Nifty])</f>
        <v>-1.0919805278256698</v>
      </c>
      <c r="O719">
        <v>98.67</v>
      </c>
      <c r="P719">
        <v>97.476362579423196</v>
      </c>
      <c r="Q719">
        <v>100.757723883727</v>
      </c>
      <c r="R719">
        <v>38.653381450190402</v>
      </c>
      <c r="S719" s="2">
        <f>(Table2[[#This Row],[Close Price]]-Table2[[#This Row],[20D EMA]])/Table2[[#This Row],[20D EMA]]</f>
        <v>-2.7769332117158152E-2</v>
      </c>
      <c r="T719" s="2">
        <f>(Table2[[#This Row],[Close Price]]-Table2[[#This Row],[50D EMA]])/Table2[[#This Row],[50D EMA]]</f>
        <v>-1.5863975003819222E-2</v>
      </c>
      <c r="U719" s="2">
        <f>(Table2[[#This Row],[Close Price]]-Table2[[#This Row],[200D EMA]])/Table2[[#This Row],[200D EMA]]</f>
        <v>-4.7914181639296609E-2</v>
      </c>
      <c r="V719">
        <v>2.0043245420040701</v>
      </c>
      <c r="W719">
        <v>94.52</v>
      </c>
      <c r="X719">
        <v>99.05</v>
      </c>
      <c r="Y719">
        <v>94.52</v>
      </c>
      <c r="Z719">
        <v>100.67</v>
      </c>
      <c r="AA719">
        <v>94.52</v>
      </c>
      <c r="AB719">
        <v>103.09</v>
      </c>
      <c r="AC719" s="2">
        <f>(Table2[[#This Row],[Close Price]]/Table2[[#This Row],[Day Low]])-1</f>
        <v>1.4917477782480093E-2</v>
      </c>
      <c r="AD719" s="2">
        <f>(Table2[[#This Row],[Day High]]/Table2[[#This Row],[Close Price]])-1</f>
        <v>3.2523715209006543E-2</v>
      </c>
      <c r="AE719" s="2">
        <f>(Table2[[#This Row],[Close Price]]/Table2[[#This Row],[Current Week Low]])-1</f>
        <v>1.4917477782480093E-2</v>
      </c>
      <c r="AF719" s="2">
        <f>(Table2[[#This Row],[Current Week High]]/Table2[[#This Row],[Close Price]])-1</f>
        <v>4.9411028875221419E-2</v>
      </c>
      <c r="AG719" s="2">
        <f>(Table2[[#This Row],[Close Price]]/Table2[[#This Row],[Current Month Low]])-1</f>
        <v>1.4917477782480093E-2</v>
      </c>
      <c r="AH719" s="2">
        <f>(Table2[[#This Row],[Current Month High]]/Table2[[#This Row],[Close Price]])-1</f>
        <v>7.4637756697591984E-2</v>
      </c>
      <c r="AI719">
        <v>62.618576045032803</v>
      </c>
      <c r="AJ719">
        <v>36.847360912981401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-0.08</v>
      </c>
      <c r="AM719" t="s">
        <v>10199</v>
      </c>
      <c r="AN719">
        <v>-7.54</v>
      </c>
      <c r="AO719" t="s">
        <v>10199</v>
      </c>
      <c r="AP719">
        <v>4.4421274992844997E-2</v>
      </c>
      <c r="AQ719">
        <f>(Table2[[#This Row],[Sharpe Ratio]]-AVERAGE(Table2[Sharpe Ratio]))/_xlfn.STDEV.P(Table2[Sharpe Ratio])</f>
        <v>-0.11338171219200104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445</v>
      </c>
      <c r="AT719">
        <f>_xlfn.RANK.AVG(Table2[[#This Row],[6M Return vs Nifty Z-Score]],Table2[6M Return vs Nifty Z-Score])</f>
        <v>711</v>
      </c>
      <c r="AU719">
        <f>_xlfn.RANK.AVG(Table2[[#This Row],[Sharpe Ratio Z-Score]],Table2[Sharpe Ratio Z-Score])</f>
        <v>368</v>
      </c>
      <c r="AV719">
        <f>(Table2[[#This Row],[Rank 1Y]]+Table2[[#This Row],[Rank 6M]]+Table2[[#This Row],[Rank Sharpe]])/3</f>
        <v>508</v>
      </c>
    </row>
    <row r="720" spans="1:48" x14ac:dyDescent="0.3">
      <c r="A720" t="s">
        <v>2195</v>
      </c>
      <c r="B720" t="s">
        <v>2196</v>
      </c>
      <c r="C720" t="s">
        <v>10169</v>
      </c>
      <c r="D720" t="s">
        <v>346</v>
      </c>
      <c r="E720">
        <v>2480.852289336</v>
      </c>
      <c r="F720">
        <v>212.12</v>
      </c>
      <c r="G720">
        <v>-29.0124005457272</v>
      </c>
      <c r="H720">
        <f>(Table2[[#This Row],[1Y Return vs Nifty]]-AVERAGE(Table2[1Y Return vs Nifty]))/_xlfn.STDEV.P(Table2[1Y Return vs Nifty])</f>
        <v>-0.88740282007399707</v>
      </c>
      <c r="I720">
        <v>-20.568102283401899</v>
      </c>
      <c r="J720">
        <f>(Table2[[#This Row],[1M Return vs Nifty]]-AVERAGE(Table2[1M Return vs Nifty]))/_xlfn.STDEV.P(Table2[1M Return vs Nifty])</f>
        <v>-2.0712464277368694</v>
      </c>
      <c r="K720">
        <v>-58.758780340953003</v>
      </c>
      <c r="L720">
        <f>(Table2[[#This Row],[6M Return vs Nifty]]-AVERAGE(Table2[6M Return vs Nifty]))/_xlfn.STDEV.P(Table2[6M Return vs Nifty])</f>
        <v>-2.0969946842001699</v>
      </c>
      <c r="M720">
        <v>-7.3271669327872901</v>
      </c>
      <c r="N720">
        <f>(Table2[[#This Row],[1W Return vs Nifty]]-AVERAGE(Table2[1W Return vs Nifty]))/_xlfn.STDEV.P(Table2[1W Return vs Nifty])</f>
        <v>-1.6892344630752802</v>
      </c>
      <c r="O720">
        <v>225.77</v>
      </c>
      <c r="P720">
        <v>234.258391622489</v>
      </c>
      <c r="Q720">
        <v>268.89058177650901</v>
      </c>
      <c r="R720">
        <v>26.3673007446816</v>
      </c>
      <c r="S720" s="2">
        <f>(Table2[[#This Row],[Close Price]]-Table2[[#This Row],[20D EMA]])/Table2[[#This Row],[20D EMA]]</f>
        <v>-6.045975993267487E-2</v>
      </c>
      <c r="T720" s="2">
        <f>(Table2[[#This Row],[Close Price]]-Table2[[#This Row],[50D EMA]])/Table2[[#This Row],[50D EMA]]</f>
        <v>-9.4504156154906732E-2</v>
      </c>
      <c r="U720" s="2">
        <f>(Table2[[#This Row],[Close Price]]-Table2[[#This Row],[200D EMA]])/Table2[[#This Row],[200D EMA]]</f>
        <v>-0.21112893356634715</v>
      </c>
      <c r="V720">
        <v>0.69890117360082304</v>
      </c>
      <c r="W720">
        <v>208.68</v>
      </c>
      <c r="X720">
        <v>218</v>
      </c>
      <c r="Y720">
        <v>208.68</v>
      </c>
      <c r="Z720">
        <v>225.72</v>
      </c>
      <c r="AA720">
        <v>208.68</v>
      </c>
      <c r="AB720">
        <v>235.2</v>
      </c>
      <c r="AC720" s="2">
        <f>(Table2[[#This Row],[Close Price]]/Table2[[#This Row],[Day Low]])-1</f>
        <v>1.6484569676058936E-2</v>
      </c>
      <c r="AD720" s="2">
        <f>(Table2[[#This Row],[Day High]]/Table2[[#This Row],[Close Price]])-1</f>
        <v>2.7720158400905026E-2</v>
      </c>
      <c r="AE720" s="2">
        <f>(Table2[[#This Row],[Close Price]]/Table2[[#This Row],[Current Week Low]])-1</f>
        <v>1.6484569676058936E-2</v>
      </c>
      <c r="AF720" s="2">
        <f>(Table2[[#This Row],[Current Week High]]/Table2[[#This Row],[Close Price]])-1</f>
        <v>6.4114652083726131E-2</v>
      </c>
      <c r="AG720" s="2">
        <f>(Table2[[#This Row],[Close Price]]/Table2[[#This Row],[Current Month Low]])-1</f>
        <v>1.6484569676058936E-2</v>
      </c>
      <c r="AH720" s="2">
        <f>(Table2[[#This Row],[Current Month High]]/Table2[[#This Row],[Close Price]])-1</f>
        <v>0.10880633603620593</v>
      </c>
      <c r="AI720">
        <v>103.540448802564</v>
      </c>
      <c r="AJ720">
        <v>10.7676240208877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-0.14000000000000001</v>
      </c>
      <c r="AM720" t="s">
        <v>10199</v>
      </c>
      <c r="AN720">
        <v>-8.5399999999999991</v>
      </c>
      <c r="AO720" t="s">
        <v>10199</v>
      </c>
      <c r="AP720">
        <v>-5.2254159461280002E-2</v>
      </c>
      <c r="AQ720">
        <f>(Table2[[#This Row],[Sharpe Ratio]]-AVERAGE(Table2[Sharpe Ratio]))/_xlfn.STDEV.P(Table2[Sharpe Ratio])</f>
        <v>-1.2033289830326257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659</v>
      </c>
      <c r="AT720">
        <f>_xlfn.RANK.AVG(Table2[[#This Row],[6M Return vs Nifty Z-Score]],Table2[6M Return vs Nifty Z-Score])</f>
        <v>725</v>
      </c>
      <c r="AU720">
        <f>_xlfn.RANK.AVG(Table2[[#This Row],[Sharpe Ratio Z-Score]],Table2[Sharpe Ratio Z-Score])</f>
        <v>635</v>
      </c>
      <c r="AV720">
        <f>(Table2[[#This Row],[Rank 1Y]]+Table2[[#This Row],[Rank 6M]]+Table2[[#This Row],[Rank Sharpe]])/3</f>
        <v>673</v>
      </c>
    </row>
    <row r="721" spans="1:48" x14ac:dyDescent="0.3">
      <c r="A721" t="s">
        <v>2211</v>
      </c>
      <c r="B721" t="s">
        <v>2212</v>
      </c>
      <c r="C721" t="s">
        <v>10157</v>
      </c>
      <c r="D721" t="s">
        <v>280</v>
      </c>
      <c r="E721">
        <v>2421.273375795</v>
      </c>
      <c r="F721">
        <v>858</v>
      </c>
      <c r="G721">
        <v>-55.9699744340002</v>
      </c>
      <c r="H721">
        <f>(Table2[[#This Row],[1Y Return vs Nifty]]-AVERAGE(Table2[1Y Return vs Nifty]))/_xlfn.STDEV.P(Table2[1Y Return vs Nifty])</f>
        <v>-1.2023473577641541</v>
      </c>
      <c r="I721">
        <v>8.6753482482195707</v>
      </c>
      <c r="J721">
        <f>(Table2[[#This Row],[1M Return vs Nifty]]-AVERAGE(Table2[1M Return vs Nifty]))/_xlfn.STDEV.P(Table2[1M Return vs Nifty])</f>
        <v>0.35489347216525974</v>
      </c>
      <c r="K721">
        <v>-11.7735473079026</v>
      </c>
      <c r="L721">
        <f>(Table2[[#This Row],[6M Return vs Nifty]]-AVERAGE(Table2[6M Return vs Nifty]))/_xlfn.STDEV.P(Table2[6M Return vs Nifty])</f>
        <v>-0.6672984163633443</v>
      </c>
      <c r="M721">
        <v>4.4960576821127303</v>
      </c>
      <c r="N721">
        <f>(Table2[[#This Row],[1W Return vs Nifty]]-AVERAGE(Table2[1W Return vs Nifty]))/_xlfn.STDEV.P(Table2[1W Return vs Nifty])</f>
        <v>0.6042939486568516</v>
      </c>
      <c r="O721">
        <v>807.16</v>
      </c>
      <c r="P721">
        <v>787.23917321420402</v>
      </c>
      <c r="Q721">
        <v>817.89479985377295</v>
      </c>
      <c r="R721">
        <v>67.073536317218597</v>
      </c>
      <c r="S721" s="2">
        <f>(Table2[[#This Row],[Close Price]]-Table2[[#This Row],[20D EMA]])/Table2[[#This Row],[20D EMA]]</f>
        <v>6.2986272857921646E-2</v>
      </c>
      <c r="T721" s="2">
        <f>(Table2[[#This Row],[Close Price]]-Table2[[#This Row],[50D EMA]])/Table2[[#This Row],[50D EMA]]</f>
        <v>8.9884788757256501E-2</v>
      </c>
      <c r="U721" s="2">
        <f>(Table2[[#This Row],[Close Price]]-Table2[[#This Row],[200D EMA]])/Table2[[#This Row],[200D EMA]]</f>
        <v>4.9034668215762273E-2</v>
      </c>
      <c r="V721">
        <v>2.09378981427052</v>
      </c>
      <c r="W721">
        <v>834.6</v>
      </c>
      <c r="X721">
        <v>879</v>
      </c>
      <c r="Y721">
        <v>814.85</v>
      </c>
      <c r="Z721">
        <v>879</v>
      </c>
      <c r="AA721">
        <v>769.05</v>
      </c>
      <c r="AB721">
        <v>879</v>
      </c>
      <c r="AC721" s="2">
        <f>(Table2[[#This Row],[Close Price]]/Table2[[#This Row],[Day Low]])-1</f>
        <v>2.8037383177569986E-2</v>
      </c>
      <c r="AD721" s="2">
        <f>(Table2[[#This Row],[Day High]]/Table2[[#This Row],[Close Price]])-1</f>
        <v>2.4475524475524368E-2</v>
      </c>
      <c r="AE721" s="2">
        <f>(Table2[[#This Row],[Close Price]]/Table2[[#This Row],[Current Week Low]])-1</f>
        <v>5.2954531508866642E-2</v>
      </c>
      <c r="AF721" s="2">
        <f>(Table2[[#This Row],[Current Week High]]/Table2[[#This Row],[Close Price]])-1</f>
        <v>2.4475524475524368E-2</v>
      </c>
      <c r="AG721" s="2">
        <f>(Table2[[#This Row],[Close Price]]/Table2[[#This Row],[Current Month Low]])-1</f>
        <v>0.11566218061244404</v>
      </c>
      <c r="AH721" s="2">
        <f>(Table2[[#This Row],[Current Month High]]/Table2[[#This Row],[Close Price]])-1</f>
        <v>2.4475524475524368E-2</v>
      </c>
      <c r="AI721">
        <v>49.650349650349597</v>
      </c>
      <c r="AJ721">
        <v>29.744442764252199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-0.02</v>
      </c>
      <c r="AM721" t="s">
        <v>10199</v>
      </c>
      <c r="AN721">
        <v>9.18</v>
      </c>
      <c r="AO721" t="s">
        <v>10200</v>
      </c>
      <c r="AP721">
        <v>1.1038706773601E-2</v>
      </c>
      <c r="AQ721">
        <f>(Table2[[#This Row],[Sharpe Ratio]]-AVERAGE(Table2[Sharpe Ratio]))/_xlfn.STDEV.P(Table2[Sharpe Ratio])</f>
        <v>-0.48974660084922977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720</v>
      </c>
      <c r="AT721">
        <f>_xlfn.RANK.AVG(Table2[[#This Row],[6M Return vs Nifty Z-Score]],Table2[6M Return vs Nifty Z-Score])</f>
        <v>543</v>
      </c>
      <c r="AU721">
        <f>_xlfn.RANK.AVG(Table2[[#This Row],[Sharpe Ratio Z-Score]],Table2[Sharpe Ratio Z-Score])</f>
        <v>468</v>
      </c>
      <c r="AV721">
        <f>(Table2[[#This Row],[Rank 1Y]]+Table2[[#This Row],[Rank 6M]]+Table2[[#This Row],[Rank Sharpe]])/3</f>
        <v>577</v>
      </c>
    </row>
    <row r="722" spans="1:48" x14ac:dyDescent="0.3">
      <c r="A722" t="s">
        <v>2223</v>
      </c>
      <c r="B722" t="s">
        <v>2224</v>
      </c>
      <c r="C722" t="s">
        <v>10167</v>
      </c>
      <c r="D722" t="s">
        <v>214</v>
      </c>
      <c r="E722">
        <v>2406.5210291399999</v>
      </c>
      <c r="F722">
        <v>301.3</v>
      </c>
      <c r="G722">
        <v>-51.130139968810703</v>
      </c>
      <c r="H722">
        <f>(Table2[[#This Row],[1Y Return vs Nifty]]-AVERAGE(Table2[1Y Return vs Nifty]))/_xlfn.STDEV.P(Table2[1Y Return vs Nifty])</f>
        <v>-1.1458037149848208</v>
      </c>
      <c r="I722">
        <v>7.0842181320428699</v>
      </c>
      <c r="J722">
        <f>(Table2[[#This Row],[1M Return vs Nifty]]-AVERAGE(Table2[1M Return vs Nifty]))/_xlfn.STDEV.P(Table2[1M Return vs Nifty])</f>
        <v>0.22288770025342644</v>
      </c>
      <c r="K722">
        <v>-17.4127275517504</v>
      </c>
      <c r="L722">
        <f>(Table2[[#This Row],[6M Return vs Nifty]]-AVERAGE(Table2[6M Return vs Nifty]))/_xlfn.STDEV.P(Table2[6M Return vs Nifty])</f>
        <v>-0.83889094507586881</v>
      </c>
      <c r="M722">
        <v>2.48246012796755E-2</v>
      </c>
      <c r="N722">
        <f>(Table2[[#This Row],[1W Return vs Nifty]]-AVERAGE(Table2[1W Return vs Nifty]))/_xlfn.STDEV.P(Table2[1W Return vs Nifty])</f>
        <v>-0.26305827041912178</v>
      </c>
      <c r="O722">
        <v>299.77</v>
      </c>
      <c r="P722">
        <v>294.33160527686198</v>
      </c>
      <c r="Q722">
        <v>322.14351140382502</v>
      </c>
      <c r="R722">
        <v>64.686816862716896</v>
      </c>
      <c r="S722" s="2">
        <f>(Table2[[#This Row],[Close Price]]-Table2[[#This Row],[20D EMA]])/Table2[[#This Row],[20D EMA]]</f>
        <v>5.10391299996674E-3</v>
      </c>
      <c r="T722" s="2">
        <f>(Table2[[#This Row],[Close Price]]-Table2[[#This Row],[50D EMA]])/Table2[[#This Row],[50D EMA]]</f>
        <v>2.3675319259660332E-2</v>
      </c>
      <c r="U722" s="2">
        <f>(Table2[[#This Row],[Close Price]]-Table2[[#This Row],[200D EMA]])/Table2[[#This Row],[200D EMA]]</f>
        <v>-6.4702564745116001E-2</v>
      </c>
      <c r="V722">
        <v>0.88527728319576104</v>
      </c>
      <c r="W722">
        <v>296.05</v>
      </c>
      <c r="X722">
        <v>308.89999999999998</v>
      </c>
      <c r="Y722">
        <v>296.05</v>
      </c>
      <c r="Z722">
        <v>317.89999999999998</v>
      </c>
      <c r="AA722">
        <v>291.05</v>
      </c>
      <c r="AB722">
        <v>317.89999999999998</v>
      </c>
      <c r="AC722" s="2">
        <f>(Table2[[#This Row],[Close Price]]/Table2[[#This Row],[Day Low]])-1</f>
        <v>1.7733490964364051E-2</v>
      </c>
      <c r="AD722" s="2">
        <f>(Table2[[#This Row],[Day High]]/Table2[[#This Row],[Close Price]])-1</f>
        <v>2.5224029206770471E-2</v>
      </c>
      <c r="AE722" s="2">
        <f>(Table2[[#This Row],[Close Price]]/Table2[[#This Row],[Current Week Low]])-1</f>
        <v>1.7733490964364051E-2</v>
      </c>
      <c r="AF722" s="2">
        <f>(Table2[[#This Row],[Current Week High]]/Table2[[#This Row],[Close Price]])-1</f>
        <v>5.5094590109525221E-2</v>
      </c>
      <c r="AG722" s="2">
        <f>(Table2[[#This Row],[Close Price]]/Table2[[#This Row],[Current Month Low]])-1</f>
        <v>3.5217316612266014E-2</v>
      </c>
      <c r="AH722" s="2">
        <f>(Table2[[#This Row],[Current Month High]]/Table2[[#This Row],[Close Price]])-1</f>
        <v>5.5094590109525221E-2</v>
      </c>
      <c r="AI722">
        <v>45.270494523730399</v>
      </c>
      <c r="AJ722">
        <v>22.754125076390299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-0.08</v>
      </c>
      <c r="AM722" t="s">
        <v>10199</v>
      </c>
      <c r="AN722">
        <v>-4.8899999999999997</v>
      </c>
      <c r="AO722" t="s">
        <v>10199</v>
      </c>
      <c r="AQ722">
        <f>(Table2[[#This Row],[Sharpe Ratio]]-AVERAGE(Table2[Sharpe Ratio]))/_xlfn.STDEV.P(Table2[Sharpe Ratio])</f>
        <v>-0.61420022642052874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716</v>
      </c>
      <c r="AT722">
        <f>_xlfn.RANK.AVG(Table2[[#This Row],[6M Return vs Nifty Z-Score]],Table2[6M Return vs Nifty Z-Score])</f>
        <v>600</v>
      </c>
      <c r="AU722">
        <f>_xlfn.RANK.AVG(Table2[[#This Row],[Sharpe Ratio Z-Score]],Table2[Sharpe Ratio Z-Score])</f>
        <v>520.5</v>
      </c>
      <c r="AV722">
        <f>(Table2[[#This Row],[Rank 1Y]]+Table2[[#This Row],[Rank 6M]]+Table2[[#This Row],[Rank Sharpe]])/3</f>
        <v>612.16666666666663</v>
      </c>
    </row>
    <row r="723" spans="1:48" x14ac:dyDescent="0.3">
      <c r="A723" t="s">
        <v>2253</v>
      </c>
      <c r="B723" t="s">
        <v>2254</v>
      </c>
      <c r="C723" t="s">
        <v>10159</v>
      </c>
      <c r="D723" t="s">
        <v>239</v>
      </c>
      <c r="E723">
        <v>2307.67746812</v>
      </c>
      <c r="F723">
        <v>507.9</v>
      </c>
      <c r="G723">
        <v>-35.963671530045602</v>
      </c>
      <c r="H723">
        <f>(Table2[[#This Row],[1Y Return vs Nifty]]-AVERAGE(Table2[1Y Return vs Nifty]))/_xlfn.STDEV.P(Table2[1Y Return vs Nifty])</f>
        <v>-0.96861431319977609</v>
      </c>
      <c r="I723">
        <v>-3.7774670567528599</v>
      </c>
      <c r="J723">
        <f>(Table2[[#This Row],[1M Return vs Nifty]]-AVERAGE(Table2[1M Return vs Nifty]))/_xlfn.STDEV.P(Table2[1M Return vs Nifty])</f>
        <v>-0.67823605011311994</v>
      </c>
      <c r="K723">
        <v>-28.1962552056292</v>
      </c>
      <c r="L723">
        <f>(Table2[[#This Row],[6M Return vs Nifty]]-AVERAGE(Table2[6M Return vs Nifty]))/_xlfn.STDEV.P(Table2[6M Return vs Nifty])</f>
        <v>-1.1670189173266599</v>
      </c>
      <c r="M723">
        <v>-2.1825186141547102</v>
      </c>
      <c r="N723">
        <f>(Table2[[#This Row],[1W Return vs Nifty]]-AVERAGE(Table2[1W Return vs Nifty]))/_xlfn.STDEV.P(Table2[1W Return vs Nifty])</f>
        <v>-0.69124977856850278</v>
      </c>
      <c r="O723">
        <v>520.36</v>
      </c>
      <c r="P723">
        <v>524.73360818917104</v>
      </c>
      <c r="Q723">
        <v>546.03015607503198</v>
      </c>
      <c r="R723">
        <v>35.3645153339465</v>
      </c>
      <c r="S723" s="2">
        <f>(Table2[[#This Row],[Close Price]]-Table2[[#This Row],[20D EMA]])/Table2[[#This Row],[20D EMA]]</f>
        <v>-2.3944961180721109E-2</v>
      </c>
      <c r="T723" s="2">
        <f>(Table2[[#This Row],[Close Price]]-Table2[[#This Row],[50D EMA]])/Table2[[#This Row],[50D EMA]]</f>
        <v>-3.208029355554904E-2</v>
      </c>
      <c r="U723" s="2">
        <f>(Table2[[#This Row],[Close Price]]-Table2[[#This Row],[200D EMA]])/Table2[[#This Row],[200D EMA]]</f>
        <v>-6.9831593824631916E-2</v>
      </c>
      <c r="V723">
        <v>1.00590110637174</v>
      </c>
      <c r="W723">
        <v>505.7</v>
      </c>
      <c r="X723">
        <v>518.79999999999995</v>
      </c>
      <c r="Y723">
        <v>505.7</v>
      </c>
      <c r="Z723">
        <v>523</v>
      </c>
      <c r="AA723">
        <v>505.7</v>
      </c>
      <c r="AB723">
        <v>533.95000000000005</v>
      </c>
      <c r="AC723" s="2">
        <f>(Table2[[#This Row],[Close Price]]/Table2[[#This Row],[Day Low]])-1</f>
        <v>4.35040537868292E-3</v>
      </c>
      <c r="AD723" s="2">
        <f>(Table2[[#This Row],[Day High]]/Table2[[#This Row],[Close Price]])-1</f>
        <v>2.1460917503445476E-2</v>
      </c>
      <c r="AE723" s="2">
        <f>(Table2[[#This Row],[Close Price]]/Table2[[#This Row],[Current Week Low]])-1</f>
        <v>4.35040537868292E-3</v>
      </c>
      <c r="AF723" s="2">
        <f>(Table2[[#This Row],[Current Week High]]/Table2[[#This Row],[Close Price]])-1</f>
        <v>2.9730261862571439E-2</v>
      </c>
      <c r="AG723" s="2">
        <f>(Table2[[#This Row],[Close Price]]/Table2[[#This Row],[Current Month Low]])-1</f>
        <v>4.35040537868292E-3</v>
      </c>
      <c r="AH723" s="2">
        <f>(Table2[[#This Row],[Current Month High]]/Table2[[#This Row],[Close Price]])-1</f>
        <v>5.1289623941720874E-2</v>
      </c>
      <c r="AI723">
        <v>42.281945264815903</v>
      </c>
      <c r="AJ723">
        <v>11.8722466960352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-0.17</v>
      </c>
      <c r="AM723" t="s">
        <v>10199</v>
      </c>
      <c r="AN723">
        <v>-5.46</v>
      </c>
      <c r="AO723" t="s">
        <v>10199</v>
      </c>
      <c r="AQ723">
        <f>(Table2[[#This Row],[Sharpe Ratio]]-AVERAGE(Table2[Sharpe Ratio]))/_xlfn.STDEV.P(Table2[Sharpe Ratio])</f>
        <v>-0.61420022642052874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687</v>
      </c>
      <c r="AT723">
        <f>_xlfn.RANK.AVG(Table2[[#This Row],[6M Return vs Nifty Z-Score]],Table2[6M Return vs Nifty Z-Score])</f>
        <v>673</v>
      </c>
      <c r="AU723">
        <f>_xlfn.RANK.AVG(Table2[[#This Row],[Sharpe Ratio Z-Score]],Table2[Sharpe Ratio Z-Score])</f>
        <v>520.5</v>
      </c>
      <c r="AV723">
        <f>(Table2[[#This Row],[Rank 1Y]]+Table2[[#This Row],[Rank 6M]]+Table2[[#This Row],[Rank Sharpe]])/3</f>
        <v>626.83333333333337</v>
      </c>
    </row>
    <row r="724" spans="1:48" x14ac:dyDescent="0.3">
      <c r="A724" t="s">
        <v>2287</v>
      </c>
      <c r="B724" t="s">
        <v>2288</v>
      </c>
      <c r="C724" t="s">
        <v>10166</v>
      </c>
      <c r="D724" t="s">
        <v>526</v>
      </c>
      <c r="E724">
        <v>2230.23381268</v>
      </c>
      <c r="F724">
        <v>554.9</v>
      </c>
      <c r="G724">
        <v>-41.3986498392131</v>
      </c>
      <c r="H724">
        <f>(Table2[[#This Row],[1Y Return vs Nifty]]-AVERAGE(Table2[1Y Return vs Nifty]))/_xlfn.STDEV.P(Table2[1Y Return vs Nifty])</f>
        <v>-1.0321110038897872</v>
      </c>
      <c r="I724">
        <v>-0.56779564559462303</v>
      </c>
      <c r="J724">
        <f>(Table2[[#This Row],[1M Return vs Nifty]]-AVERAGE(Table2[1M Return vs Nifty]))/_xlfn.STDEV.P(Table2[1M Return vs Nifty])</f>
        <v>-0.41195037812082791</v>
      </c>
      <c r="K724">
        <v>-24.3736901037331</v>
      </c>
      <c r="L724">
        <f>(Table2[[#This Row],[6M Return vs Nifty]]-AVERAGE(Table2[6M Return vs Nifty]))/_xlfn.STDEV.P(Table2[6M Return vs Nifty])</f>
        <v>-1.050703498482193</v>
      </c>
      <c r="M724">
        <v>-0.95635443097236705</v>
      </c>
      <c r="N724">
        <f>(Table2[[#This Row],[1W Return vs Nifty]]-AVERAGE(Table2[1W Return vs Nifty]))/_xlfn.STDEV.P(Table2[1W Return vs Nifty])</f>
        <v>-0.45339230032750366</v>
      </c>
      <c r="O724">
        <v>562.82000000000005</v>
      </c>
      <c r="P724">
        <v>553.73506928336803</v>
      </c>
      <c r="Q724">
        <v>601.02904278195399</v>
      </c>
      <c r="R724">
        <v>51.565413199736</v>
      </c>
      <c r="S724" s="2">
        <f>(Table2[[#This Row],[Close Price]]-Table2[[#This Row],[20D EMA]])/Table2[[#This Row],[20D EMA]]</f>
        <v>-1.4071994598628464E-2</v>
      </c>
      <c r="T724" s="2">
        <f>(Table2[[#This Row],[Close Price]]-Table2[[#This Row],[50D EMA]])/Table2[[#This Row],[50D EMA]]</f>
        <v>2.1037690788477084E-3</v>
      </c>
      <c r="U724" s="2">
        <f>(Table2[[#This Row],[Close Price]]-Table2[[#This Row],[200D EMA]])/Table2[[#This Row],[200D EMA]]</f>
        <v>-7.675010606548853E-2</v>
      </c>
      <c r="V724">
        <v>1.51513521244434</v>
      </c>
      <c r="W724">
        <v>550</v>
      </c>
      <c r="X724">
        <v>569.79999999999995</v>
      </c>
      <c r="Y724">
        <v>550</v>
      </c>
      <c r="Z724">
        <v>592.9</v>
      </c>
      <c r="AA724">
        <v>550</v>
      </c>
      <c r="AB724">
        <v>599.20000000000005</v>
      </c>
      <c r="AC724" s="2">
        <f>(Table2[[#This Row],[Close Price]]/Table2[[#This Row],[Day Low]])-1</f>
        <v>8.9090909090909776E-3</v>
      </c>
      <c r="AD724" s="2">
        <f>(Table2[[#This Row],[Day High]]/Table2[[#This Row],[Close Price]])-1</f>
        <v>2.6851684988286051E-2</v>
      </c>
      <c r="AE724" s="2">
        <f>(Table2[[#This Row],[Close Price]]/Table2[[#This Row],[Current Week Low]])-1</f>
        <v>8.9090909090909776E-3</v>
      </c>
      <c r="AF724" s="2">
        <f>(Table2[[#This Row],[Current Week High]]/Table2[[#This Row],[Close Price]])-1</f>
        <v>6.8480807352676143E-2</v>
      </c>
      <c r="AG724" s="2">
        <f>(Table2[[#This Row],[Close Price]]/Table2[[#This Row],[Current Month Low]])-1</f>
        <v>8.9090909090909776E-3</v>
      </c>
      <c r="AH724" s="2">
        <f>(Table2[[#This Row],[Current Month High]]/Table2[[#This Row],[Close Price]])-1</f>
        <v>7.9834204361146188E-2</v>
      </c>
      <c r="AI724">
        <v>42.674355739772899</v>
      </c>
      <c r="AJ724">
        <v>20.355709792864001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-0.09</v>
      </c>
      <c r="AM724" t="s">
        <v>10199</v>
      </c>
      <c r="AN724">
        <v>-1.1000000000000001</v>
      </c>
      <c r="AO724" t="s">
        <v>10199</v>
      </c>
      <c r="AP724">
        <v>-7.2586955820628005E-2</v>
      </c>
      <c r="AQ724">
        <f>(Table2[[#This Row],[Sharpe Ratio]]-AVERAGE(Table2[Sharpe Ratio]))/_xlfn.STDEV.P(Table2[Sharpe Ratio])</f>
        <v>-1.4325669070778064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701</v>
      </c>
      <c r="AT724">
        <f>_xlfn.RANK.AVG(Table2[[#This Row],[6M Return vs Nifty Z-Score]],Table2[6M Return vs Nifty Z-Score])</f>
        <v>650</v>
      </c>
      <c r="AU724">
        <f>_xlfn.RANK.AVG(Table2[[#This Row],[Sharpe Ratio Z-Score]],Table2[Sharpe Ratio Z-Score])</f>
        <v>676</v>
      </c>
      <c r="AV724">
        <f>(Table2[[#This Row],[Rank 1Y]]+Table2[[#This Row],[Rank 6M]]+Table2[[#This Row],[Rank Sharpe]])/3</f>
        <v>675.66666666666663</v>
      </c>
    </row>
    <row r="725" spans="1:48" x14ac:dyDescent="0.3">
      <c r="A725" t="s">
        <v>2310</v>
      </c>
      <c r="B725" t="s">
        <v>2311</v>
      </c>
      <c r="C725" t="s">
        <v>10161</v>
      </c>
      <c r="D725" t="s">
        <v>287</v>
      </c>
      <c r="E725">
        <v>2179.8819001299998</v>
      </c>
      <c r="F725">
        <v>671.15</v>
      </c>
      <c r="G725">
        <v>-9.7703880583457092</v>
      </c>
      <c r="H725">
        <f>(Table2[[#This Row],[1Y Return vs Nifty]]-AVERAGE(Table2[1Y Return vs Nifty]))/_xlfn.STDEV.P(Table2[1Y Return vs Nifty])</f>
        <v>-0.66259895782054434</v>
      </c>
      <c r="I725">
        <v>11.825537193324401</v>
      </c>
      <c r="J725">
        <f>(Table2[[#This Row],[1M Return vs Nifty]]-AVERAGE(Table2[1M Return vs Nifty]))/_xlfn.STDEV.P(Table2[1M Return vs Nifty])</f>
        <v>0.61624426877132821</v>
      </c>
      <c r="K725">
        <v>-17.146547619393601</v>
      </c>
      <c r="L725">
        <f>(Table2[[#This Row],[6M Return vs Nifty]]-AVERAGE(Table2[6M Return vs Nifty]))/_xlfn.STDEV.P(Table2[6M Return vs Nifty])</f>
        <v>-0.8307914544210947</v>
      </c>
      <c r="M725">
        <v>8.1427607691106108</v>
      </c>
      <c r="N725">
        <f>(Table2[[#This Row],[1W Return vs Nifty]]-AVERAGE(Table2[1W Return vs Nifty]))/_xlfn.STDEV.P(Table2[1W Return vs Nifty])</f>
        <v>1.311699703990346</v>
      </c>
      <c r="O725">
        <v>644.61</v>
      </c>
      <c r="P725">
        <v>623.84131442151795</v>
      </c>
      <c r="Q725">
        <v>621.28391064348705</v>
      </c>
      <c r="R725">
        <v>67.739838824936498</v>
      </c>
      <c r="S725" s="2">
        <f>(Table2[[#This Row],[Close Price]]-Table2[[#This Row],[20D EMA]])/Table2[[#This Row],[20D EMA]]</f>
        <v>4.1172181629202095E-2</v>
      </c>
      <c r="T725" s="2">
        <f>(Table2[[#This Row],[Close Price]]-Table2[[#This Row],[50D EMA]])/Table2[[#This Row],[50D EMA]]</f>
        <v>7.583448624647586E-2</v>
      </c>
      <c r="U725" s="2">
        <f>(Table2[[#This Row],[Close Price]]-Table2[[#This Row],[200D EMA]])/Table2[[#This Row],[200D EMA]]</f>
        <v>8.0262965935919292E-2</v>
      </c>
      <c r="V725">
        <v>2.12966763745594</v>
      </c>
      <c r="W725">
        <v>665.6</v>
      </c>
      <c r="X725">
        <v>688.95</v>
      </c>
      <c r="Y725">
        <v>664</v>
      </c>
      <c r="Z725">
        <v>695.9</v>
      </c>
      <c r="AA725">
        <v>604.79999999999995</v>
      </c>
      <c r="AB725">
        <v>705.95</v>
      </c>
      <c r="AC725" s="2">
        <f>(Table2[[#This Row],[Close Price]]/Table2[[#This Row],[Day Low]])-1</f>
        <v>8.3383413461537437E-3</v>
      </c>
      <c r="AD725" s="2">
        <f>(Table2[[#This Row],[Day High]]/Table2[[#This Row],[Close Price]])-1</f>
        <v>2.6521641957833575E-2</v>
      </c>
      <c r="AE725" s="2">
        <f>(Table2[[#This Row],[Close Price]]/Table2[[#This Row],[Current Week Low]])-1</f>
        <v>1.0768072289156549E-2</v>
      </c>
      <c r="AF725" s="2">
        <f>(Table2[[#This Row],[Current Week High]]/Table2[[#This Row],[Close Price]])-1</f>
        <v>3.687700216047074E-2</v>
      </c>
      <c r="AG725" s="2">
        <f>(Table2[[#This Row],[Close Price]]/Table2[[#This Row],[Current Month Low]])-1</f>
        <v>0.1097056878306879</v>
      </c>
      <c r="AH725" s="2">
        <f>(Table2[[#This Row],[Current Month High]]/Table2[[#This Row],[Close Price]])-1</f>
        <v>5.1851300007450085E-2</v>
      </c>
      <c r="AI725">
        <v>14.415555390002201</v>
      </c>
      <c r="AJ725">
        <v>49.6098974587605</v>
      </c>
      <c r="AK725" t="str">
        <f>IF(AND(Table2[[#This Row],[20D EMA]]&gt;Table2[[#This Row],[50D EMA]],Table2[[#This Row],[50D EMA]]&gt;Table2[[#This Row],[200D EMA]]),"Uptrend","Downtrend/NoTrend")</f>
        <v>Uptrend</v>
      </c>
      <c r="AL725">
        <v>0.05</v>
      </c>
      <c r="AM725" t="s">
        <v>10200</v>
      </c>
      <c r="AN725">
        <v>6.82</v>
      </c>
      <c r="AO725" t="s">
        <v>10200</v>
      </c>
      <c r="AP725">
        <v>-5.8411486804927998E-2</v>
      </c>
      <c r="AQ725">
        <f>(Table2[[#This Row],[Sharpe Ratio]]-AVERAGE(Table2[Sharpe Ratio]))/_xlfn.STDEV.P(Table2[Sharpe Ratio])</f>
        <v>-1.272748501773616</v>
      </c>
      <c r="AR7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-0.83819494125358052</v>
      </c>
      <c r="AS725">
        <f>_xlfn.RANK.AVG(Table2[[#This Row],[1Y Return vs Nifty Z-Score]],Table2[1Y Return vs Nifty Z-Score])</f>
        <v>562</v>
      </c>
      <c r="AT725">
        <f>_xlfn.RANK.AVG(Table2[[#This Row],[6M Return vs Nifty Z-Score]],Table2[6M Return vs Nifty Z-Score])</f>
        <v>597</v>
      </c>
      <c r="AU725">
        <f>_xlfn.RANK.AVG(Table2[[#This Row],[Sharpe Ratio Z-Score]],Table2[Sharpe Ratio Z-Score])</f>
        <v>651</v>
      </c>
      <c r="AV725">
        <f>(Table2[[#This Row],[Rank 1Y]]+Table2[[#This Row],[Rank 6M]]+Table2[[#This Row],[Rank Sharpe]])/3</f>
        <v>603.33333333333337</v>
      </c>
    </row>
    <row r="726" spans="1:48" x14ac:dyDescent="0.3">
      <c r="A726" t="s">
        <v>2458</v>
      </c>
      <c r="B726" t="s">
        <v>2459</v>
      </c>
      <c r="C726" t="s">
        <v>10158</v>
      </c>
      <c r="D726" t="s">
        <v>109</v>
      </c>
      <c r="E726">
        <v>1897.4024297200001</v>
      </c>
      <c r="F726">
        <v>7.7</v>
      </c>
      <c r="G726">
        <v>-31.704740181949902</v>
      </c>
      <c r="H726">
        <f>(Table2[[#This Row],[1Y Return vs Nifty]]-AVERAGE(Table2[1Y Return vs Nifty]))/_xlfn.STDEV.P(Table2[1Y Return vs Nifty])</f>
        <v>-0.91885734434051169</v>
      </c>
      <c r="I726">
        <v>-26.170612785831501</v>
      </c>
      <c r="J726">
        <f>(Table2[[#This Row],[1M Return vs Nifty]]-AVERAGE(Table2[1M Return vs Nifty]))/_xlfn.STDEV.P(Table2[1M Return vs Nifty])</f>
        <v>-2.5360504786428115</v>
      </c>
      <c r="K726">
        <v>-74.622208325900004</v>
      </c>
      <c r="L726">
        <f>(Table2[[#This Row],[6M Return vs Nifty]]-AVERAGE(Table2[6M Return vs Nifty]))/_xlfn.STDEV.P(Table2[6M Return vs Nifty])</f>
        <v>-2.5796970636738115</v>
      </c>
      <c r="M726">
        <v>-14.5403993482903</v>
      </c>
      <c r="N726">
        <f>(Table2[[#This Row],[1W Return vs Nifty]]-AVERAGE(Table2[1W Return vs Nifty]))/_xlfn.STDEV.P(Table2[1W Return vs Nifty])</f>
        <v>-3.088493465947844</v>
      </c>
      <c r="O726">
        <v>9.7899999999999991</v>
      </c>
      <c r="P726">
        <v>12.611679128387999</v>
      </c>
      <c r="Q726">
        <v>15.5476672928098</v>
      </c>
      <c r="R726">
        <v>15.945157836156699</v>
      </c>
      <c r="S726" s="2">
        <f>(Table2[[#This Row],[Close Price]]-Table2[[#This Row],[20D EMA]])/Table2[[#This Row],[20D EMA]]</f>
        <v>-0.21348314606741564</v>
      </c>
      <c r="T726" s="2">
        <f>(Table2[[#This Row],[Close Price]]-Table2[[#This Row],[50D EMA]])/Table2[[#This Row],[50D EMA]]</f>
        <v>-0.38945481235184271</v>
      </c>
      <c r="U726" s="2">
        <f>(Table2[[#This Row],[Close Price]]-Table2[[#This Row],[200D EMA]])/Table2[[#This Row],[200D EMA]]</f>
        <v>-0.50474885685514026</v>
      </c>
      <c r="V726">
        <v>0.64377683938337504</v>
      </c>
      <c r="W726">
        <v>7.7</v>
      </c>
      <c r="X726">
        <v>8.1</v>
      </c>
      <c r="Y726">
        <v>7.34</v>
      </c>
      <c r="Z726">
        <v>8.11</v>
      </c>
      <c r="AA726">
        <v>7.34</v>
      </c>
      <c r="AB726">
        <v>10.48</v>
      </c>
      <c r="AC726" s="2">
        <f>(Table2[[#This Row],[Close Price]]/Table2[[#This Row],[Day Low]])-1</f>
        <v>0</v>
      </c>
      <c r="AD726" s="2">
        <f>(Table2[[#This Row],[Day High]]/Table2[[#This Row],[Close Price]])-1</f>
        <v>5.1948051948051965E-2</v>
      </c>
      <c r="AE726" s="2">
        <f>(Table2[[#This Row],[Close Price]]/Table2[[#This Row],[Current Week Low]])-1</f>
        <v>4.9046321525885617E-2</v>
      </c>
      <c r="AF726" s="2">
        <f>(Table2[[#This Row],[Current Week High]]/Table2[[#This Row],[Close Price]])-1</f>
        <v>5.3246753246753098E-2</v>
      </c>
      <c r="AG726" s="2">
        <f>(Table2[[#This Row],[Close Price]]/Table2[[#This Row],[Current Month Low]])-1</f>
        <v>4.9046321525885617E-2</v>
      </c>
      <c r="AH726" s="2">
        <f>(Table2[[#This Row],[Current Month High]]/Table2[[#This Row],[Close Price]])-1</f>
        <v>0.36103896103896105</v>
      </c>
      <c r="AI726">
        <v>252.59740259740201</v>
      </c>
      <c r="AJ726">
        <v>4.9046321525885599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-0.65</v>
      </c>
      <c r="AM726" t="s">
        <v>10199</v>
      </c>
      <c r="AN726">
        <v>-24.88</v>
      </c>
      <c r="AO726" t="s">
        <v>10199</v>
      </c>
      <c r="AP726">
        <v>-6.6638442627849999E-3</v>
      </c>
      <c r="AQ726">
        <f>(Table2[[#This Row],[Sharpe Ratio]]-AVERAGE(Table2[Sharpe Ratio]))/_xlfn.STDEV.P(Table2[Sharpe Ratio])</f>
        <v>-0.68933036582503338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668</v>
      </c>
      <c r="AT726">
        <f>_xlfn.RANK.AVG(Table2[[#This Row],[6M Return vs Nifty Z-Score]],Table2[6M Return vs Nifty Z-Score])</f>
        <v>726</v>
      </c>
      <c r="AU726">
        <f>_xlfn.RANK.AVG(Table2[[#This Row],[Sharpe Ratio Z-Score]],Table2[Sharpe Ratio Z-Score])</f>
        <v>553</v>
      </c>
      <c r="AV726">
        <f>(Table2[[#This Row],[Rank 1Y]]+Table2[[#This Row],[Rank 6M]]+Table2[[#This Row],[Rank Sharpe]])/3</f>
        <v>649</v>
      </c>
    </row>
    <row r="727" spans="1:48" x14ac:dyDescent="0.3">
      <c r="A727" t="s">
        <v>2524</v>
      </c>
      <c r="B727" t="s">
        <v>2525</v>
      </c>
      <c r="C727" t="s">
        <v>10169</v>
      </c>
      <c r="D727" t="s">
        <v>542</v>
      </c>
      <c r="E727">
        <v>1762.8870536750001</v>
      </c>
      <c r="F727">
        <v>102.78</v>
      </c>
      <c r="G727">
        <v>-60.929810619623098</v>
      </c>
      <c r="H727">
        <f>(Table2[[#This Row],[1Y Return vs Nifty]]-AVERAGE(Table2[1Y Return vs Nifty]))/_xlfn.STDEV.P(Table2[1Y Return vs Nifty])</f>
        <v>-1.2602929770908047</v>
      </c>
      <c r="I727">
        <v>2.93489061356627</v>
      </c>
      <c r="J727">
        <f>(Table2[[#This Row],[1M Return vs Nifty]]-AVERAGE(Table2[1M Return vs Nifty]))/_xlfn.STDEV.P(Table2[1M Return vs Nifty])</f>
        <v>-0.12135515985135165</v>
      </c>
      <c r="K727">
        <v>-35.471282118794001</v>
      </c>
      <c r="L727">
        <f>(Table2[[#This Row],[6M Return vs Nifty]]-AVERAGE(Table2[6M Return vs Nifty]))/_xlfn.STDEV.P(Table2[6M Return vs Nifty])</f>
        <v>-1.3883880189515863</v>
      </c>
      <c r="M727">
        <v>0.59017835361472903</v>
      </c>
      <c r="N727">
        <f>(Table2[[#This Row],[1W Return vs Nifty]]-AVERAGE(Table2[1W Return vs Nifty]))/_xlfn.STDEV.P(Table2[1W Return vs Nifty])</f>
        <v>-0.15338811393526974</v>
      </c>
      <c r="O727">
        <v>104.43</v>
      </c>
      <c r="P727">
        <v>103.993179319853</v>
      </c>
      <c r="Q727">
        <v>118.794961228636</v>
      </c>
      <c r="R727">
        <v>51.118887974991097</v>
      </c>
      <c r="S727" s="2">
        <f>(Table2[[#This Row],[Close Price]]-Table2[[#This Row],[20D EMA]])/Table2[[#This Row],[20D EMA]]</f>
        <v>-1.5800057454754435E-2</v>
      </c>
      <c r="T727" s="2">
        <f>(Table2[[#This Row],[Close Price]]-Table2[[#This Row],[50D EMA]])/Table2[[#This Row],[50D EMA]]</f>
        <v>-1.1665950861273394E-2</v>
      </c>
      <c r="U727" s="2">
        <f>(Table2[[#This Row],[Close Price]]-Table2[[#This Row],[200D EMA]])/Table2[[#This Row],[200D EMA]]</f>
        <v>-0.13481178884189515</v>
      </c>
      <c r="V727">
        <v>0.67665091979495495</v>
      </c>
      <c r="W727">
        <v>101.05</v>
      </c>
      <c r="X727">
        <v>105.75</v>
      </c>
      <c r="Y727">
        <v>101.05</v>
      </c>
      <c r="Z727">
        <v>107.5</v>
      </c>
      <c r="AA727">
        <v>101.05</v>
      </c>
      <c r="AB727">
        <v>108.41</v>
      </c>
      <c r="AC727" s="2">
        <f>(Table2[[#This Row],[Close Price]]/Table2[[#This Row],[Day Low]])-1</f>
        <v>1.7120237506185187E-2</v>
      </c>
      <c r="AD727" s="2">
        <f>(Table2[[#This Row],[Day High]]/Table2[[#This Row],[Close Price]])-1</f>
        <v>2.8896672504378218E-2</v>
      </c>
      <c r="AE727" s="2">
        <f>(Table2[[#This Row],[Close Price]]/Table2[[#This Row],[Current Week Low]])-1</f>
        <v>1.7120237506185187E-2</v>
      </c>
      <c r="AF727" s="2">
        <f>(Table2[[#This Row],[Current Week High]]/Table2[[#This Row],[Close Price]])-1</f>
        <v>4.5923331387429434E-2</v>
      </c>
      <c r="AG727" s="2">
        <f>(Table2[[#This Row],[Close Price]]/Table2[[#This Row],[Current Month Low]])-1</f>
        <v>1.7120237506185187E-2</v>
      </c>
      <c r="AH727" s="2">
        <f>(Table2[[#This Row],[Current Month High]]/Table2[[#This Row],[Close Price]])-1</f>
        <v>5.4777194006615959E-2</v>
      </c>
      <c r="AI727">
        <v>81.309593306090605</v>
      </c>
      <c r="AJ727">
        <v>28.555347091932401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-0.15</v>
      </c>
      <c r="AM727" t="s">
        <v>10199</v>
      </c>
      <c r="AN727">
        <v>-4.2699999999999996</v>
      </c>
      <c r="AO727" t="s">
        <v>10199</v>
      </c>
      <c r="AP727">
        <v>-0.105607243397922</v>
      </c>
      <c r="AQ727">
        <f>(Table2[[#This Row],[Sharpe Ratio]]-AVERAGE(Table2[Sharpe Ratio]))/_xlfn.STDEV.P(Table2[Sharpe Ratio])</f>
        <v>-1.8048473372663312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723</v>
      </c>
      <c r="AT727">
        <f>_xlfn.RANK.AVG(Table2[[#This Row],[6M Return vs Nifty Z-Score]],Table2[6M Return vs Nifty Z-Score])</f>
        <v>706</v>
      </c>
      <c r="AU727">
        <f>_xlfn.RANK.AVG(Table2[[#This Row],[Sharpe Ratio Z-Score]],Table2[Sharpe Ratio Z-Score])</f>
        <v>709</v>
      </c>
      <c r="AV727">
        <f>(Table2[[#This Row],[Rank 1Y]]+Table2[[#This Row],[Rank 6M]]+Table2[[#This Row],[Rank Sharpe]])/3</f>
        <v>712.66666666666663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C33B-4138-4D31-BDEC-D1B869C2E928}">
  <dimension ref="A1:Q4998"/>
  <sheetViews>
    <sheetView topLeftCell="G957" workbookViewId="0">
      <selection sqref="A1:Q1188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2166277.5568072801</v>
      </c>
      <c r="F2">
        <v>3168.45</v>
      </c>
      <c r="G2">
        <v>1.81723617430063</v>
      </c>
      <c r="H2">
        <v>3.09197813153287</v>
      </c>
      <c r="I2">
        <v>7.09959309515801</v>
      </c>
      <c r="J2">
        <v>1.42879209545331</v>
      </c>
      <c r="K2">
        <v>2983.44485781913</v>
      </c>
      <c r="L2">
        <v>2772.9540076797098</v>
      </c>
      <c r="M2">
        <v>78.417111846147293</v>
      </c>
      <c r="N2">
        <v>1.04878621078211</v>
      </c>
      <c r="O2">
        <v>1.5512316747936701</v>
      </c>
      <c r="P2">
        <v>42.703688690717399</v>
      </c>
      <c r="Q2">
        <v>3.9063190285627998E-2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1444774.70768776</v>
      </c>
      <c r="F3">
        <v>3909.15</v>
      </c>
      <c r="G3">
        <v>-6.0148871480874497</v>
      </c>
      <c r="H3">
        <v>-2.41565018907129</v>
      </c>
      <c r="I3">
        <v>-7.1786737071321198</v>
      </c>
      <c r="J3">
        <v>-0.89778268445904397</v>
      </c>
      <c r="K3">
        <v>3892.39302190534</v>
      </c>
      <c r="L3">
        <v>3788.4665243373602</v>
      </c>
      <c r="M3">
        <v>62.885588544964897</v>
      </c>
      <c r="N3">
        <v>0.97932952712482002</v>
      </c>
      <c r="O3">
        <v>8.8407965926096299</v>
      </c>
      <c r="P3">
        <v>20.277837604996702</v>
      </c>
      <c r="Q3">
        <v>-3.0110953849365001E-2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1244192.3108784901</v>
      </c>
      <c r="F4">
        <v>1626.1</v>
      </c>
      <c r="G4">
        <v>-27.324707655734901</v>
      </c>
      <c r="H4">
        <v>-0.79458143875995701</v>
      </c>
      <c r="I4">
        <v>-14.2626368216683</v>
      </c>
      <c r="J4">
        <v>-8.1765383932890998</v>
      </c>
      <c r="K4">
        <v>1595.8641412561601</v>
      </c>
      <c r="L4">
        <v>1549.6761112966001</v>
      </c>
      <c r="M4">
        <v>39.579033997775397</v>
      </c>
      <c r="N4">
        <v>1.2932166129817799</v>
      </c>
      <c r="O4">
        <v>10.325318246110299</v>
      </c>
      <c r="P4">
        <v>19.254886142789001</v>
      </c>
      <c r="Q4">
        <v>-9.4378536693727005E-2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24</v>
      </c>
      <c r="E5">
        <v>869004.44784797996</v>
      </c>
      <c r="F5">
        <v>1243.2</v>
      </c>
      <c r="G5">
        <v>5.3502227337694697</v>
      </c>
      <c r="H5">
        <v>6.3978745869399196</v>
      </c>
      <c r="I5">
        <v>12.730024829666201</v>
      </c>
      <c r="J5">
        <v>5.3286942003001903</v>
      </c>
      <c r="K5">
        <v>1156.2460816389801</v>
      </c>
      <c r="L5">
        <v>1064.3087199168999</v>
      </c>
      <c r="M5">
        <v>72.168044114739402</v>
      </c>
      <c r="N5">
        <v>0.91015318969833803</v>
      </c>
      <c r="O5">
        <v>0.76817889317888299</v>
      </c>
      <c r="P5">
        <v>38.286985539488299</v>
      </c>
      <c r="Q5">
        <v>8.3238891392558995E-2</v>
      </c>
    </row>
    <row r="6" spans="1:17" x14ac:dyDescent="0.3">
      <c r="A6" t="s">
        <v>27</v>
      </c>
      <c r="B6" t="s">
        <v>28</v>
      </c>
      <c r="C6" t="str">
        <f>IFERROR(VLOOKUP(Table1[[#This Row],[Ticker]],[1]!Table1[[Symbol]:[Industry]],2,FALSE),"-")</f>
        <v>-</v>
      </c>
      <c r="D6" t="s">
        <v>29</v>
      </c>
      <c r="E6">
        <v>856904.816431229</v>
      </c>
      <c r="F6">
        <v>1445.05</v>
      </c>
      <c r="G6">
        <v>37.590245686363602</v>
      </c>
      <c r="H6">
        <v>-3.8830977289035</v>
      </c>
      <c r="I6">
        <v>23.519063650885201</v>
      </c>
      <c r="J6">
        <v>1.2845680176582399</v>
      </c>
      <c r="K6">
        <v>1377.77185638061</v>
      </c>
      <c r="L6">
        <v>1184.36378226542</v>
      </c>
      <c r="M6">
        <v>54.506878981240398</v>
      </c>
      <c r="N6">
        <v>1.12817082716216</v>
      </c>
      <c r="O6">
        <v>6.3112003044877296</v>
      </c>
      <c r="P6">
        <v>70.597957617614</v>
      </c>
      <c r="Q6">
        <v>0.16155992711730099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764169.89684874995</v>
      </c>
      <c r="F7">
        <v>849</v>
      </c>
      <c r="G7">
        <v>17.836965241854202</v>
      </c>
      <c r="H7">
        <v>-1.8273316153513599</v>
      </c>
      <c r="I7">
        <v>24.090014149893001</v>
      </c>
      <c r="J7">
        <v>4.0208320684325196</v>
      </c>
      <c r="K7">
        <v>825.38677236795104</v>
      </c>
      <c r="L7">
        <v>729.74917655971797</v>
      </c>
      <c r="M7">
        <v>60.788843905279599</v>
      </c>
      <c r="N7">
        <v>0.82402236402492002</v>
      </c>
      <c r="O7">
        <v>7.4204946996466497</v>
      </c>
      <c r="P7">
        <v>56.296023564064697</v>
      </c>
      <c r="Q7">
        <v>8.3287441281553007E-2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688052.54419665004</v>
      </c>
      <c r="F8">
        <v>1648.25</v>
      </c>
      <c r="G8">
        <v>-1.8438718294451799</v>
      </c>
      <c r="H8">
        <v>3.9809354360414702</v>
      </c>
      <c r="I8">
        <v>-4.0154116483092297</v>
      </c>
      <c r="J8">
        <v>1.89895324887894</v>
      </c>
      <c r="K8">
        <v>1532.5094824067</v>
      </c>
      <c r="L8">
        <v>1508.4418157575001</v>
      </c>
      <c r="M8">
        <v>87.719484939872402</v>
      </c>
      <c r="N8">
        <v>0.91660712830631497</v>
      </c>
      <c r="O8">
        <v>5.1418170787198498</v>
      </c>
      <c r="P8">
        <v>26.302681992337099</v>
      </c>
      <c r="Q8">
        <v>-6.4480041224361004E-2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640943.64203083399</v>
      </c>
      <c r="F9">
        <v>1049.5</v>
      </c>
      <c r="G9">
        <v>43.788989252151403</v>
      </c>
      <c r="H9">
        <v>-1.5248580046206599</v>
      </c>
      <c r="I9">
        <v>12.689011789994501</v>
      </c>
      <c r="J9">
        <v>4.0731196203192699</v>
      </c>
      <c r="K9">
        <v>998.63007667249201</v>
      </c>
      <c r="L9">
        <v>894.98192114317601</v>
      </c>
      <c r="M9">
        <v>55.881095851944302</v>
      </c>
      <c r="N9">
        <v>0.95280665128025399</v>
      </c>
      <c r="O9">
        <v>11.958075273939899</v>
      </c>
      <c r="P9">
        <v>75.692642504394399</v>
      </c>
      <c r="Q9">
        <v>-2.1191937712241999E-2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607874.50334833004</v>
      </c>
      <c r="F10">
        <v>2610.4499999999998</v>
      </c>
      <c r="G10">
        <v>-27.622951542641001</v>
      </c>
      <c r="H10">
        <v>-4.6630456702703</v>
      </c>
      <c r="I10">
        <v>-11.177746171497599</v>
      </c>
      <c r="J10">
        <v>3.9686874724780101</v>
      </c>
      <c r="K10">
        <v>2448.0208049583198</v>
      </c>
      <c r="L10">
        <v>2440.5971700402702</v>
      </c>
      <c r="M10">
        <v>74.402251483355698</v>
      </c>
      <c r="N10">
        <v>0.85837057036134701</v>
      </c>
      <c r="O10">
        <v>4.3479093642858597</v>
      </c>
      <c r="P10">
        <v>20.183697428696298</v>
      </c>
      <c r="Q10">
        <v>-7.3071928737361999E-2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553822.24445355998</v>
      </c>
      <c r="F11">
        <v>451.45</v>
      </c>
      <c r="G11">
        <v>-28.945163536060001</v>
      </c>
      <c r="H11">
        <v>-1.78122216143127</v>
      </c>
      <c r="I11">
        <v>-15.017784130498001</v>
      </c>
      <c r="J11">
        <v>6.0928956267767598</v>
      </c>
      <c r="K11">
        <v>431.24594518084098</v>
      </c>
      <c r="L11">
        <v>430.07164039544898</v>
      </c>
      <c r="M11">
        <v>78.371291560413894</v>
      </c>
      <c r="N11">
        <v>1.0245258299256199</v>
      </c>
      <c r="O11">
        <v>10.6877838077306</v>
      </c>
      <c r="P11">
        <v>13.046200075122</v>
      </c>
      <c r="Q11">
        <v>8.8557242928885005E-2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499344.83137279999</v>
      </c>
      <c r="F12">
        <v>3650.05</v>
      </c>
      <c r="G12">
        <v>24.100662925899599</v>
      </c>
      <c r="H12">
        <v>-1.2198469818200099</v>
      </c>
      <c r="I12">
        <v>-9.5112378151269503</v>
      </c>
      <c r="J12">
        <v>0.69733174049121904</v>
      </c>
      <c r="K12">
        <v>3581.4548303698002</v>
      </c>
      <c r="L12">
        <v>3346.9610204453502</v>
      </c>
      <c r="M12">
        <v>57.456557523192402</v>
      </c>
      <c r="N12">
        <v>0.85690554896530002</v>
      </c>
      <c r="O12">
        <v>7.3930494102820399</v>
      </c>
      <c r="P12">
        <v>50.828512396694201</v>
      </c>
      <c r="Q12">
        <v>0.116532631127123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438677.52221157501</v>
      </c>
      <c r="F13">
        <v>7054.95</v>
      </c>
      <c r="G13">
        <v>-32.088445592030197</v>
      </c>
      <c r="H13">
        <v>-6.7058348132230696</v>
      </c>
      <c r="I13">
        <v>-20.605296178385199</v>
      </c>
      <c r="J13">
        <v>-1.7829773684241801</v>
      </c>
      <c r="K13">
        <v>7034.6150850202403</v>
      </c>
      <c r="L13">
        <v>7019.0916593826096</v>
      </c>
      <c r="M13">
        <v>45.497375383987503</v>
      </c>
      <c r="N13">
        <v>0.79585828913602696</v>
      </c>
      <c r="O13">
        <v>16.117052565928802</v>
      </c>
      <c r="P13">
        <v>14.013865994375999</v>
      </c>
      <c r="Q13">
        <v>-3.7334377534439002E-2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415243.26587677997</v>
      </c>
      <c r="F14">
        <v>1509.95</v>
      </c>
      <c r="G14">
        <v>8.3279030524414903</v>
      </c>
      <c r="H14">
        <v>2.0944619655578598</v>
      </c>
      <c r="I14">
        <v>-11.2637456476866</v>
      </c>
      <c r="J14">
        <v>2.9356711939071798</v>
      </c>
      <c r="K14">
        <v>1446.3313696282601</v>
      </c>
      <c r="L14">
        <v>1412.0570230594601</v>
      </c>
      <c r="M14">
        <v>87.972890453866199</v>
      </c>
      <c r="N14">
        <v>0.95261435453195897</v>
      </c>
      <c r="O14">
        <v>12.411006986986299</v>
      </c>
      <c r="P14">
        <v>38.903454302929902</v>
      </c>
      <c r="Q14">
        <v>1.5897126801734E-2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24</v>
      </c>
      <c r="E15">
        <v>398012.714144825</v>
      </c>
      <c r="F15">
        <v>1291.6500000000001</v>
      </c>
      <c r="G15">
        <v>8.3122233142759594</v>
      </c>
      <c r="H15">
        <v>3.10577382712825</v>
      </c>
      <c r="I15">
        <v>4.2201706384301501</v>
      </c>
      <c r="J15">
        <v>2.4193256462544501</v>
      </c>
      <c r="K15">
        <v>1202.1954604688301</v>
      </c>
      <c r="L15">
        <v>1099.0081312104501</v>
      </c>
      <c r="M15">
        <v>68.910360608300394</v>
      </c>
      <c r="N15">
        <v>0.878596704621324</v>
      </c>
      <c r="O15">
        <v>1.42066349243215</v>
      </c>
      <c r="P15">
        <v>39.314026856495701</v>
      </c>
      <c r="Q15">
        <v>3.8383095319285999E-2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378025.07887463999</v>
      </c>
      <c r="F16">
        <v>12772.8</v>
      </c>
      <c r="G16">
        <v>5.6567506232665501</v>
      </c>
      <c r="H16">
        <v>-4.89547934931353</v>
      </c>
      <c r="I16">
        <v>15.1378040290654</v>
      </c>
      <c r="J16">
        <v>5.8380218171483804</v>
      </c>
      <c r="K16">
        <v>12378.081963828799</v>
      </c>
      <c r="L16">
        <v>11461.492645509899</v>
      </c>
      <c r="M16">
        <v>33.767544004027599</v>
      </c>
      <c r="N16">
        <v>1.5599649806671201</v>
      </c>
      <c r="O16">
        <v>4.1275209820869296</v>
      </c>
      <c r="P16">
        <v>38.0224007607397</v>
      </c>
      <c r="Q16">
        <v>3.1915261231529997E-2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376339.05244748999</v>
      </c>
      <c r="F17">
        <v>298.14999999999998</v>
      </c>
      <c r="G17">
        <v>57.495739380449301</v>
      </c>
      <c r="H17">
        <v>8.5922643798830105</v>
      </c>
      <c r="I17">
        <v>28.1104394562526</v>
      </c>
      <c r="J17">
        <v>7.6828165753933497</v>
      </c>
      <c r="K17">
        <v>274.42251229998197</v>
      </c>
      <c r="L17">
        <v>244.22089838471601</v>
      </c>
      <c r="M17">
        <v>85.237090000833703</v>
      </c>
      <c r="N17">
        <v>1.08273321913457</v>
      </c>
      <c r="O17">
        <v>1.62669797082006</v>
      </c>
      <c r="P17">
        <v>83.476923076923001</v>
      </c>
      <c r="Q17">
        <v>0.101665222139842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375981.96112499997</v>
      </c>
      <c r="F18">
        <v>5486.15</v>
      </c>
      <c r="G18">
        <v>165.40686837803099</v>
      </c>
      <c r="H18">
        <v>9.9761263321213107</v>
      </c>
      <c r="I18">
        <v>69.363106986429401</v>
      </c>
      <c r="J18">
        <v>3.1655042855923199</v>
      </c>
      <c r="K18">
        <v>4872.5172171777303</v>
      </c>
      <c r="L18">
        <v>3557.6519247321398</v>
      </c>
      <c r="M18">
        <v>73.370949056047095</v>
      </c>
      <c r="N18">
        <v>0.68882261477575901</v>
      </c>
      <c r="O18">
        <v>3.4377477830537</v>
      </c>
      <c r="P18">
        <v>210.337707885507</v>
      </c>
      <c r="Q18">
        <v>0.29144523920819498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373432.49473079998</v>
      </c>
      <c r="F19">
        <v>1598.55</v>
      </c>
      <c r="G19">
        <v>26.928705961123899</v>
      </c>
      <c r="H19">
        <v>9.8045929092680895E-2</v>
      </c>
      <c r="I19">
        <v>8.1988963580570395</v>
      </c>
      <c r="J19">
        <v>5.5973650257865302</v>
      </c>
      <c r="K19">
        <v>1520.0236094120901</v>
      </c>
      <c r="L19">
        <v>1403.0014210839599</v>
      </c>
      <c r="M19">
        <v>68.125834217864593</v>
      </c>
      <c r="N19">
        <v>0.75541643789205803</v>
      </c>
      <c r="O19">
        <v>2.5210346876857099</v>
      </c>
      <c r="P19">
        <v>55.033459412278098</v>
      </c>
      <c r="Q19">
        <v>0.10344621616189199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24</v>
      </c>
      <c r="E20">
        <v>368407.13454535999</v>
      </c>
      <c r="F20">
        <v>1829.85</v>
      </c>
      <c r="G20">
        <v>-27.4230236543556</v>
      </c>
      <c r="H20">
        <v>0.100742505324209</v>
      </c>
      <c r="I20">
        <v>-11.9630118930876</v>
      </c>
      <c r="J20">
        <v>4.5606597754130496</v>
      </c>
      <c r="K20">
        <v>1757.8364088564899</v>
      </c>
      <c r="L20">
        <v>1763.35989813265</v>
      </c>
      <c r="M20">
        <v>70.599774357621598</v>
      </c>
      <c r="N20">
        <v>0.71194016090111101</v>
      </c>
      <c r="O20">
        <v>8.6291226056780701</v>
      </c>
      <c r="P20">
        <v>18.5251157819736</v>
      </c>
      <c r="Q20">
        <v>-7.8457731368329994E-2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56</v>
      </c>
      <c r="E21">
        <v>368038.63877456001</v>
      </c>
      <c r="F21">
        <v>1005.5</v>
      </c>
      <c r="G21">
        <v>37.021124357872203</v>
      </c>
      <c r="H21">
        <v>-0.90361758025055705</v>
      </c>
      <c r="I21">
        <v>11.913755555601499</v>
      </c>
      <c r="J21">
        <v>3.0564026482106099</v>
      </c>
      <c r="K21">
        <v>974.73450203338598</v>
      </c>
      <c r="L21">
        <v>863.82387272027995</v>
      </c>
      <c r="M21">
        <v>63.3995122786989</v>
      </c>
      <c r="N21">
        <v>1.04583466296913</v>
      </c>
      <c r="O21">
        <v>5.9771258080556899</v>
      </c>
      <c r="P21">
        <v>69.475813247935207</v>
      </c>
      <c r="Q21">
        <v>0.146865614825678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366000.66322782898</v>
      </c>
      <c r="F22">
        <v>381.4</v>
      </c>
      <c r="G22">
        <v>73.635838282565999</v>
      </c>
      <c r="H22">
        <v>-1.1275796609569499</v>
      </c>
      <c r="I22">
        <v>9.2568837867966494</v>
      </c>
      <c r="J22">
        <v>1.8027137103281199</v>
      </c>
      <c r="K22">
        <v>364.10036913247399</v>
      </c>
      <c r="L22">
        <v>317.83382060527703</v>
      </c>
      <c r="M22">
        <v>61.438469482911799</v>
      </c>
      <c r="N22">
        <v>1.0508506802991</v>
      </c>
      <c r="O22">
        <v>3.09386470896697</v>
      </c>
      <c r="P22">
        <v>106.44113667117701</v>
      </c>
      <c r="Q22">
        <v>0.167089246150224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354950.74903455999</v>
      </c>
      <c r="F23">
        <v>3096</v>
      </c>
      <c r="G23">
        <v>2.7570983582278101</v>
      </c>
      <c r="H23">
        <v>-9.0726486318840305</v>
      </c>
      <c r="I23">
        <v>-12.531055136689901</v>
      </c>
      <c r="J23">
        <v>-1.4711407616450001</v>
      </c>
      <c r="K23">
        <v>3161.6032640602898</v>
      </c>
      <c r="L23">
        <v>2967.2667065231299</v>
      </c>
      <c r="M23">
        <v>34.738949358432201</v>
      </c>
      <c r="N23">
        <v>0.53271633554445696</v>
      </c>
      <c r="O23">
        <v>20.927002583979299</v>
      </c>
      <c r="P23">
        <v>44.537815126050397</v>
      </c>
      <c r="Q23">
        <v>7.5951201790521006E-2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56</v>
      </c>
      <c r="E24">
        <v>341582.73684209998</v>
      </c>
      <c r="F24">
        <v>2732</v>
      </c>
      <c r="G24">
        <v>50.356466532992002</v>
      </c>
      <c r="H24">
        <v>-2.8564526929672298</v>
      </c>
      <c r="I24">
        <v>54.8598950415536</v>
      </c>
      <c r="J24">
        <v>1.7969499439573</v>
      </c>
      <c r="K24">
        <v>2637.9178846630102</v>
      </c>
      <c r="L24">
        <v>2074.9547895108799</v>
      </c>
      <c r="M24">
        <v>47.591982451890402</v>
      </c>
      <c r="N24">
        <v>1.00198162114656</v>
      </c>
      <c r="O24">
        <v>10.3038067349926</v>
      </c>
      <c r="P24">
        <v>92.971923009005806</v>
      </c>
      <c r="Q24">
        <v>0.19062580542324301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333801.23956277</v>
      </c>
      <c r="F25">
        <v>11634.25</v>
      </c>
      <c r="G25">
        <v>13.702632979713499</v>
      </c>
      <c r="H25">
        <v>6.1809040307996401</v>
      </c>
      <c r="I25">
        <v>6.5458047803917303</v>
      </c>
      <c r="J25">
        <v>-1.8567947165216601</v>
      </c>
      <c r="K25">
        <v>10733.1882269628</v>
      </c>
      <c r="L25">
        <v>9717.2505725818792</v>
      </c>
      <c r="M25">
        <v>57.942820029893802</v>
      </c>
      <c r="N25">
        <v>1.3068638609530601</v>
      </c>
      <c r="O25">
        <v>3.8141693706083202</v>
      </c>
      <c r="P25">
        <v>45.652976782908603</v>
      </c>
      <c r="Q25">
        <v>2.8135340655826999E-2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318685.29855584999</v>
      </c>
      <c r="F26">
        <v>1487.8</v>
      </c>
      <c r="G26">
        <v>80.8919181412504</v>
      </c>
      <c r="H26">
        <v>0.46959047890321198</v>
      </c>
      <c r="I26">
        <v>10.058173459929099</v>
      </c>
      <c r="J26">
        <v>0.35962984403428</v>
      </c>
      <c r="K26">
        <v>1415.7360845386299</v>
      </c>
      <c r="L26">
        <v>1207.0745744757401</v>
      </c>
      <c r="M26">
        <v>51.208071602978798</v>
      </c>
      <c r="N26">
        <v>0.706370936280869</v>
      </c>
      <c r="O26">
        <v>8.97970157279204</v>
      </c>
      <c r="P26">
        <v>110.14124293785299</v>
      </c>
      <c r="Q26">
        <v>7.6263473970913001E-2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315706.40160554001</v>
      </c>
      <c r="F27">
        <v>4834.45</v>
      </c>
      <c r="G27">
        <v>2.2679170062032701</v>
      </c>
      <c r="H27">
        <v>-3.23516077176127</v>
      </c>
      <c r="I27">
        <v>14.030011397748201</v>
      </c>
      <c r="J27">
        <v>0.88799898660379595</v>
      </c>
      <c r="K27">
        <v>4691.1735774938898</v>
      </c>
      <c r="L27">
        <v>4269.93246986539</v>
      </c>
      <c r="M27">
        <v>57.433607460989002</v>
      </c>
      <c r="N27">
        <v>1.02879005024923</v>
      </c>
      <c r="O27">
        <v>7.9543691629864801</v>
      </c>
      <c r="P27">
        <v>38.473326172574197</v>
      </c>
      <c r="Q27">
        <v>1.4097180522481E-2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315662.49361686001</v>
      </c>
      <c r="F28">
        <v>346.05</v>
      </c>
      <c r="G28">
        <v>58.392820793659801</v>
      </c>
      <c r="H28">
        <v>3.6361351823953099</v>
      </c>
      <c r="I28">
        <v>32.2399329288818</v>
      </c>
      <c r="J28">
        <v>2.8065683211461598</v>
      </c>
      <c r="K28">
        <v>318.36572166565401</v>
      </c>
      <c r="L28">
        <v>270.75382138137797</v>
      </c>
      <c r="M28">
        <v>71.1060702573958</v>
      </c>
      <c r="N28">
        <v>0.68445881547717802</v>
      </c>
      <c r="O28">
        <v>0.76578529114288396</v>
      </c>
      <c r="P28">
        <v>94.930291508238298</v>
      </c>
      <c r="Q28">
        <v>0.111587459790224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304007.38837091002</v>
      </c>
      <c r="F29">
        <v>490.75</v>
      </c>
      <c r="G29">
        <v>84.296564109167804</v>
      </c>
      <c r="H29">
        <v>-2.6926707229727902</v>
      </c>
      <c r="I29">
        <v>15.991727164360499</v>
      </c>
      <c r="J29">
        <v>2.91483213832529</v>
      </c>
      <c r="K29">
        <v>474.200561159156</v>
      </c>
      <c r="L29">
        <v>409.37657035594702</v>
      </c>
      <c r="M29">
        <v>70.080445158774097</v>
      </c>
      <c r="N29">
        <v>0.67756989250467303</v>
      </c>
      <c r="O29">
        <v>7.4681609780947502</v>
      </c>
      <c r="P29">
        <v>116.332378223495</v>
      </c>
      <c r="Q29">
        <v>0.14090690607776701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289920.26318499999</v>
      </c>
      <c r="F30">
        <v>659.2</v>
      </c>
      <c r="G30">
        <v>76.009413747754607</v>
      </c>
      <c r="H30">
        <v>-4.8612366279919703</v>
      </c>
      <c r="I30">
        <v>95.3256118346861</v>
      </c>
      <c r="J30">
        <v>2.5880146017614898</v>
      </c>
      <c r="K30">
        <v>616.16018375738997</v>
      </c>
      <c r="L30">
        <v>448.77264269643399</v>
      </c>
      <c r="M30">
        <v>59.339589696594999</v>
      </c>
      <c r="N30">
        <v>0.218440557425961</v>
      </c>
      <c r="O30">
        <v>22.527305825242699</v>
      </c>
      <c r="P30">
        <v>131.62333099086399</v>
      </c>
      <c r="Q30">
        <v>5.9834236231914001E-2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21</v>
      </c>
      <c r="E31">
        <v>282747.59638752003</v>
      </c>
      <c r="F31">
        <v>535.54999999999995</v>
      </c>
      <c r="G31">
        <v>13.128556144345801</v>
      </c>
      <c r="H31">
        <v>6.5601949793481698</v>
      </c>
      <c r="I31">
        <v>5.6065323195072496</v>
      </c>
      <c r="J31">
        <v>-0.13511193148484099</v>
      </c>
      <c r="K31">
        <v>491.769682718524</v>
      </c>
      <c r="L31">
        <v>464.16818796681798</v>
      </c>
      <c r="M31">
        <v>79.3209059621054</v>
      </c>
      <c r="N31">
        <v>1.2775097230194401</v>
      </c>
      <c r="O31">
        <v>2.4740920548968299</v>
      </c>
      <c r="P31">
        <v>42.794294094120701</v>
      </c>
      <c r="Q31">
        <v>-9.9348697591467E-2</v>
      </c>
    </row>
    <row r="32" spans="1:17" x14ac:dyDescent="0.3">
      <c r="A32" t="s">
        <v>98</v>
      </c>
      <c r="B32" t="s">
        <v>99</v>
      </c>
      <c r="C32" t="str">
        <f>IFERROR(VLOOKUP(Table1[[#This Row],[Ticker]],[1]!Table1[[Symbol]:[Industry]],2,FALSE),"-")</f>
        <v>-</v>
      </c>
      <c r="D32" t="s">
        <v>100</v>
      </c>
      <c r="E32">
        <v>279974.36956720002</v>
      </c>
      <c r="F32">
        <v>3225</v>
      </c>
      <c r="G32">
        <v>-19.517967077168102</v>
      </c>
      <c r="H32">
        <v>-11.151300057979199</v>
      </c>
      <c r="I32">
        <v>-25.636963338555098</v>
      </c>
      <c r="J32">
        <v>-6.0786886369127604</v>
      </c>
      <c r="K32">
        <v>3398.3960745463401</v>
      </c>
      <c r="L32">
        <v>3396.4043951105</v>
      </c>
      <c r="M32">
        <v>18.70943570243</v>
      </c>
      <c r="N32">
        <v>1.0889753962844599</v>
      </c>
      <c r="O32">
        <v>20.525581395348802</v>
      </c>
      <c r="P32">
        <v>11.88398758001</v>
      </c>
      <c r="Q32">
        <v>7.3187984273923007E-2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-</v>
      </c>
      <c r="D33" t="s">
        <v>103</v>
      </c>
      <c r="E33">
        <v>278227.38459830999</v>
      </c>
      <c r="F33">
        <v>1755.65</v>
      </c>
      <c r="G33">
        <v>57.033917255174202</v>
      </c>
      <c r="H33">
        <v>-12.8751326720071</v>
      </c>
      <c r="I33">
        <v>-10.579877877070199</v>
      </c>
      <c r="J33">
        <v>-1.6967656922963199</v>
      </c>
      <c r="K33">
        <v>1806.33480948434</v>
      </c>
      <c r="L33">
        <v>1637.8672667937701</v>
      </c>
      <c r="M33">
        <v>37.285646511468101</v>
      </c>
      <c r="N33">
        <v>0.322949973082297</v>
      </c>
      <c r="O33">
        <v>23.834477259134701</v>
      </c>
      <c r="P33">
        <v>115.271902397155</v>
      </c>
      <c r="Q33">
        <v>5.3956523587810001E-2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277886.85654022498</v>
      </c>
      <c r="F34">
        <v>2996.45</v>
      </c>
      <c r="G34">
        <v>-35.871450926125398</v>
      </c>
      <c r="H34">
        <v>-5.8193001648739102</v>
      </c>
      <c r="I34">
        <v>-21.295253124809999</v>
      </c>
      <c r="J34">
        <v>-0.87613588814707999</v>
      </c>
      <c r="K34">
        <v>2901.4193926513299</v>
      </c>
      <c r="L34">
        <v>2983.4607059305199</v>
      </c>
      <c r="M34">
        <v>43.933378365811897</v>
      </c>
      <c r="N34">
        <v>0.88173150413323997</v>
      </c>
      <c r="O34">
        <v>19.074237848120202</v>
      </c>
      <c r="P34">
        <v>12.222388674581399</v>
      </c>
      <c r="Q34">
        <v>-7.7687480788021998E-2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275685.15360442502</v>
      </c>
      <c r="F35">
        <v>7846.65</v>
      </c>
      <c r="G35">
        <v>89.502006663239897</v>
      </c>
      <c r="H35">
        <v>8.0705186208517095</v>
      </c>
      <c r="I35">
        <v>75.225177779334501</v>
      </c>
      <c r="J35">
        <v>-0.55429523779315004</v>
      </c>
      <c r="K35">
        <v>7077.1281981350103</v>
      </c>
      <c r="L35">
        <v>5417.0637765555903</v>
      </c>
      <c r="M35">
        <v>54.716345957583599</v>
      </c>
      <c r="N35">
        <v>0.77707882291629204</v>
      </c>
      <c r="O35">
        <v>1.5554408569261999</v>
      </c>
      <c r="P35">
        <v>141.73290203327099</v>
      </c>
      <c r="Q35">
        <v>0.193231567864832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72</v>
      </c>
      <c r="E36">
        <v>269233.62277650402</v>
      </c>
      <c r="F36">
        <v>727.55</v>
      </c>
      <c r="G36">
        <v>174.66136035160201</v>
      </c>
      <c r="H36">
        <v>-13.259058784830399</v>
      </c>
      <c r="I36">
        <v>21.700012844191299</v>
      </c>
      <c r="J36">
        <v>1.0621866956910999</v>
      </c>
      <c r="K36">
        <v>695.07680805890595</v>
      </c>
      <c r="L36">
        <v>560.67294221196096</v>
      </c>
      <c r="M36">
        <v>28.736056273722799</v>
      </c>
      <c r="N36">
        <v>0.66773397834488102</v>
      </c>
      <c r="O36">
        <v>23.132430760772401</v>
      </c>
      <c r="P36">
        <v>208.479966080135</v>
      </c>
      <c r="Q36">
        <v>0.16516783018280501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266041.55668263999</v>
      </c>
      <c r="F37">
        <v>9542.4500000000007</v>
      </c>
      <c r="G37">
        <v>68.861935423249705</v>
      </c>
      <c r="H37">
        <v>-7.7057182570287601</v>
      </c>
      <c r="I37">
        <v>22.821896065572702</v>
      </c>
      <c r="J37">
        <v>0.56031841364721402</v>
      </c>
      <c r="K37">
        <v>9321.2107359693091</v>
      </c>
      <c r="L37">
        <v>7844.5799937428201</v>
      </c>
      <c r="M37">
        <v>49.186726646813803</v>
      </c>
      <c r="N37">
        <v>0.85098572348772294</v>
      </c>
      <c r="O37">
        <v>5.2014943751342599</v>
      </c>
      <c r="P37">
        <v>110.139837040299</v>
      </c>
      <c r="Q37">
        <v>0.114817170760874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117</v>
      </c>
      <c r="E38">
        <v>264009.95821200003</v>
      </c>
      <c r="F38">
        <v>203.71</v>
      </c>
      <c r="G38">
        <v>493.93758558880398</v>
      </c>
      <c r="H38">
        <v>5.6423442484300104</v>
      </c>
      <c r="I38">
        <v>85.2206913423271</v>
      </c>
      <c r="J38">
        <v>13.079920620735701</v>
      </c>
      <c r="K38">
        <v>172.556080787882</v>
      </c>
      <c r="L38">
        <v>133.02130839195999</v>
      </c>
      <c r="M38">
        <v>87.400923960832301</v>
      </c>
      <c r="N38">
        <v>1.3806702696337401</v>
      </c>
      <c r="O38">
        <v>4.6782190368661301</v>
      </c>
      <c r="P38">
        <v>529.70633693972104</v>
      </c>
      <c r="Q38">
        <v>0.176977715699806</v>
      </c>
    </row>
    <row r="39" spans="1:17" x14ac:dyDescent="0.3">
      <c r="A39" t="s">
        <v>118</v>
      </c>
      <c r="B39" t="s">
        <v>119</v>
      </c>
      <c r="C39" t="str">
        <f>IFERROR(VLOOKUP(Table1[[#This Row],[Ticker]],[1]!Table1[[Symbol]:[Industry]],2,FALSE),"-")</f>
        <v>-</v>
      </c>
      <c r="D39" t="s">
        <v>120</v>
      </c>
      <c r="E39">
        <v>251008.67503439999</v>
      </c>
      <c r="F39">
        <v>2616.4499999999998</v>
      </c>
      <c r="G39">
        <v>-9.7980096887307706</v>
      </c>
      <c r="H39">
        <v>0.126112328029133</v>
      </c>
      <c r="I39">
        <v>-10.9725165876935</v>
      </c>
      <c r="J39">
        <v>3.0344252037852102</v>
      </c>
      <c r="K39">
        <v>2527.8318208038299</v>
      </c>
      <c r="L39">
        <v>2456.1918965447298</v>
      </c>
      <c r="M39">
        <v>70.996663714668799</v>
      </c>
      <c r="N39">
        <v>0.73800817281347197</v>
      </c>
      <c r="O39">
        <v>5.84188499684688</v>
      </c>
      <c r="P39">
        <v>21.979020979020898</v>
      </c>
      <c r="Q39">
        <v>-3.1623853954829998E-3</v>
      </c>
    </row>
    <row r="40" spans="1:17" x14ac:dyDescent="0.3">
      <c r="A40" t="s">
        <v>121</v>
      </c>
      <c r="B40" t="s">
        <v>122</v>
      </c>
      <c r="C40" t="str">
        <f>IFERROR(VLOOKUP(Table1[[#This Row],[Ticker]],[1]!Table1[[Symbol]:[Industry]],2,FALSE),"-")</f>
        <v>-</v>
      </c>
      <c r="D40" t="s">
        <v>37</v>
      </c>
      <c r="E40">
        <v>250232.74968257899</v>
      </c>
      <c r="F40">
        <v>1582.55</v>
      </c>
      <c r="G40">
        <v>-26.533452832576199</v>
      </c>
      <c r="H40">
        <v>-4.2967879292979596</v>
      </c>
      <c r="I40">
        <v>-17.8014344461794</v>
      </c>
      <c r="J40">
        <v>-0.15526697737107201</v>
      </c>
      <c r="K40">
        <v>1586.4082607617599</v>
      </c>
      <c r="L40">
        <v>1588.0368562677299</v>
      </c>
      <c r="M40">
        <v>38.981761876353801</v>
      </c>
      <c r="N40">
        <v>1.0509348521642701</v>
      </c>
      <c r="O40">
        <v>10.012321885564401</v>
      </c>
      <c r="P40">
        <v>11.5217927486698</v>
      </c>
      <c r="Q40">
        <v>-2.1459725467369E-2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125</v>
      </c>
      <c r="E41">
        <v>244585.19961834</v>
      </c>
      <c r="F41">
        <v>333.85</v>
      </c>
      <c r="G41">
        <v>145.93753624081401</v>
      </c>
      <c r="H41">
        <v>11.2195224548166</v>
      </c>
      <c r="I41">
        <v>67.416031422469004</v>
      </c>
      <c r="J41">
        <v>9.0909241757591701</v>
      </c>
      <c r="K41">
        <v>286.52218325364203</v>
      </c>
      <c r="L41">
        <v>217.10093050016701</v>
      </c>
      <c r="M41">
        <v>80.775774403670596</v>
      </c>
      <c r="N41">
        <v>0.87974248344443495</v>
      </c>
      <c r="O41">
        <v>1.9919125355698499</v>
      </c>
      <c r="P41">
        <v>172.53061224489699</v>
      </c>
      <c r="Q41">
        <v>0.23048928391477999</v>
      </c>
    </row>
    <row r="42" spans="1:17" x14ac:dyDescent="0.3">
      <c r="A42" t="s">
        <v>126</v>
      </c>
      <c r="B42" t="s">
        <v>127</v>
      </c>
      <c r="C42" t="str">
        <f>IFERROR(VLOOKUP(Table1[[#This Row],[Ticker]],[1]!Table1[[Symbol]:[Industry]],2,FALSE),"-")</f>
        <v>-</v>
      </c>
      <c r="D42" t="s">
        <v>18</v>
      </c>
      <c r="E42">
        <v>240159.90117968101</v>
      </c>
      <c r="F42">
        <v>171.9</v>
      </c>
      <c r="G42">
        <v>51.138200670456499</v>
      </c>
      <c r="H42">
        <v>-0.52979695861256904</v>
      </c>
      <c r="I42">
        <v>19.213642078314901</v>
      </c>
      <c r="J42">
        <v>1.2511010577094499</v>
      </c>
      <c r="K42">
        <v>166.950592480431</v>
      </c>
      <c r="L42">
        <v>146.98958522198001</v>
      </c>
      <c r="M42">
        <v>60.877729801720903</v>
      </c>
      <c r="N42">
        <v>0.93612741325723503</v>
      </c>
      <c r="O42">
        <v>14.485165794066299</v>
      </c>
      <c r="P42">
        <v>101.052631578947</v>
      </c>
      <c r="Q42">
        <v>0.10596642731686701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228836.29780047899</v>
      </c>
      <c r="F43">
        <v>925.4</v>
      </c>
      <c r="G43">
        <v>-11.617541900640701</v>
      </c>
      <c r="H43">
        <v>-1.86070224530962</v>
      </c>
      <c r="I43">
        <v>-0.93919776653372899</v>
      </c>
      <c r="J43">
        <v>-0.66824756168506405</v>
      </c>
      <c r="K43">
        <v>908.64864812429596</v>
      </c>
      <c r="L43">
        <v>846.65527206828403</v>
      </c>
      <c r="M43">
        <v>52.307776715359402</v>
      </c>
      <c r="N43">
        <v>0.76474942153322001</v>
      </c>
      <c r="O43">
        <v>3.6740868813485998</v>
      </c>
      <c r="P43">
        <v>27.9944674965421</v>
      </c>
      <c r="Q43">
        <v>-6.8024427598630003E-3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221284.88826804</v>
      </c>
      <c r="F44">
        <v>347.95</v>
      </c>
      <c r="G44">
        <v>14.1276540600318</v>
      </c>
      <c r="H44">
        <v>-6.0897214175970404</v>
      </c>
      <c r="I44">
        <v>31.947507270584499</v>
      </c>
      <c r="J44">
        <v>-1.1214543796524401</v>
      </c>
      <c r="K44">
        <v>352.75311131880699</v>
      </c>
      <c r="L44">
        <v>293.61870026375601</v>
      </c>
      <c r="M44">
        <v>37.943050857216697</v>
      </c>
      <c r="N44">
        <v>0.68972688336504295</v>
      </c>
      <c r="O44">
        <v>13.4358384825405</v>
      </c>
      <c r="P44">
        <v>71.572978303747504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130</v>
      </c>
      <c r="E45">
        <v>215066.281388348</v>
      </c>
      <c r="F45">
        <v>167.98</v>
      </c>
      <c r="G45">
        <v>20.2731330226277</v>
      </c>
      <c r="H45">
        <v>-9.1154604775027295</v>
      </c>
      <c r="I45">
        <v>12.804681651325501</v>
      </c>
      <c r="J45">
        <v>-2.1971846633035201</v>
      </c>
      <c r="K45">
        <v>171.38902248488401</v>
      </c>
      <c r="L45">
        <v>150.96459808499</v>
      </c>
      <c r="M45">
        <v>35.225543047050301</v>
      </c>
      <c r="N45">
        <v>0.73027514916047098</v>
      </c>
      <c r="O45">
        <v>9.8940350041671596</v>
      </c>
      <c r="P45">
        <v>50.4523063143752</v>
      </c>
      <c r="Q45">
        <v>4.6147541894149997E-3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207559.61716848999</v>
      </c>
      <c r="F46">
        <v>1599.35</v>
      </c>
      <c r="G46">
        <v>72.792328334441606</v>
      </c>
      <c r="H46">
        <v>1.0229063325635299</v>
      </c>
      <c r="I46">
        <v>13.6020646583634</v>
      </c>
      <c r="J46">
        <v>1.4356789695601</v>
      </c>
      <c r="K46">
        <v>1535.885896434</v>
      </c>
      <c r="L46">
        <v>1307.96933913672</v>
      </c>
      <c r="M46">
        <v>49.370002268394003</v>
      </c>
      <c r="N46">
        <v>0.66890415709501105</v>
      </c>
      <c r="O46">
        <v>4.5424703785913003</v>
      </c>
      <c r="P46">
        <v>103.76481080392399</v>
      </c>
      <c r="Q46">
        <v>0.22493203145871901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206861.79927041999</v>
      </c>
      <c r="F47">
        <v>836.7</v>
      </c>
      <c r="G47">
        <v>40.876720703937899</v>
      </c>
      <c r="H47">
        <v>-5.4906612376498698</v>
      </c>
      <c r="I47">
        <v>-7.3535830018761699</v>
      </c>
      <c r="J47">
        <v>0.46266926701024602</v>
      </c>
      <c r="K47">
        <v>843.93849694567302</v>
      </c>
      <c r="L47">
        <v>763.39160105367705</v>
      </c>
      <c r="M47">
        <v>48.843132673000497</v>
      </c>
      <c r="N47">
        <v>0.75877079117425705</v>
      </c>
      <c r="O47">
        <v>15.6447950280865</v>
      </c>
      <c r="P47">
        <v>80.693229672821502</v>
      </c>
      <c r="Q47">
        <v>0.11168084706197801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198869.893112925</v>
      </c>
      <c r="F48">
        <v>5568</v>
      </c>
      <c r="G48">
        <v>205.27881369617299</v>
      </c>
      <c r="H48">
        <v>7.7082581845216902</v>
      </c>
      <c r="I48">
        <v>62.9873952277418</v>
      </c>
      <c r="J48">
        <v>1.0220077700119199</v>
      </c>
      <c r="K48">
        <v>4978.0554774878701</v>
      </c>
      <c r="L48">
        <v>3785.4686536829499</v>
      </c>
      <c r="M48">
        <v>72.629981395211004</v>
      </c>
      <c r="N48">
        <v>0.60071018009656996</v>
      </c>
      <c r="O48">
        <v>1.7420977011494101</v>
      </c>
      <c r="P48">
        <v>235.93773567830101</v>
      </c>
      <c r="Q48">
        <v>0.258832743908744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80</v>
      </c>
      <c r="E49">
        <v>188527.91860462501</v>
      </c>
      <c r="F49">
        <v>2802.15</v>
      </c>
      <c r="G49">
        <v>35.674139844884401</v>
      </c>
      <c r="H49">
        <v>11.0283846471117</v>
      </c>
      <c r="I49">
        <v>23.004409614464201</v>
      </c>
      <c r="J49">
        <v>0.267182096121373</v>
      </c>
      <c r="K49">
        <v>2504.98764949102</v>
      </c>
      <c r="L49">
        <v>2224.29660648352</v>
      </c>
      <c r="M49">
        <v>82.059013757351593</v>
      </c>
      <c r="N49">
        <v>1.26890373172064</v>
      </c>
      <c r="O49">
        <v>0.36043752118908301</v>
      </c>
      <c r="P49">
        <v>62.313107740758497</v>
      </c>
      <c r="Q49">
        <v>5.4872517032116999E-2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117</v>
      </c>
      <c r="E50">
        <v>181423.09425600001</v>
      </c>
      <c r="F50">
        <v>560.79999999999995</v>
      </c>
      <c r="G50">
        <v>186.89282079365901</v>
      </c>
      <c r="H50">
        <v>8.7414072181668807</v>
      </c>
      <c r="I50">
        <v>31.150709278003401</v>
      </c>
      <c r="J50">
        <v>6.9753958258090103</v>
      </c>
      <c r="K50">
        <v>484.797455182085</v>
      </c>
      <c r="L50">
        <v>393.50740911919797</v>
      </c>
      <c r="M50">
        <v>81.732435741422293</v>
      </c>
      <c r="N50">
        <v>0.81684771677442203</v>
      </c>
      <c r="O50">
        <v>1.2125534950071499</v>
      </c>
      <c r="P50">
        <v>222.11372774267599</v>
      </c>
      <c r="Q50">
        <v>0.19697292884656301</v>
      </c>
    </row>
    <row r="51" spans="1:17" x14ac:dyDescent="0.3">
      <c r="A51" t="s">
        <v>148</v>
      </c>
      <c r="B51" t="s">
        <v>149</v>
      </c>
      <c r="C51" t="str">
        <f>IFERROR(VLOOKUP(Table1[[#This Row],[Ticker]],[1]!Table1[[Symbol]:[Industry]],2,FALSE),"-")</f>
        <v>-</v>
      </c>
      <c r="D51" t="s">
        <v>150</v>
      </c>
      <c r="E51">
        <v>181384.033123125</v>
      </c>
      <c r="F51">
        <v>8542.85</v>
      </c>
      <c r="G51">
        <v>69.9439518911161</v>
      </c>
      <c r="H51">
        <v>0.61781970073793102</v>
      </c>
      <c r="I51">
        <v>60.622799227999799</v>
      </c>
      <c r="J51">
        <v>0.41941024207588701</v>
      </c>
      <c r="K51">
        <v>8032.0677440138898</v>
      </c>
      <c r="L51">
        <v>6211.4573850655797</v>
      </c>
      <c r="M51">
        <v>51.100848139074301</v>
      </c>
      <c r="N51">
        <v>0.62447915817817801</v>
      </c>
      <c r="O51">
        <v>7.1065276810432003</v>
      </c>
      <c r="P51">
        <v>121.892207792207</v>
      </c>
      <c r="Q51">
        <v>0.190489008716757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180638.285104593</v>
      </c>
      <c r="F52">
        <v>211.37</v>
      </c>
      <c r="G52">
        <v>158.563943788312</v>
      </c>
      <c r="H52">
        <v>9.9915911184121295</v>
      </c>
      <c r="I52">
        <v>44.517302518029602</v>
      </c>
      <c r="J52">
        <v>2.6268404680570598</v>
      </c>
      <c r="K52">
        <v>192.62007475294999</v>
      </c>
      <c r="L52">
        <v>156.107586299812</v>
      </c>
      <c r="M52">
        <v>70.998093847744997</v>
      </c>
      <c r="N52">
        <v>0.89087140019713795</v>
      </c>
      <c r="O52">
        <v>1.24426361356861</v>
      </c>
      <c r="P52">
        <v>187.97002724795601</v>
      </c>
      <c r="Q52">
        <v>4.2319844671739E-2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156</v>
      </c>
      <c r="E53">
        <v>172776.50551722999</v>
      </c>
      <c r="F53">
        <v>456.7</v>
      </c>
      <c r="G53">
        <v>39.370677303845802</v>
      </c>
      <c r="H53">
        <v>-1.0388241222494701</v>
      </c>
      <c r="I53">
        <v>58.556617382414501</v>
      </c>
      <c r="J53">
        <v>0.85406465501709805</v>
      </c>
      <c r="K53">
        <v>432.635494608177</v>
      </c>
      <c r="L53">
        <v>343.01348263161401</v>
      </c>
      <c r="M53">
        <v>55.619066781743498</v>
      </c>
      <c r="N53">
        <v>1.29563085778745</v>
      </c>
      <c r="O53">
        <v>10.959054083643499</v>
      </c>
      <c r="P53">
        <v>119.567307692307</v>
      </c>
      <c r="Q53">
        <v>4.4421090089416998E-2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80</v>
      </c>
      <c r="E54">
        <v>168366.80533869</v>
      </c>
      <c r="F54">
        <v>665</v>
      </c>
      <c r="G54">
        <v>32.914870853254499</v>
      </c>
      <c r="H54">
        <v>3.87855422667351</v>
      </c>
      <c r="I54">
        <v>13.929766627291301</v>
      </c>
      <c r="J54">
        <v>-2.5712941192952701</v>
      </c>
      <c r="K54">
        <v>646.75635565246205</v>
      </c>
      <c r="L54">
        <v>571.50517478469396</v>
      </c>
      <c r="M54">
        <v>59.753404219249497</v>
      </c>
      <c r="N54">
        <v>1.1267000608889099</v>
      </c>
      <c r="O54">
        <v>6.3082706766917296</v>
      </c>
      <c r="P54">
        <v>64.583591139710407</v>
      </c>
      <c r="Q54">
        <v>4.8647669729134001E-2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163656.04170850501</v>
      </c>
      <c r="F55">
        <v>4281.25</v>
      </c>
      <c r="G55">
        <v>34.413033400337397</v>
      </c>
      <c r="H55">
        <v>-6.8868587317161696</v>
      </c>
      <c r="I55">
        <v>26.444614543884999</v>
      </c>
      <c r="J55">
        <v>0.96501857448302397</v>
      </c>
      <c r="K55">
        <v>4146.5071112999703</v>
      </c>
      <c r="L55">
        <v>3444.2244443556201</v>
      </c>
      <c r="M55">
        <v>44.735619794873301</v>
      </c>
      <c r="N55">
        <v>0.63127635236822799</v>
      </c>
      <c r="O55">
        <v>7.6741605839416103</v>
      </c>
      <c r="P55">
        <v>83.480832279769402</v>
      </c>
      <c r="Q55">
        <v>9.5634137491109994E-2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117</v>
      </c>
      <c r="E56">
        <v>159994.69024</v>
      </c>
      <c r="F56">
        <v>629.85</v>
      </c>
      <c r="G56">
        <v>252.01415093146599</v>
      </c>
      <c r="H56">
        <v>17.6663881093545</v>
      </c>
      <c r="I56">
        <v>37.219136345767801</v>
      </c>
      <c r="J56">
        <v>11.0736569181647</v>
      </c>
      <c r="K56">
        <v>530.72400822304598</v>
      </c>
      <c r="L56">
        <v>433.23956550414698</v>
      </c>
      <c r="M56">
        <v>81.223158035832498</v>
      </c>
      <c r="N56">
        <v>0.87111546543385998</v>
      </c>
      <c r="O56">
        <v>1.1669445105977501</v>
      </c>
      <c r="P56">
        <v>295.75871819038599</v>
      </c>
      <c r="Q56">
        <v>0.189169229884629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21</v>
      </c>
      <c r="E57">
        <v>159623.17098992999</v>
      </c>
      <c r="F57">
        <v>5376.25</v>
      </c>
      <c r="G57">
        <v>-17.959737857733298</v>
      </c>
      <c r="H57">
        <v>3.8931111071703799</v>
      </c>
      <c r="I57">
        <v>-22.064922162056401</v>
      </c>
      <c r="J57">
        <v>-2.0551942049958498</v>
      </c>
      <c r="K57">
        <v>5088.0118510367201</v>
      </c>
      <c r="L57">
        <v>5138.4990526717502</v>
      </c>
      <c r="M57">
        <v>66.533335834999093</v>
      </c>
      <c r="N57">
        <v>1.0074887500438401</v>
      </c>
      <c r="O57">
        <v>19.823296907695799</v>
      </c>
      <c r="P57">
        <v>19.113558064051499</v>
      </c>
      <c r="Q57">
        <v>-9.332724829429E-3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168</v>
      </c>
      <c r="E58">
        <v>156092.206446</v>
      </c>
      <c r="F58">
        <v>3161.65</v>
      </c>
      <c r="G58">
        <v>-3.9899825270251199</v>
      </c>
      <c r="H58">
        <v>-5.6144702647770997</v>
      </c>
      <c r="I58">
        <v>4.2361484252703399</v>
      </c>
      <c r="J58">
        <v>0.52336520405000797</v>
      </c>
      <c r="K58">
        <v>3057.2857805481299</v>
      </c>
      <c r="L58">
        <v>2831.30074183548</v>
      </c>
      <c r="M58">
        <v>38.151693728371797</v>
      </c>
      <c r="N58">
        <v>0.85011155787288295</v>
      </c>
      <c r="O58">
        <v>2.1934749260670698</v>
      </c>
      <c r="P58">
        <v>37.909751150465603</v>
      </c>
      <c r="Q58">
        <v>-9.084565473299E-3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171</v>
      </c>
      <c r="E59">
        <v>155959.43156135999</v>
      </c>
      <c r="F59">
        <v>693.3</v>
      </c>
      <c r="G59">
        <v>36.143434326439902</v>
      </c>
      <c r="H59">
        <v>0.24368352382831199</v>
      </c>
      <c r="I59">
        <v>7.06413278635263</v>
      </c>
      <c r="J59">
        <v>0.89665093446007205</v>
      </c>
      <c r="K59">
        <v>667.25882949904701</v>
      </c>
      <c r="L59">
        <v>584.24084930905099</v>
      </c>
      <c r="M59">
        <v>61.219173106107199</v>
      </c>
      <c r="N59">
        <v>0.59503738415848895</v>
      </c>
      <c r="O59">
        <v>3.1660175969998501</v>
      </c>
      <c r="P59">
        <v>64.1918294849023</v>
      </c>
      <c r="Q59">
        <v>4.2912418525463E-2</v>
      </c>
    </row>
    <row r="60" spans="1:17" x14ac:dyDescent="0.3">
      <c r="A60" t="s">
        <v>172</v>
      </c>
      <c r="B60" t="s">
        <v>173</v>
      </c>
      <c r="C60" t="str">
        <f>IFERROR(VLOOKUP(Table1[[#This Row],[Ticker]],[1]!Table1[[Symbol]:[Industry]],2,FALSE),"-")</f>
        <v>-</v>
      </c>
      <c r="D60" t="s">
        <v>140</v>
      </c>
      <c r="E60">
        <v>153186.62039666899</v>
      </c>
      <c r="F60">
        <v>1525.15</v>
      </c>
      <c r="G60">
        <v>99.601847800689001</v>
      </c>
      <c r="H60">
        <v>3.1239053579184199</v>
      </c>
      <c r="I60">
        <v>21.683935541702098</v>
      </c>
      <c r="J60">
        <v>3.1505326875871602</v>
      </c>
      <c r="K60">
        <v>1405.88666916394</v>
      </c>
      <c r="L60">
        <v>1129.41600403814</v>
      </c>
      <c r="M60">
        <v>58.221705818886001</v>
      </c>
      <c r="N60">
        <v>0.66920961254529199</v>
      </c>
      <c r="O60">
        <v>8.18280169163687</v>
      </c>
      <c r="P60">
        <v>137.914359254348</v>
      </c>
      <c r="Q60">
        <v>0.11822172521655901</v>
      </c>
    </row>
    <row r="61" spans="1:17" x14ac:dyDescent="0.3">
      <c r="A61" t="s">
        <v>68</v>
      </c>
      <c r="B61" t="s">
        <v>174</v>
      </c>
      <c r="C61" t="str">
        <f>IFERROR(VLOOKUP(Table1[[#This Row],[Ticker]],[1]!Table1[[Symbol]:[Industry]],2,FALSE),"-")</f>
        <v>-</v>
      </c>
      <c r="D61" t="s">
        <v>56</v>
      </c>
      <c r="E61">
        <v>151860.11489632499</v>
      </c>
      <c r="F61">
        <v>682.55</v>
      </c>
      <c r="G61">
        <v>83.700842838975106</v>
      </c>
      <c r="H61">
        <v>0.92672178117824</v>
      </c>
      <c r="I61">
        <v>14.160860987732301</v>
      </c>
      <c r="J61">
        <v>4.4500095497845003</v>
      </c>
      <c r="K61">
        <v>655.59370036331597</v>
      </c>
      <c r="L61">
        <v>571.36506642182599</v>
      </c>
      <c r="M61">
        <v>39.2687657472623</v>
      </c>
      <c r="N61">
        <v>0.73461871136395995</v>
      </c>
      <c r="O61">
        <v>4.4026078675555</v>
      </c>
      <c r="P61">
        <v>110.89139502549</v>
      </c>
      <c r="Q61">
        <v>0.108572439416318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37</v>
      </c>
      <c r="E62">
        <v>151733.885648225</v>
      </c>
      <c r="F62">
        <v>1558.8</v>
      </c>
      <c r="G62">
        <v>-5.29480002130963</v>
      </c>
      <c r="H62">
        <v>2.05305405170362</v>
      </c>
      <c r="I62">
        <v>-5.0639939400994498</v>
      </c>
      <c r="J62">
        <v>1.2974728169912799</v>
      </c>
      <c r="K62">
        <v>1465.7479069348001</v>
      </c>
      <c r="L62">
        <v>1420.8298869678499</v>
      </c>
      <c r="M62">
        <v>66.026830867428203</v>
      </c>
      <c r="N62">
        <v>0.80676128893224996</v>
      </c>
      <c r="O62">
        <v>0.68001026430588496</v>
      </c>
      <c r="P62">
        <v>24.539607717812402</v>
      </c>
      <c r="Q62">
        <v>1.5881511082100001E-3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151549.01069150699</v>
      </c>
      <c r="F63">
        <v>229.23</v>
      </c>
      <c r="G63">
        <v>84.5350878886575</v>
      </c>
      <c r="H63">
        <v>2.7733230456782199</v>
      </c>
      <c r="I63">
        <v>30.808703836262101</v>
      </c>
      <c r="J63">
        <v>2.9374287355422699</v>
      </c>
      <c r="K63">
        <v>211.009668380226</v>
      </c>
      <c r="L63">
        <v>176.92145573916</v>
      </c>
      <c r="M63">
        <v>74.315133297888707</v>
      </c>
      <c r="N63">
        <v>0.76190169666557195</v>
      </c>
      <c r="O63">
        <v>2.1245037735025898</v>
      </c>
      <c r="P63">
        <v>113.237209302325</v>
      </c>
      <c r="Q63">
        <v>8.9511270463986006E-2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182</v>
      </c>
      <c r="E64">
        <v>145854.1789154</v>
      </c>
      <c r="F64">
        <v>1444.1</v>
      </c>
      <c r="G64">
        <v>11.246401871538099</v>
      </c>
      <c r="H64">
        <v>-6.81498141708928</v>
      </c>
      <c r="I64">
        <v>14.0711025263523</v>
      </c>
      <c r="J64">
        <v>2.6726841979785099</v>
      </c>
      <c r="K64">
        <v>1347.4122324812299</v>
      </c>
      <c r="L64">
        <v>1208.6936671142701</v>
      </c>
      <c r="M64">
        <v>65.261354334725894</v>
      </c>
      <c r="N64">
        <v>1.2593959994509201</v>
      </c>
      <c r="O64">
        <v>1.5926874870161301</v>
      </c>
      <c r="P64">
        <v>50.458428839341501</v>
      </c>
      <c r="Q64">
        <v>6.3526057380279997E-3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21</v>
      </c>
      <c r="E65">
        <v>143514.01530036001</v>
      </c>
      <c r="F65">
        <v>1463.35</v>
      </c>
      <c r="G65">
        <v>1.8783283558792201</v>
      </c>
      <c r="H65">
        <v>2.1417195374423499</v>
      </c>
      <c r="I65">
        <v>5.4664587923423698</v>
      </c>
      <c r="J65">
        <v>-0.72614588826177995</v>
      </c>
      <c r="K65">
        <v>1366.55135260153</v>
      </c>
      <c r="L65">
        <v>1280.1592960702999</v>
      </c>
      <c r="M65">
        <v>69.950801938477895</v>
      </c>
      <c r="N65">
        <v>0.76026055518494495</v>
      </c>
      <c r="O65">
        <v>2.3678545802439701</v>
      </c>
      <c r="P65">
        <v>35.207428624226097</v>
      </c>
      <c r="Q65">
        <v>5.5589142552430002E-3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89</v>
      </c>
      <c r="E66">
        <v>138501.99266471399</v>
      </c>
      <c r="F66">
        <v>437.35</v>
      </c>
      <c r="G66">
        <v>68.770598571437603</v>
      </c>
      <c r="H66">
        <v>-6.0536194970954504</v>
      </c>
      <c r="I66">
        <v>13.7775061526137</v>
      </c>
      <c r="J66">
        <v>0.92361915477332102</v>
      </c>
      <c r="K66">
        <v>433.32965930991202</v>
      </c>
      <c r="L66">
        <v>372.16891856441498</v>
      </c>
      <c r="M66">
        <v>43.480374029418201</v>
      </c>
      <c r="N66">
        <v>0.68654850008563695</v>
      </c>
      <c r="O66">
        <v>6.1392477420829801</v>
      </c>
      <c r="P66">
        <v>101.776239907727</v>
      </c>
      <c r="Q66">
        <v>0.15245694137207899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189</v>
      </c>
      <c r="E67">
        <v>136504.23199670401</v>
      </c>
      <c r="F67">
        <v>200.5</v>
      </c>
      <c r="G67">
        <v>94.657137974276495</v>
      </c>
      <c r="H67">
        <v>23.647404341968201</v>
      </c>
      <c r="I67">
        <v>71.232120579276298</v>
      </c>
      <c r="J67">
        <v>-0.61804900646468197</v>
      </c>
      <c r="K67">
        <v>167.612698024981</v>
      </c>
      <c r="L67">
        <v>128.147132177092</v>
      </c>
      <c r="M67">
        <v>66.232459382661006</v>
      </c>
      <c r="N67">
        <v>1.08349609353911</v>
      </c>
      <c r="O67">
        <v>4.1795511221944999</v>
      </c>
      <c r="P67">
        <v>130.99078341013799</v>
      </c>
      <c r="Q67">
        <v>2.4147840703366001E-2</v>
      </c>
    </row>
    <row r="68" spans="1:17" x14ac:dyDescent="0.3">
      <c r="A68" t="s">
        <v>190</v>
      </c>
      <c r="B68" t="s">
        <v>191</v>
      </c>
      <c r="C68" t="str">
        <f>IFERROR(VLOOKUP(Table1[[#This Row],[Ticker]],[1]!Table1[[Symbol]:[Industry]],2,FALSE),"-")</f>
        <v>-</v>
      </c>
      <c r="D68" t="s">
        <v>32</v>
      </c>
      <c r="E68">
        <v>135670.68676606499</v>
      </c>
      <c r="F68">
        <v>256.55</v>
      </c>
      <c r="G68">
        <v>0.72025442197838796</v>
      </c>
      <c r="H68">
        <v>-9.3298467980239206</v>
      </c>
      <c r="I68">
        <v>2.1479502624403701</v>
      </c>
      <c r="J68">
        <v>-1.5016179779082499</v>
      </c>
      <c r="K68">
        <v>269.96941364189701</v>
      </c>
      <c r="L68">
        <v>245.66255305737499</v>
      </c>
      <c r="M68">
        <v>32.8151039421871</v>
      </c>
      <c r="N68">
        <v>0.76348555722682598</v>
      </c>
      <c r="O68">
        <v>16.819333463262499</v>
      </c>
      <c r="P68">
        <v>38.115746971736201</v>
      </c>
      <c r="Q68">
        <v>0.14848633131286701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120</v>
      </c>
      <c r="E69">
        <v>134128.71496908</v>
      </c>
      <c r="F69">
        <v>5755.55</v>
      </c>
      <c r="G69">
        <v>-11.165174774570501</v>
      </c>
      <c r="H69">
        <v>-0.66210952153096803</v>
      </c>
      <c r="I69">
        <v>0.69006245391815701</v>
      </c>
      <c r="J69">
        <v>4.5024058582427102</v>
      </c>
      <c r="K69">
        <v>5313.1194271975901</v>
      </c>
      <c r="L69">
        <v>5002.6402083762896</v>
      </c>
      <c r="M69">
        <v>70.497064971536503</v>
      </c>
      <c r="N69">
        <v>0.62830500476944595</v>
      </c>
      <c r="O69">
        <v>0.77229804275873404</v>
      </c>
      <c r="P69">
        <v>32.381489063182798</v>
      </c>
      <c r="Q69">
        <v>2.4248537632589998E-2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32</v>
      </c>
      <c r="E70">
        <v>133629.684811888</v>
      </c>
      <c r="F70">
        <v>119.22</v>
      </c>
      <c r="G70">
        <v>71.224503961976595</v>
      </c>
      <c r="H70">
        <v>-7.7541622251020303</v>
      </c>
      <c r="I70">
        <v>13.832326717618001</v>
      </c>
      <c r="J70">
        <v>0.85128363052558598</v>
      </c>
      <c r="K70">
        <v>124.74754239599901</v>
      </c>
      <c r="L70">
        <v>108.66631418036501</v>
      </c>
      <c r="M70">
        <v>41.505088474621701</v>
      </c>
      <c r="N70">
        <v>1.0697395087692501</v>
      </c>
      <c r="O70">
        <v>19.862439188055699</v>
      </c>
      <c r="P70">
        <v>105.02149613069599</v>
      </c>
      <c r="Q70">
        <v>0.121846260236895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37</v>
      </c>
      <c r="E71">
        <v>133554.30765522999</v>
      </c>
      <c r="F71">
        <v>632.75</v>
      </c>
      <c r="G71">
        <v>-31.0317957420678</v>
      </c>
      <c r="H71">
        <v>5.8524302649144797</v>
      </c>
      <c r="I71">
        <v>-14.351665669125801</v>
      </c>
      <c r="J71">
        <v>5.2306755197707</v>
      </c>
      <c r="K71">
        <v>589.08740181948394</v>
      </c>
      <c r="L71">
        <v>600.04181330932602</v>
      </c>
      <c r="M71">
        <v>76.505896649209305</v>
      </c>
      <c r="N71">
        <v>0.756390392701634</v>
      </c>
      <c r="O71">
        <v>12.303437376531001</v>
      </c>
      <c r="P71">
        <v>23.728979272585001</v>
      </c>
      <c r="Q71">
        <v>-9.8657106628463997E-2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200</v>
      </c>
      <c r="E72">
        <v>130276.92930417501</v>
      </c>
      <c r="F72">
        <v>4849.1499999999996</v>
      </c>
      <c r="G72">
        <v>26.774748390622499</v>
      </c>
      <c r="H72">
        <v>-3.44583150192181</v>
      </c>
      <c r="I72">
        <v>13.736099624866</v>
      </c>
      <c r="J72">
        <v>3.83007197859606</v>
      </c>
      <c r="K72">
        <v>4660.7494139198698</v>
      </c>
      <c r="L72">
        <v>4155.7592120571198</v>
      </c>
      <c r="M72">
        <v>54.5110467871841</v>
      </c>
      <c r="N72">
        <v>0.980221708372637</v>
      </c>
      <c r="O72">
        <v>2.6159223781487602</v>
      </c>
      <c r="P72">
        <v>53.454113924050603</v>
      </c>
      <c r="Q72">
        <v>5.2851732657300997E-2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18</v>
      </c>
      <c r="E73">
        <v>129938.23936560001</v>
      </c>
      <c r="F73">
        <v>300.35000000000002</v>
      </c>
      <c r="G73">
        <v>30.451857562173501</v>
      </c>
      <c r="H73">
        <v>-5.0582531273572497</v>
      </c>
      <c r="I73">
        <v>20.659067409669301</v>
      </c>
      <c r="J73">
        <v>-1.8237834388384799</v>
      </c>
      <c r="K73">
        <v>304.88668865079899</v>
      </c>
      <c r="L73">
        <v>269.52288816744101</v>
      </c>
      <c r="M73">
        <v>40.283620891625098</v>
      </c>
      <c r="N73">
        <v>0.53975457995579101</v>
      </c>
      <c r="O73">
        <v>14.5247211586482</v>
      </c>
      <c r="P73">
        <v>81.233971941469306</v>
      </c>
      <c r="Q73">
        <v>1.2007690380859E-2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72</v>
      </c>
      <c r="E74">
        <v>129462.276279</v>
      </c>
      <c r="F74">
        <v>724.4</v>
      </c>
      <c r="G74">
        <v>111.956439247115</v>
      </c>
      <c r="H74">
        <v>10.4436731644058</v>
      </c>
      <c r="I74">
        <v>43.391933182217301</v>
      </c>
      <c r="J74">
        <v>-1.98185966067953</v>
      </c>
      <c r="K74">
        <v>662.68200639212296</v>
      </c>
      <c r="L74">
        <v>531.35775479912797</v>
      </c>
      <c r="M74">
        <v>63.593556299937198</v>
      </c>
      <c r="N74">
        <v>0.47890403987920799</v>
      </c>
      <c r="O74">
        <v>3.8100496963003798</v>
      </c>
      <c r="P74">
        <v>155.745807590467</v>
      </c>
      <c r="Q74">
        <v>0.124311972827907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65</v>
      </c>
      <c r="E75">
        <v>120081.964041295</v>
      </c>
      <c r="F75">
        <v>1513.2</v>
      </c>
      <c r="G75">
        <v>23.1879422650869</v>
      </c>
      <c r="H75">
        <v>-4.1330406195653202</v>
      </c>
      <c r="I75">
        <v>1.38286686665634</v>
      </c>
      <c r="J75">
        <v>1.38753796641758</v>
      </c>
      <c r="K75">
        <v>1479.7737687828001</v>
      </c>
      <c r="L75">
        <v>1365.49617093335</v>
      </c>
      <c r="M75">
        <v>44.387099326590501</v>
      </c>
      <c r="N75">
        <v>0.78876514359137795</v>
      </c>
      <c r="O75">
        <v>4.5466560930478499</v>
      </c>
      <c r="P75">
        <v>49.378084896347403</v>
      </c>
      <c r="Q75">
        <v>1.4423935839404999E-2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49</v>
      </c>
      <c r="E76">
        <v>118654.65992828</v>
      </c>
      <c r="F76">
        <v>1421.05</v>
      </c>
      <c r="G76">
        <v>-2.5168938891038799</v>
      </c>
      <c r="H76">
        <v>0.16382827848390399</v>
      </c>
      <c r="I76">
        <v>4.37859720727959</v>
      </c>
      <c r="J76">
        <v>1.44974371129248E-2</v>
      </c>
      <c r="K76">
        <v>1341.5381649168901</v>
      </c>
      <c r="L76">
        <v>1206.169221332</v>
      </c>
      <c r="M76">
        <v>48.757637400815803</v>
      </c>
      <c r="N76">
        <v>0.568645340696881</v>
      </c>
      <c r="O76">
        <v>3.8809331128391</v>
      </c>
      <c r="P76">
        <v>42.496866382552</v>
      </c>
      <c r="Q76">
        <v>0.12095854668104999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118510.48348359999</v>
      </c>
      <c r="F77">
        <v>4636.95</v>
      </c>
      <c r="G77">
        <v>1.4838522638723199</v>
      </c>
      <c r="H77">
        <v>-4.52919912681452</v>
      </c>
      <c r="I77">
        <v>6.3553741276026097</v>
      </c>
      <c r="J77">
        <v>0.95325280566889403</v>
      </c>
      <c r="K77">
        <v>4328.2260412890801</v>
      </c>
      <c r="L77">
        <v>3911.27428045744</v>
      </c>
      <c r="M77">
        <v>39.847979198478697</v>
      </c>
      <c r="N77">
        <v>0.94026344711441601</v>
      </c>
      <c r="O77">
        <v>0.71275299496435995</v>
      </c>
      <c r="P77">
        <v>40.714047279458597</v>
      </c>
      <c r="Q77">
        <v>-5.2783891209402002E-2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214</v>
      </c>
      <c r="E78">
        <v>118249.4749834</v>
      </c>
      <c r="F78">
        <v>1929.45</v>
      </c>
      <c r="G78">
        <v>23.639616286050298</v>
      </c>
      <c r="H78">
        <v>-1.1096193755982899</v>
      </c>
      <c r="I78">
        <v>26.279437549499999</v>
      </c>
      <c r="J78">
        <v>5.6404591010305598</v>
      </c>
      <c r="K78">
        <v>1798.8071867020101</v>
      </c>
      <c r="L78">
        <v>1561.43282985515</v>
      </c>
      <c r="M78">
        <v>58.432327780054699</v>
      </c>
      <c r="N78">
        <v>0.79448891938626898</v>
      </c>
      <c r="O78">
        <v>2.8997900956231102</v>
      </c>
      <c r="P78">
        <v>56.503224236525099</v>
      </c>
      <c r="Q78">
        <v>4.5318312164745002E-2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Row],[Ticker]],[1]!Table1[[Symbol]:[Industry]],2,FALSE),"-")</f>
        <v>-</v>
      </c>
      <c r="D79" t="s">
        <v>117</v>
      </c>
      <c r="E79">
        <v>117991.287459</v>
      </c>
      <c r="F79">
        <v>609.95000000000005</v>
      </c>
      <c r="G79">
        <v>378.52370013926298</v>
      </c>
      <c r="H79">
        <v>36.831451316466399</v>
      </c>
      <c r="I79">
        <v>196.53184846645399</v>
      </c>
      <c r="J79">
        <v>30.223202294898499</v>
      </c>
      <c r="K79">
        <v>387.81299493075102</v>
      </c>
      <c r="L79">
        <v>272.35561481199301</v>
      </c>
      <c r="M79">
        <v>94.312272571934699</v>
      </c>
      <c r="N79">
        <v>2.0162496692815099</v>
      </c>
      <c r="O79">
        <v>1.48372817444051</v>
      </c>
      <c r="P79">
        <v>421.10209312259701</v>
      </c>
      <c r="Q79">
        <v>0.209826313645289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150</v>
      </c>
      <c r="E80">
        <v>117417.72816490001</v>
      </c>
      <c r="F80">
        <v>742.05</v>
      </c>
      <c r="G80">
        <v>65.541669372072207</v>
      </c>
      <c r="H80">
        <v>9.3668418029232807</v>
      </c>
      <c r="I80">
        <v>45.945333279105498</v>
      </c>
      <c r="J80">
        <v>4.1763498720361696</v>
      </c>
      <c r="K80">
        <v>659.32346203799705</v>
      </c>
      <c r="L80">
        <v>527.94710129709904</v>
      </c>
      <c r="M80">
        <v>83.257132847946494</v>
      </c>
      <c r="N80">
        <v>0.711502611365739</v>
      </c>
      <c r="O80">
        <v>5.6195674145946999</v>
      </c>
      <c r="P80">
        <v>106.58407572383</v>
      </c>
      <c r="Q80">
        <v>0.25960971864448401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32</v>
      </c>
      <c r="E81">
        <v>117251.663223967</v>
      </c>
      <c r="F81">
        <v>64.66</v>
      </c>
      <c r="G81">
        <v>119.072066076678</v>
      </c>
      <c r="H81">
        <v>-9.1957521117864598</v>
      </c>
      <c r="I81">
        <v>38.968525264833502</v>
      </c>
      <c r="J81">
        <v>1.38906486634223</v>
      </c>
      <c r="K81">
        <v>64.786896492142702</v>
      </c>
      <c r="L81">
        <v>55.323545777960497</v>
      </c>
      <c r="M81">
        <v>24.689991109429101</v>
      </c>
      <c r="N81">
        <v>0.62865848092508203</v>
      </c>
      <c r="O81">
        <v>29.523662233219898</v>
      </c>
      <c r="P81">
        <v>153.07240704500899</v>
      </c>
      <c r="Q81">
        <v>8.0336369838322E-2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65</v>
      </c>
      <c r="E82">
        <v>116501.7713622</v>
      </c>
      <c r="F82">
        <v>1180.1500000000001</v>
      </c>
      <c r="G82">
        <v>74.779684617593702</v>
      </c>
      <c r="H82">
        <v>4.8062958391436297</v>
      </c>
      <c r="I82">
        <v>54.487188239996698</v>
      </c>
      <c r="J82">
        <v>7.9782108308364501</v>
      </c>
      <c r="K82">
        <v>1057.80722589949</v>
      </c>
      <c r="L82">
        <v>873.06456086785397</v>
      </c>
      <c r="M82">
        <v>77.371439372987595</v>
      </c>
      <c r="N82">
        <v>1.1730189463582801</v>
      </c>
      <c r="O82">
        <v>0.83463966444943205</v>
      </c>
      <c r="P82">
        <v>107.864376926464</v>
      </c>
      <c r="Q82">
        <v>4.7262069936813998E-2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150</v>
      </c>
      <c r="E83">
        <v>114333.550261425</v>
      </c>
      <c r="F83">
        <v>327.95</v>
      </c>
      <c r="G83">
        <v>234.041943600677</v>
      </c>
      <c r="H83">
        <v>9.3871974764242605</v>
      </c>
      <c r="I83">
        <v>51.802413140043697</v>
      </c>
      <c r="J83">
        <v>10.370346637047</v>
      </c>
      <c r="K83">
        <v>293.20226737899702</v>
      </c>
      <c r="L83">
        <v>229.140525326085</v>
      </c>
      <c r="M83">
        <v>80.182636482996301</v>
      </c>
      <c r="N83">
        <v>0.91137246786300596</v>
      </c>
      <c r="O83">
        <v>2.2564415307211498</v>
      </c>
      <c r="P83">
        <v>263.98446170921198</v>
      </c>
      <c r="Q83">
        <v>0.15957282209887899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114</v>
      </c>
      <c r="E84">
        <v>113937.76711505</v>
      </c>
      <c r="F84">
        <v>2440.25</v>
      </c>
      <c r="G84">
        <v>60.9996567684545</v>
      </c>
      <c r="H84">
        <v>-4.14934401854096</v>
      </c>
      <c r="I84">
        <v>8.3294600854886998</v>
      </c>
      <c r="J84">
        <v>3.89879442367653</v>
      </c>
      <c r="K84">
        <v>2295.3083874847398</v>
      </c>
      <c r="L84">
        <v>1996.752823927</v>
      </c>
      <c r="M84">
        <v>54.380099779046702</v>
      </c>
      <c r="N84">
        <v>1.0035658265137599</v>
      </c>
      <c r="O84">
        <v>3.2271283679950802</v>
      </c>
      <c r="P84">
        <v>88.436293436293397</v>
      </c>
      <c r="Q84">
        <v>0.19760594504397599</v>
      </c>
    </row>
    <row r="85" spans="1:17" x14ac:dyDescent="0.3">
      <c r="A85" t="s">
        <v>227</v>
      </c>
      <c r="B85" t="s">
        <v>228</v>
      </c>
      <c r="C85" t="str">
        <f>IFERROR(VLOOKUP(Table1[[#This Row],[Ticker]],[1]!Table1[[Symbol]:[Industry]],2,FALSE),"-")</f>
        <v>-</v>
      </c>
      <c r="D85" t="s">
        <v>229</v>
      </c>
      <c r="E85">
        <v>112546.04535</v>
      </c>
      <c r="F85">
        <v>5358.15</v>
      </c>
      <c r="G85">
        <v>244.98329171927199</v>
      </c>
      <c r="H85">
        <v>69.283787502556905</v>
      </c>
      <c r="I85">
        <v>120.543519673799</v>
      </c>
      <c r="J85">
        <v>26.5132956359618</v>
      </c>
      <c r="K85">
        <v>3707.6572983863398</v>
      </c>
      <c r="L85">
        <v>2566.3009597922801</v>
      </c>
      <c r="M85">
        <v>83.149514273007597</v>
      </c>
      <c r="N85">
        <v>1.7304588328300801</v>
      </c>
      <c r="O85">
        <v>9.36610583876897</v>
      </c>
      <c r="P85">
        <v>311.437456807187</v>
      </c>
      <c r="Q85">
        <v>0.27461576991914599</v>
      </c>
    </row>
    <row r="86" spans="1:17" x14ac:dyDescent="0.3">
      <c r="A86" t="s">
        <v>230</v>
      </c>
      <c r="B86" t="s">
        <v>231</v>
      </c>
      <c r="C86" t="str">
        <f>IFERROR(VLOOKUP(Table1[[#This Row],[Ticker]],[1]!Table1[[Symbol]:[Industry]],2,FALSE),"-")</f>
        <v>-</v>
      </c>
      <c r="D86" t="s">
        <v>29</v>
      </c>
      <c r="E86">
        <v>112407.431526432</v>
      </c>
      <c r="F86">
        <v>16.64</v>
      </c>
      <c r="G86">
        <v>99.663091063930096</v>
      </c>
      <c r="H86">
        <v>0.26045650539352799</v>
      </c>
      <c r="I86">
        <v>-9.4259904361836799</v>
      </c>
      <c r="J86">
        <v>-0.62020944996468097</v>
      </c>
      <c r="K86">
        <v>15.786993041259</v>
      </c>
      <c r="L86">
        <v>13.723776870623199</v>
      </c>
      <c r="M86">
        <v>40.441207895098202</v>
      </c>
      <c r="N86">
        <v>0.78339859863546302</v>
      </c>
      <c r="O86">
        <v>15.264423076923</v>
      </c>
      <c r="P86">
        <v>132.72727272727201</v>
      </c>
      <c r="Q86">
        <v>5.2546370285724002E-2</v>
      </c>
    </row>
    <row r="87" spans="1:17" x14ac:dyDescent="0.3">
      <c r="A87" t="s">
        <v>232</v>
      </c>
      <c r="B87" t="s">
        <v>233</v>
      </c>
      <c r="C87" t="str">
        <f>IFERROR(VLOOKUP(Table1[[#This Row],[Ticker]],[1]!Table1[[Symbol]:[Industry]],2,FALSE),"-")</f>
        <v>-</v>
      </c>
      <c r="D87" t="s">
        <v>24</v>
      </c>
      <c r="E87">
        <v>111984.549344025</v>
      </c>
      <c r="F87">
        <v>1425.95</v>
      </c>
      <c r="G87">
        <v>-21.3350504572545</v>
      </c>
      <c r="H87">
        <v>-8.7837749408465804</v>
      </c>
      <c r="I87">
        <v>-25.519827281318499</v>
      </c>
      <c r="J87">
        <v>0.48961881943262903</v>
      </c>
      <c r="K87">
        <v>1471.17310960391</v>
      </c>
      <c r="L87">
        <v>1460.15715864249</v>
      </c>
      <c r="M87">
        <v>36.581517260721299</v>
      </c>
      <c r="N87">
        <v>1.10097059463994</v>
      </c>
      <c r="O87">
        <v>18.8330586626459</v>
      </c>
      <c r="P87">
        <v>6.0067650447905399</v>
      </c>
      <c r="Q87">
        <v>3.516405641658E-3</v>
      </c>
    </row>
    <row r="88" spans="1:17" x14ac:dyDescent="0.3">
      <c r="A88" t="s">
        <v>234</v>
      </c>
      <c r="B88" t="s">
        <v>235</v>
      </c>
      <c r="C88" t="str">
        <f>IFERROR(VLOOKUP(Table1[[#This Row],[Ticker]],[1]!Table1[[Symbol]:[Industry]],2,FALSE),"-")</f>
        <v>-</v>
      </c>
      <c r="D88" t="s">
        <v>236</v>
      </c>
      <c r="E88">
        <v>111370.789470719</v>
      </c>
      <c r="F88">
        <v>1003.25</v>
      </c>
      <c r="G88">
        <v>8.1529061440632198</v>
      </c>
      <c r="H88">
        <v>-9.8630063689141902</v>
      </c>
      <c r="I88">
        <v>-26.7341639113239</v>
      </c>
      <c r="J88">
        <v>-3.4639827379976</v>
      </c>
      <c r="K88">
        <v>1029.9999295957</v>
      </c>
      <c r="L88">
        <v>1052.95994786201</v>
      </c>
      <c r="M88">
        <v>39.602528793857303</v>
      </c>
      <c r="N88">
        <v>0.68264560897727999</v>
      </c>
      <c r="O88">
        <v>24.5950660353849</v>
      </c>
      <c r="P88">
        <v>46.246355685131199</v>
      </c>
      <c r="Q88">
        <v>1.0727458948725999E-2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239</v>
      </c>
      <c r="E89">
        <v>110903.56200000001</v>
      </c>
      <c r="F89">
        <v>4032.75</v>
      </c>
      <c r="G89">
        <v>87.195863100742599</v>
      </c>
      <c r="H89">
        <v>5.80699043459318</v>
      </c>
      <c r="I89">
        <v>84.629610019826302</v>
      </c>
      <c r="J89">
        <v>0.88898583571659096</v>
      </c>
      <c r="K89">
        <v>3697.8620688961601</v>
      </c>
      <c r="L89">
        <v>2854.45393548734</v>
      </c>
      <c r="M89">
        <v>53.952048895878697</v>
      </c>
      <c r="N89">
        <v>0.86548767424345996</v>
      </c>
      <c r="O89">
        <v>3.4504990391172199</v>
      </c>
      <c r="P89">
        <v>143.92124841226601</v>
      </c>
      <c r="Q89">
        <v>0.242061344513714</v>
      </c>
    </row>
    <row r="90" spans="1:17" x14ac:dyDescent="0.3">
      <c r="A90" t="s">
        <v>240</v>
      </c>
      <c r="B90" t="s">
        <v>241</v>
      </c>
      <c r="C90" t="str">
        <f>IFERROR(VLOOKUP(Table1[[#This Row],[Ticker]],[1]!Table1[[Symbol]:[Industry]],2,FALSE),"-")</f>
        <v>-</v>
      </c>
      <c r="D90" t="s">
        <v>242</v>
      </c>
      <c r="E90">
        <v>110557.582047075</v>
      </c>
      <c r="F90">
        <v>12362.15</v>
      </c>
      <c r="G90">
        <v>226.184168247467</v>
      </c>
      <c r="H90">
        <v>23.182997925982502</v>
      </c>
      <c r="I90">
        <v>67.333430911490197</v>
      </c>
      <c r="J90">
        <v>7.9708806107976198</v>
      </c>
      <c r="K90">
        <v>9945.7409278689593</v>
      </c>
      <c r="L90">
        <v>7819.1186144912099</v>
      </c>
      <c r="M90">
        <v>90.037041958918607</v>
      </c>
      <c r="N90">
        <v>0.88871615996854203</v>
      </c>
      <c r="O90">
        <v>2.4579057849969299</v>
      </c>
      <c r="P90">
        <v>257.975588920902</v>
      </c>
      <c r="Q90">
        <v>0.210107862730842</v>
      </c>
    </row>
    <row r="91" spans="1:17" x14ac:dyDescent="0.3">
      <c r="A91" t="s">
        <v>243</v>
      </c>
      <c r="B91" t="s">
        <v>244</v>
      </c>
      <c r="C91" t="str">
        <f>IFERROR(VLOOKUP(Table1[[#This Row],[Ticker]],[1]!Table1[[Symbol]:[Industry]],2,FALSE),"-")</f>
        <v>-</v>
      </c>
      <c r="D91" t="s">
        <v>182</v>
      </c>
      <c r="E91">
        <v>110494.753048445</v>
      </c>
      <c r="F91">
        <v>631.70000000000005</v>
      </c>
      <c r="G91">
        <v>-15.6019408616571</v>
      </c>
      <c r="H91">
        <v>-1.08095691339567</v>
      </c>
      <c r="I91">
        <v>2.9505686165672298</v>
      </c>
      <c r="J91">
        <v>3.9044767848925699</v>
      </c>
      <c r="K91">
        <v>583.16686450408895</v>
      </c>
      <c r="L91">
        <v>554.68576452987395</v>
      </c>
      <c r="M91">
        <v>69.811688022826701</v>
      </c>
      <c r="N91">
        <v>0.69962963854323401</v>
      </c>
      <c r="O91">
        <v>0.87858160519234096</v>
      </c>
      <c r="P91">
        <v>29.129190515126702</v>
      </c>
      <c r="Q91">
        <v>-8.4224582142941998E-2</v>
      </c>
    </row>
    <row r="92" spans="1:17" x14ac:dyDescent="0.3">
      <c r="A92" t="s">
        <v>245</v>
      </c>
      <c r="B92" t="s">
        <v>246</v>
      </c>
      <c r="C92" t="str">
        <f>IFERROR(VLOOKUP(Table1[[#This Row],[Ticker]],[1]!Table1[[Symbol]:[Industry]],2,FALSE),"-")</f>
        <v>-</v>
      </c>
      <c r="D92" t="s">
        <v>247</v>
      </c>
      <c r="E92">
        <v>110237.89105765001</v>
      </c>
      <c r="F92">
        <v>9767.7999999999993</v>
      </c>
      <c r="G92">
        <v>10.325073779015201</v>
      </c>
      <c r="H92">
        <v>12.437075784408099</v>
      </c>
      <c r="I92">
        <v>9.1517666588020905</v>
      </c>
      <c r="J92">
        <v>10.9870981983986</v>
      </c>
      <c r="K92">
        <v>8620.3691731591298</v>
      </c>
      <c r="L92">
        <v>8051.2145277108302</v>
      </c>
      <c r="M92">
        <v>79.911824695217504</v>
      </c>
      <c r="N92">
        <v>2.1289667497158802</v>
      </c>
      <c r="O92">
        <v>2.1724441532381999</v>
      </c>
      <c r="P92">
        <v>47.373979691908403</v>
      </c>
      <c r="Q92">
        <v>9.7507941302783993E-2</v>
      </c>
    </row>
    <row r="93" spans="1:17" x14ac:dyDescent="0.3">
      <c r="A93" t="s">
        <v>248</v>
      </c>
      <c r="B93" t="s">
        <v>249</v>
      </c>
      <c r="C93" t="str">
        <f>IFERROR(VLOOKUP(Table1[[#This Row],[Ticker]],[1]!Table1[[Symbol]:[Industry]],2,FALSE),"-")</f>
        <v>-</v>
      </c>
      <c r="D93" t="s">
        <v>114</v>
      </c>
      <c r="E93">
        <v>110000.09741089999</v>
      </c>
      <c r="F93">
        <v>5508.75</v>
      </c>
      <c r="G93">
        <v>50.818213757132597</v>
      </c>
      <c r="H93">
        <v>-5.0026546456428704</v>
      </c>
      <c r="I93">
        <v>20.664251512703899</v>
      </c>
      <c r="J93">
        <v>-0.263955373694924</v>
      </c>
      <c r="K93">
        <v>5300.6464769803097</v>
      </c>
      <c r="L93">
        <v>4458.1276059333404</v>
      </c>
      <c r="M93">
        <v>42.342324506753897</v>
      </c>
      <c r="N93">
        <v>0.74495605784492602</v>
      </c>
      <c r="O93">
        <v>7.0034036759700502</v>
      </c>
      <c r="P93">
        <v>90.614186851211002</v>
      </c>
      <c r="Q93">
        <v>6.2228372773653999E-2</v>
      </c>
    </row>
    <row r="94" spans="1:17" x14ac:dyDescent="0.3">
      <c r="A94" t="s">
        <v>250</v>
      </c>
      <c r="B94" t="s">
        <v>251</v>
      </c>
      <c r="C94" t="str">
        <f>IFERROR(VLOOKUP(Table1[[#This Row],[Ticker]],[1]!Table1[[Symbol]:[Industry]],2,FALSE),"-")</f>
        <v>-</v>
      </c>
      <c r="D94" t="s">
        <v>252</v>
      </c>
      <c r="E94">
        <v>109652.23062528</v>
      </c>
      <c r="F94">
        <v>1150.8</v>
      </c>
      <c r="G94">
        <v>13.531681085551</v>
      </c>
      <c r="H94">
        <v>-4.4711605832685501</v>
      </c>
      <c r="I94">
        <v>-9.1519982262182396</v>
      </c>
      <c r="J94">
        <v>2.17169788454853</v>
      </c>
      <c r="K94">
        <v>1115.10105743499</v>
      </c>
      <c r="L94">
        <v>1055.9758679337899</v>
      </c>
      <c r="M94">
        <v>70.394531854670504</v>
      </c>
      <c r="N94">
        <v>0.88850451669283204</v>
      </c>
      <c r="O94">
        <v>10.2711157455683</v>
      </c>
      <c r="P94">
        <v>39.999999999999901</v>
      </c>
      <c r="Q94">
        <v>9.6271016647520007E-3</v>
      </c>
    </row>
    <row r="95" spans="1:17" x14ac:dyDescent="0.3">
      <c r="A95" t="s">
        <v>253</v>
      </c>
      <c r="B95" t="s">
        <v>254</v>
      </c>
      <c r="C95" t="str">
        <f>IFERROR(VLOOKUP(Table1[[#This Row],[Ticker]],[1]!Table1[[Symbol]:[Industry]],2,FALSE),"-")</f>
        <v>-</v>
      </c>
      <c r="D95" t="s">
        <v>65</v>
      </c>
      <c r="E95">
        <v>108819.67529265</v>
      </c>
      <c r="F95">
        <v>6592.55</v>
      </c>
      <c r="G95">
        <v>2.1719457124272101</v>
      </c>
      <c r="H95">
        <v>4.6954700859778002</v>
      </c>
      <c r="I95">
        <v>1.45600996012168</v>
      </c>
      <c r="J95">
        <v>3.1131907613602898</v>
      </c>
      <c r="K95">
        <v>6157.3511431366696</v>
      </c>
      <c r="L95">
        <v>5883.61693360552</v>
      </c>
      <c r="M95">
        <v>84.097572061349595</v>
      </c>
      <c r="N95">
        <v>1.18107601474538</v>
      </c>
      <c r="O95">
        <v>0.18050678417302901</v>
      </c>
      <c r="P95">
        <v>29.870475252400801</v>
      </c>
      <c r="Q95">
        <v>-3.4945816663068001E-2</v>
      </c>
    </row>
    <row r="96" spans="1:17" x14ac:dyDescent="0.3">
      <c r="A96" t="s">
        <v>255</v>
      </c>
      <c r="B96" t="s">
        <v>256</v>
      </c>
      <c r="C96" t="str">
        <f>IFERROR(VLOOKUP(Table1[[#This Row],[Ticker]],[1]!Table1[[Symbol]:[Industry]],2,FALSE),"-")</f>
        <v>-</v>
      </c>
      <c r="D96" t="s">
        <v>49</v>
      </c>
      <c r="E96">
        <v>105559.73864248001</v>
      </c>
      <c r="F96">
        <v>2762.1</v>
      </c>
      <c r="G96">
        <v>34.678916429685799</v>
      </c>
      <c r="H96">
        <v>5.8080055176284704</v>
      </c>
      <c r="I96">
        <v>16.009721278122498</v>
      </c>
      <c r="J96">
        <v>-1.2185659560117099</v>
      </c>
      <c r="K96">
        <v>2645.2406205852599</v>
      </c>
      <c r="L96">
        <v>2304.05867326926</v>
      </c>
      <c r="M96">
        <v>46.9639167230998</v>
      </c>
      <c r="N96">
        <v>0.974992103724165</v>
      </c>
      <c r="O96">
        <v>10.765359690090801</v>
      </c>
      <c r="P96">
        <v>62.109340610969198</v>
      </c>
      <c r="Q96">
        <v>6.5108961692852005E-2</v>
      </c>
    </row>
    <row r="97" spans="1:17" x14ac:dyDescent="0.3">
      <c r="A97" t="s">
        <v>257</v>
      </c>
      <c r="B97" t="s">
        <v>258</v>
      </c>
      <c r="C97" t="str">
        <f>IFERROR(VLOOKUP(Table1[[#This Row],[Ticker]],[1]!Table1[[Symbol]:[Industry]],2,FALSE),"-")</f>
        <v>-</v>
      </c>
      <c r="D97" t="s">
        <v>32</v>
      </c>
      <c r="E97">
        <v>104212.71232614</v>
      </c>
      <c r="F97">
        <v>114.76</v>
      </c>
      <c r="G97">
        <v>46.204198039168702</v>
      </c>
      <c r="H97">
        <v>-8.3822242062575203</v>
      </c>
      <c r="I97">
        <v>15.406249100886001</v>
      </c>
      <c r="J97">
        <v>-1.12970057926937</v>
      </c>
      <c r="K97">
        <v>117.391447797778</v>
      </c>
      <c r="L97">
        <v>102.904596315264</v>
      </c>
      <c r="M97">
        <v>32.970853348294902</v>
      </c>
      <c r="N97">
        <v>0.74977885548127898</v>
      </c>
      <c r="O97">
        <v>12.3213663297316</v>
      </c>
      <c r="P97">
        <v>79.733750978856705</v>
      </c>
      <c r="Q97">
        <v>0.16361346748251801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-</v>
      </c>
      <c r="D98" t="s">
        <v>103</v>
      </c>
      <c r="E98">
        <v>104086.65064941</v>
      </c>
      <c r="F98">
        <v>108.82</v>
      </c>
      <c r="G98">
        <v>111.240646880616</v>
      </c>
      <c r="H98">
        <v>-3.2677168643661201</v>
      </c>
      <c r="I98">
        <v>44.907994327946803</v>
      </c>
      <c r="J98">
        <v>6.4511618331442202</v>
      </c>
      <c r="K98">
        <v>99.894309612867602</v>
      </c>
      <c r="L98">
        <v>82.844352308077703</v>
      </c>
      <c r="M98">
        <v>63.672239396332103</v>
      </c>
      <c r="N98">
        <v>0.718200077760069</v>
      </c>
      <c r="O98">
        <v>8.4359492740305004</v>
      </c>
      <c r="P98">
        <v>142.63099219620901</v>
      </c>
      <c r="Q98">
        <v>0.16271557600772901</v>
      </c>
    </row>
    <row r="99" spans="1:17" x14ac:dyDescent="0.3">
      <c r="A99" t="s">
        <v>261</v>
      </c>
      <c r="B99" t="s">
        <v>262</v>
      </c>
      <c r="C99" t="str">
        <f>IFERROR(VLOOKUP(Table1[[#This Row],[Ticker]],[1]!Table1[[Symbol]:[Industry]],2,FALSE),"-")</f>
        <v>-</v>
      </c>
      <c r="D99" t="s">
        <v>263</v>
      </c>
      <c r="E99">
        <v>103919.86447452501</v>
      </c>
      <c r="F99">
        <v>382.9</v>
      </c>
      <c r="G99">
        <v>109.931282332121</v>
      </c>
      <c r="H99">
        <v>5.9770657667788898</v>
      </c>
      <c r="I99">
        <v>66.256406578385693</v>
      </c>
      <c r="J99">
        <v>-1.3076525101408401</v>
      </c>
      <c r="K99">
        <v>349.85476191496798</v>
      </c>
      <c r="L99">
        <v>276.88104212875498</v>
      </c>
      <c r="M99">
        <v>60.2863724985991</v>
      </c>
      <c r="N99">
        <v>0.98584322542244995</v>
      </c>
      <c r="O99">
        <v>6.6597022721337202</v>
      </c>
      <c r="P99">
        <v>143.342866221798</v>
      </c>
      <c r="Q99">
        <v>3.6572360381077001E-2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Row],[Ticker]],[1]!Table1[[Symbol]:[Industry]],2,FALSE),"-")</f>
        <v>-</v>
      </c>
      <c r="D100" t="s">
        <v>130</v>
      </c>
      <c r="E100">
        <v>102844.06680365</v>
      </c>
      <c r="F100">
        <v>1007.85</v>
      </c>
      <c r="G100">
        <v>35.844086060682997</v>
      </c>
      <c r="H100">
        <v>-5.1746733871950701</v>
      </c>
      <c r="I100">
        <v>25.4127308540459</v>
      </c>
      <c r="J100">
        <v>-2.6213529251291798</v>
      </c>
      <c r="K100">
        <v>1008.0345375232801</v>
      </c>
      <c r="L100">
        <v>849.031738404213</v>
      </c>
      <c r="M100">
        <v>36.745492854440798</v>
      </c>
      <c r="N100">
        <v>0.73325521629411705</v>
      </c>
      <c r="O100">
        <v>8.8455623356650204</v>
      </c>
      <c r="P100">
        <v>73.289202200825301</v>
      </c>
      <c r="Q100">
        <v>9.9711597411619002E-2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-</v>
      </c>
      <c r="D101" t="s">
        <v>32</v>
      </c>
      <c r="E101">
        <v>101710.161107668</v>
      </c>
      <c r="F101">
        <v>138.37</v>
      </c>
      <c r="G101">
        <v>46.9607220282277</v>
      </c>
      <c r="H101">
        <v>-10.5141109318352</v>
      </c>
      <c r="I101">
        <v>-0.32876577475894703</v>
      </c>
      <c r="J101">
        <v>3.4594884383654798</v>
      </c>
      <c r="K101">
        <v>143.43536968643599</v>
      </c>
      <c r="L101">
        <v>130.45837810340799</v>
      </c>
      <c r="M101">
        <v>25.591914959880299</v>
      </c>
      <c r="N101">
        <v>0.75537321328809104</v>
      </c>
      <c r="O101">
        <v>24.6657512466575</v>
      </c>
      <c r="P101">
        <v>73.287413901064497</v>
      </c>
      <c r="Q101">
        <v>0.13831487627841901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-</v>
      </c>
      <c r="D102" t="s">
        <v>189</v>
      </c>
      <c r="E102">
        <v>101494.3987772</v>
      </c>
      <c r="F102">
        <v>35389.949999999997</v>
      </c>
      <c r="G102">
        <v>58.212432204407698</v>
      </c>
      <c r="H102">
        <v>11.0967369538008</v>
      </c>
      <c r="I102">
        <v>44.027404754228698</v>
      </c>
      <c r="J102">
        <v>2.3929479485556899</v>
      </c>
      <c r="K102">
        <v>32275.748049049202</v>
      </c>
      <c r="L102">
        <v>27257.366983004998</v>
      </c>
      <c r="M102">
        <v>57.195073682762398</v>
      </c>
      <c r="N102">
        <v>0.661036958628473</v>
      </c>
      <c r="O102">
        <v>3.6395925962031601</v>
      </c>
      <c r="P102">
        <v>97.365757355216999</v>
      </c>
      <c r="Q102">
        <v>0.112450244988948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214</v>
      </c>
      <c r="E103">
        <v>98435.551571100004</v>
      </c>
      <c r="F103">
        <v>6358.3</v>
      </c>
      <c r="G103">
        <v>54.221957737861402</v>
      </c>
      <c r="H103">
        <v>-11.0242506820973</v>
      </c>
      <c r="I103">
        <v>16.9881250955636</v>
      </c>
      <c r="J103">
        <v>-2.7155585449331801</v>
      </c>
      <c r="K103">
        <v>6509.7997896593297</v>
      </c>
      <c r="L103">
        <v>5487.6593181655899</v>
      </c>
      <c r="M103">
        <v>28.634086627859801</v>
      </c>
      <c r="N103">
        <v>1.96750573119434</v>
      </c>
      <c r="O103">
        <v>15.3051916392746</v>
      </c>
      <c r="P103">
        <v>81.326374926922398</v>
      </c>
      <c r="Q103">
        <v>0.14547611888841699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80</v>
      </c>
      <c r="E104">
        <v>98115.280055099996</v>
      </c>
      <c r="F104">
        <v>27905.45</v>
      </c>
      <c r="G104">
        <v>-9.4182237450685093</v>
      </c>
      <c r="H104">
        <v>1.21004261276073</v>
      </c>
      <c r="I104">
        <v>-8.4987390404262193</v>
      </c>
      <c r="J104">
        <v>-0.52800954086160201</v>
      </c>
      <c r="K104">
        <v>26720.1845141991</v>
      </c>
      <c r="L104">
        <v>26129.559726117499</v>
      </c>
      <c r="M104">
        <v>43.317590022424298</v>
      </c>
      <c r="N104">
        <v>0.90235693241758397</v>
      </c>
      <c r="O104">
        <v>10.1496302693559</v>
      </c>
      <c r="P104">
        <v>21.191044905758702</v>
      </c>
      <c r="Q104">
        <v>-6.5227216068050001E-2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65</v>
      </c>
      <c r="E105">
        <v>97565.359215999997</v>
      </c>
      <c r="F105">
        <v>2951.75</v>
      </c>
      <c r="G105">
        <v>28.685558574459499</v>
      </c>
      <c r="H105">
        <v>-1.70187671189889</v>
      </c>
      <c r="I105">
        <v>12.9915242387441</v>
      </c>
      <c r="J105">
        <v>3.29488026185998</v>
      </c>
      <c r="K105">
        <v>2770.14230594219</v>
      </c>
      <c r="L105">
        <v>2464.69408766979</v>
      </c>
      <c r="M105">
        <v>66.397543880235006</v>
      </c>
      <c r="N105">
        <v>1.00023371381243</v>
      </c>
      <c r="O105">
        <v>0.95705937155925402</v>
      </c>
      <c r="P105">
        <v>66.572613639569994</v>
      </c>
      <c r="Q105">
        <v>6.1238007543010002E-2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179</v>
      </c>
      <c r="E106">
        <v>97184.717984294999</v>
      </c>
      <c r="F106">
        <v>890.65</v>
      </c>
      <c r="G106">
        <v>13.720420480915401</v>
      </c>
      <c r="H106">
        <v>-15.8706127618198</v>
      </c>
      <c r="I106">
        <v>-29.1399657109571</v>
      </c>
      <c r="J106">
        <v>-2.2447097190567802</v>
      </c>
      <c r="K106">
        <v>926.28201631607101</v>
      </c>
      <c r="L106">
        <v>962.14010765243495</v>
      </c>
      <c r="M106">
        <v>32.739520498692499</v>
      </c>
      <c r="N106">
        <v>0.65570740860604304</v>
      </c>
      <c r="O106">
        <v>41.402346600797102</v>
      </c>
      <c r="P106">
        <v>70.622605363984604</v>
      </c>
      <c r="Q106">
        <v>2.0119692841392998E-2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92526.302010130006</v>
      </c>
      <c r="F107">
        <v>1281.05</v>
      </c>
      <c r="G107">
        <v>15.200559344321</v>
      </c>
      <c r="H107">
        <v>-7.0847362366938604</v>
      </c>
      <c r="I107">
        <v>2.1906899529668298</v>
      </c>
      <c r="J107">
        <v>0.35550456280973503</v>
      </c>
      <c r="K107">
        <v>1235.6286006556099</v>
      </c>
      <c r="L107">
        <v>1130.0964562326201</v>
      </c>
      <c r="M107">
        <v>52.327883262881002</v>
      </c>
      <c r="N107">
        <v>0.72907692360629195</v>
      </c>
      <c r="O107">
        <v>4.1996799500409798</v>
      </c>
      <c r="P107">
        <v>41.521210782147499</v>
      </c>
      <c r="Q107">
        <v>5.7507476143837999E-2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140</v>
      </c>
      <c r="E108">
        <v>92092.466807999997</v>
      </c>
      <c r="F108">
        <v>3313.9</v>
      </c>
      <c r="G108">
        <v>83.771990902320894</v>
      </c>
      <c r="H108">
        <v>8.7570615655530109</v>
      </c>
      <c r="I108">
        <v>37.429139235873102</v>
      </c>
      <c r="J108">
        <v>-1.0238418671105101</v>
      </c>
      <c r="K108">
        <v>2949.7075187146102</v>
      </c>
      <c r="L108">
        <v>2402.62113209682</v>
      </c>
      <c r="M108">
        <v>70.090659004275395</v>
      </c>
      <c r="N108">
        <v>0.841165312548805</v>
      </c>
      <c r="O108">
        <v>1.3322671172938101</v>
      </c>
      <c r="P108">
        <v>121.621079382063</v>
      </c>
      <c r="Q108">
        <v>6.9805018936638999E-2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37</v>
      </c>
      <c r="E109">
        <v>91756.024366434998</v>
      </c>
      <c r="F109">
        <v>660.75</v>
      </c>
      <c r="G109">
        <v>-14.5483556769284</v>
      </c>
      <c r="H109">
        <v>9.1522228363901696</v>
      </c>
      <c r="I109">
        <v>9.6184757762159308</v>
      </c>
      <c r="J109">
        <v>3.5168466757278001</v>
      </c>
      <c r="K109">
        <v>598.94732594081097</v>
      </c>
      <c r="L109">
        <v>563.71756934384905</v>
      </c>
      <c r="M109">
        <v>72.346568067430397</v>
      </c>
      <c r="N109">
        <v>1.19737953393852</v>
      </c>
      <c r="O109">
        <v>1.9598940597805601</v>
      </c>
      <c r="P109">
        <v>42.572014241018401</v>
      </c>
      <c r="Q109">
        <v>-5.6788033999834002E-2</v>
      </c>
    </row>
    <row r="110" spans="1:17" x14ac:dyDescent="0.3">
      <c r="A110" t="s">
        <v>285</v>
      </c>
      <c r="B110" t="s">
        <v>286</v>
      </c>
      <c r="C110" t="str">
        <f>IFERROR(VLOOKUP(Table1[[#This Row],[Ticker]],[1]!Table1[[Symbol]:[Industry]],2,FALSE),"-")</f>
        <v>-</v>
      </c>
      <c r="D110" t="s">
        <v>287</v>
      </c>
      <c r="E110">
        <v>90835.238136465006</v>
      </c>
      <c r="F110">
        <v>6375.7</v>
      </c>
      <c r="G110">
        <v>-2.00176274565024</v>
      </c>
      <c r="H110">
        <v>0.56501535398394698</v>
      </c>
      <c r="I110">
        <v>-2.5512389096910799</v>
      </c>
      <c r="J110">
        <v>3.0466077436621002</v>
      </c>
      <c r="K110">
        <v>6135.1441828321103</v>
      </c>
      <c r="L110">
        <v>5841.5361307934299</v>
      </c>
      <c r="M110">
        <v>66.980825404072107</v>
      </c>
      <c r="N110">
        <v>0.72254284511842903</v>
      </c>
      <c r="O110">
        <v>7.8226704518719403</v>
      </c>
      <c r="P110">
        <v>34.906898011002902</v>
      </c>
      <c r="Q110">
        <v>3.3044754438001998E-2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37</v>
      </c>
      <c r="E111">
        <v>90708.229939944998</v>
      </c>
      <c r="F111">
        <v>1877.75</v>
      </c>
      <c r="G111">
        <v>14.3168601144819</v>
      </c>
      <c r="H111">
        <v>7.7195724450954604</v>
      </c>
      <c r="I111">
        <v>22.819662780464402</v>
      </c>
      <c r="J111">
        <v>1.9465680503865399</v>
      </c>
      <c r="K111">
        <v>1729.96615353423</v>
      </c>
      <c r="L111">
        <v>1577.2782964370599</v>
      </c>
      <c r="M111">
        <v>65.060375944200501</v>
      </c>
      <c r="N111">
        <v>0.85521610387940905</v>
      </c>
      <c r="O111">
        <v>0.362135534549334</v>
      </c>
      <c r="P111">
        <v>48.321484992101098</v>
      </c>
      <c r="Q111">
        <v>-3.6189327158923E-2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Row],[Ticker]],[1]!Table1[[Symbol]:[Industry]],2,FALSE),"-")</f>
        <v>-</v>
      </c>
      <c r="D112" t="s">
        <v>292</v>
      </c>
      <c r="E112">
        <v>90610.493128724993</v>
      </c>
      <c r="F112">
        <v>85.89</v>
      </c>
      <c r="G112">
        <v>21.105032578459099</v>
      </c>
      <c r="H112">
        <v>-8.5644276510191695</v>
      </c>
      <c r="I112">
        <v>16.021629228932198</v>
      </c>
      <c r="J112">
        <v>1.6948805130998501</v>
      </c>
      <c r="K112">
        <v>85.207812624102004</v>
      </c>
      <c r="L112">
        <v>78.168877520399903</v>
      </c>
      <c r="M112">
        <v>46.470617133256397</v>
      </c>
      <c r="N112">
        <v>0.625266979056323</v>
      </c>
      <c r="O112">
        <v>14.9144254278728</v>
      </c>
      <c r="P112">
        <v>51.883289124668401</v>
      </c>
      <c r="Q112">
        <v>7.1635279773531998E-2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287</v>
      </c>
      <c r="E113">
        <v>90037.96547712</v>
      </c>
      <c r="F113">
        <v>907.55</v>
      </c>
      <c r="G113">
        <v>22.732003034743599</v>
      </c>
      <c r="H113">
        <v>6.2122601193156903</v>
      </c>
      <c r="I113">
        <v>11.150686606624401</v>
      </c>
      <c r="J113">
        <v>-3.9860191325774903E-2</v>
      </c>
      <c r="K113">
        <v>864.47264991009502</v>
      </c>
      <c r="L113">
        <v>756.33960613471697</v>
      </c>
      <c r="M113">
        <v>57.519048829644603</v>
      </c>
      <c r="N113">
        <v>0.94546574789839799</v>
      </c>
      <c r="O113">
        <v>7.9720125612913799</v>
      </c>
      <c r="P113">
        <v>78.475909537856396</v>
      </c>
      <c r="Q113">
        <v>0.13027567315380401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Row],[Ticker]],[1]!Table1[[Symbol]:[Industry]],2,FALSE),"-")</f>
        <v>-</v>
      </c>
      <c r="D114" t="s">
        <v>297</v>
      </c>
      <c r="E114">
        <v>89836.489758014999</v>
      </c>
      <c r="F114">
        <v>10250.5</v>
      </c>
      <c r="G114">
        <v>147.473740566647</v>
      </c>
      <c r="H114">
        <v>18.7930022820495</v>
      </c>
      <c r="I114">
        <v>124.04538165948</v>
      </c>
      <c r="J114">
        <v>0.76850516180802397</v>
      </c>
      <c r="K114">
        <v>8992.0834500607998</v>
      </c>
      <c r="L114">
        <v>7004.5192846935797</v>
      </c>
      <c r="M114">
        <v>76.049653680534803</v>
      </c>
      <c r="N114">
        <v>0.941023361253299</v>
      </c>
      <c r="O114">
        <v>2.7262084776352502</v>
      </c>
      <c r="P114">
        <v>174.27921600107001</v>
      </c>
      <c r="Q114">
        <v>9.2664120107573994E-2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247</v>
      </c>
      <c r="E115">
        <v>88828.449223500007</v>
      </c>
      <c r="F115">
        <v>4159.6499999999996</v>
      </c>
      <c r="G115">
        <v>59.251075379540801</v>
      </c>
      <c r="H115">
        <v>4.0616678189869804</v>
      </c>
      <c r="I115">
        <v>9.2062792625688097</v>
      </c>
      <c r="J115">
        <v>1.9012120287232599</v>
      </c>
      <c r="K115">
        <v>3935.9096410050902</v>
      </c>
      <c r="L115">
        <v>3462.1072302455</v>
      </c>
      <c r="M115">
        <v>60.1736280765465</v>
      </c>
      <c r="N115">
        <v>0.84746180907116797</v>
      </c>
      <c r="O115">
        <v>2.53146298366448</v>
      </c>
      <c r="P115">
        <v>87.494083973766607</v>
      </c>
      <c r="Q115">
        <v>-1.4181220660729999E-3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153</v>
      </c>
      <c r="E116">
        <v>88547.979976814997</v>
      </c>
      <c r="F116">
        <v>6781.7</v>
      </c>
      <c r="G116">
        <v>32.430379804244097</v>
      </c>
      <c r="H116">
        <v>6.56416957556862</v>
      </c>
      <c r="I116">
        <v>16.877788065960399</v>
      </c>
      <c r="J116">
        <v>2.1969937262205499</v>
      </c>
      <c r="K116">
        <v>6315.9745716214802</v>
      </c>
      <c r="L116">
        <v>5488.6355461176399</v>
      </c>
      <c r="M116">
        <v>67.834741453073306</v>
      </c>
      <c r="N116">
        <v>0.81308919974268801</v>
      </c>
      <c r="O116">
        <v>4.1479275108011304</v>
      </c>
      <c r="P116">
        <v>70.735514406918298</v>
      </c>
      <c r="Q116">
        <v>4.6191351315040003E-3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304</v>
      </c>
      <c r="E117">
        <v>86644.319657490007</v>
      </c>
      <c r="F117">
        <v>609.85</v>
      </c>
      <c r="G117">
        <v>32.662276425724201</v>
      </c>
      <c r="H117">
        <v>-1.1325149699969399</v>
      </c>
      <c r="I117">
        <v>20.578784551794399</v>
      </c>
      <c r="J117">
        <v>0.54728334432237402</v>
      </c>
      <c r="K117">
        <v>596.39838642435598</v>
      </c>
      <c r="L117">
        <v>523.75652121279199</v>
      </c>
      <c r="M117">
        <v>45.029049885104598</v>
      </c>
      <c r="N117">
        <v>0.86537679964093095</v>
      </c>
      <c r="O117">
        <v>8.7070591128966193</v>
      </c>
      <c r="P117">
        <v>64.114639397201202</v>
      </c>
      <c r="Q117">
        <v>0.18451651601105901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307</v>
      </c>
      <c r="E118">
        <v>83734.568117300005</v>
      </c>
      <c r="F118">
        <v>4528.6499999999996</v>
      </c>
      <c r="G118">
        <v>23.441705720674602</v>
      </c>
      <c r="H118">
        <v>7.4425595622718896</v>
      </c>
      <c r="I118">
        <v>3.3059498995561598</v>
      </c>
      <c r="J118">
        <v>5.9679318232264897</v>
      </c>
      <c r="K118">
        <v>4040.5946760411698</v>
      </c>
      <c r="L118">
        <v>3639.5256112712</v>
      </c>
      <c r="M118">
        <v>59.617929690931902</v>
      </c>
      <c r="N118">
        <v>0.87611742588077901</v>
      </c>
      <c r="O118">
        <v>3.3795943603502199</v>
      </c>
      <c r="P118">
        <v>64.200507614213194</v>
      </c>
      <c r="Q118">
        <v>0.14496350029680199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Row],[Ticker]],[1]!Table1[[Symbol]:[Industry]],2,FALSE),"-")</f>
        <v>-</v>
      </c>
      <c r="D119" t="s">
        <v>153</v>
      </c>
      <c r="E119">
        <v>83648</v>
      </c>
      <c r="F119">
        <v>1021.85</v>
      </c>
      <c r="G119">
        <v>40.247667359660703</v>
      </c>
      <c r="H119">
        <v>-0.31560007488752001</v>
      </c>
      <c r="I119">
        <v>-3.9488430204863101</v>
      </c>
      <c r="J119">
        <v>1.79936609044601</v>
      </c>
      <c r="K119">
        <v>1011.8926243308</v>
      </c>
      <c r="L119">
        <v>912.40453059699803</v>
      </c>
      <c r="M119">
        <v>74.300372722012696</v>
      </c>
      <c r="N119">
        <v>0.89167463176796802</v>
      </c>
      <c r="O119">
        <v>11.4547144884278</v>
      </c>
      <c r="P119">
        <v>66.330267762675902</v>
      </c>
      <c r="Q119">
        <v>7.3264987171308998E-2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182</v>
      </c>
      <c r="E120">
        <v>83024.92093819</v>
      </c>
      <c r="F120">
        <v>646.1</v>
      </c>
      <c r="G120">
        <v>-3.04978971667978</v>
      </c>
      <c r="H120">
        <v>-7.2728399583081096</v>
      </c>
      <c r="I120">
        <v>9.1473319653793901</v>
      </c>
      <c r="J120">
        <v>5.5508289977535998</v>
      </c>
      <c r="K120">
        <v>601.15232672774403</v>
      </c>
      <c r="L120">
        <v>557.52070139788702</v>
      </c>
      <c r="M120">
        <v>69.0725649283374</v>
      </c>
      <c r="N120">
        <v>0.95581142961340404</v>
      </c>
      <c r="O120">
        <v>3.2657483361708799</v>
      </c>
      <c r="P120">
        <v>32.860374254575298</v>
      </c>
      <c r="Q120">
        <v>-4.2588120291133E-2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65</v>
      </c>
      <c r="E121">
        <v>82618.978158359998</v>
      </c>
      <c r="F121">
        <v>2150.25</v>
      </c>
      <c r="G121">
        <v>-0.97620959707824495</v>
      </c>
      <c r="H121">
        <v>-6.5528449942844</v>
      </c>
      <c r="I121">
        <v>-12.159178545489899</v>
      </c>
      <c r="J121">
        <v>-1.74475304290334</v>
      </c>
      <c r="K121">
        <v>2167.0832601191501</v>
      </c>
      <c r="L121">
        <v>2048.0770301016</v>
      </c>
      <c r="M121">
        <v>29.579611070935002</v>
      </c>
      <c r="N121">
        <v>0.75414842701315499</v>
      </c>
      <c r="O121">
        <v>15.8004883153121</v>
      </c>
      <c r="P121">
        <v>27.7591277739817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59</v>
      </c>
      <c r="E122">
        <v>81338.522588955006</v>
      </c>
      <c r="F122">
        <v>512.85</v>
      </c>
      <c r="G122">
        <v>174.569395249221</v>
      </c>
      <c r="H122">
        <v>18.7527709621653</v>
      </c>
      <c r="I122">
        <v>98.415776204683198</v>
      </c>
      <c r="J122">
        <v>5.0639068542935597</v>
      </c>
      <c r="K122">
        <v>448.775150545131</v>
      </c>
      <c r="L122">
        <v>350.12449685377601</v>
      </c>
      <c r="M122">
        <v>74.907714947913007</v>
      </c>
      <c r="N122">
        <v>0.775559527162203</v>
      </c>
      <c r="O122">
        <v>0.99444281953788805</v>
      </c>
      <c r="P122">
        <v>204.06126482213401</v>
      </c>
      <c r="Q122">
        <v>0.15016838472107999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65</v>
      </c>
      <c r="E123">
        <v>81102.888879170001</v>
      </c>
      <c r="F123">
        <v>1826.9</v>
      </c>
      <c r="G123">
        <v>76.890461910382896</v>
      </c>
      <c r="H123">
        <v>5.8078166041246497</v>
      </c>
      <c r="I123">
        <v>17.545290964886899</v>
      </c>
      <c r="J123">
        <v>10.5868108108181</v>
      </c>
      <c r="K123">
        <v>1637.8014162512</v>
      </c>
      <c r="L123">
        <v>1453.3928816990799</v>
      </c>
      <c r="M123">
        <v>88.325949749118706</v>
      </c>
      <c r="N123">
        <v>1.3549759255022</v>
      </c>
      <c r="O123">
        <v>0.41600525480320799</v>
      </c>
      <c r="P123">
        <v>103.804105310129</v>
      </c>
      <c r="Q123">
        <v>1.3657821177552E-2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24</v>
      </c>
      <c r="E124">
        <v>80469.979276415994</v>
      </c>
      <c r="F124">
        <v>24.96</v>
      </c>
      <c r="G124">
        <v>25.712468887501402</v>
      </c>
      <c r="H124">
        <v>5.9171047709152198</v>
      </c>
      <c r="I124">
        <v>-14.5776932225614</v>
      </c>
      <c r="J124">
        <v>7.3663044337132497</v>
      </c>
      <c r="K124">
        <v>23.997349511471398</v>
      </c>
      <c r="L124">
        <v>22.464436684470201</v>
      </c>
      <c r="M124">
        <v>67.305722838607196</v>
      </c>
      <c r="N124">
        <v>1.21732872217305</v>
      </c>
      <c r="O124">
        <v>31.610576923076898</v>
      </c>
      <c r="P124">
        <v>58.980891719745202</v>
      </c>
      <c r="Q124">
        <v>5.843878902967E-2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182</v>
      </c>
      <c r="E125">
        <v>80137.84720176</v>
      </c>
      <c r="F125">
        <v>3040.5</v>
      </c>
      <c r="G125">
        <v>45.008495056733402</v>
      </c>
      <c r="H125">
        <v>-3.2552382047334598</v>
      </c>
      <c r="I125">
        <v>14.4257128346971</v>
      </c>
      <c r="J125">
        <v>4.12224460446458</v>
      </c>
      <c r="K125">
        <v>2831.1207957320398</v>
      </c>
      <c r="L125">
        <v>2523.9948216235198</v>
      </c>
      <c r="M125">
        <v>75.026024711678602</v>
      </c>
      <c r="N125">
        <v>1.0209681157199999</v>
      </c>
      <c r="O125">
        <v>0.93899029764841202</v>
      </c>
      <c r="P125">
        <v>73.519760308175194</v>
      </c>
      <c r="Q125">
        <v>3.098660296097E-2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242</v>
      </c>
      <c r="E126">
        <v>78703.265932205002</v>
      </c>
      <c r="F126">
        <v>8680.5499999999993</v>
      </c>
      <c r="G126">
        <v>77.003929324751596</v>
      </c>
      <c r="H126">
        <v>0.50268521756531703</v>
      </c>
      <c r="I126">
        <v>43.899774790392797</v>
      </c>
      <c r="J126">
        <v>6.2682496844837496</v>
      </c>
      <c r="K126">
        <v>8430.9844745362407</v>
      </c>
      <c r="L126">
        <v>6919.3501146640401</v>
      </c>
      <c r="M126">
        <v>72.663910295842399</v>
      </c>
      <c r="N126">
        <v>0.75316145999136996</v>
      </c>
      <c r="O126">
        <v>14.4518492491835</v>
      </c>
      <c r="P126">
        <v>102.483059446472</v>
      </c>
      <c r="Q126">
        <v>0.18452629903494699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130</v>
      </c>
      <c r="E127">
        <v>77944.192883119904</v>
      </c>
      <c r="F127">
        <v>1659.8</v>
      </c>
      <c r="G127">
        <v>69.635111542558406</v>
      </c>
      <c r="H127">
        <v>0.19379055627785499</v>
      </c>
      <c r="I127">
        <v>16.822969764914198</v>
      </c>
      <c r="J127">
        <v>0.29276830541599802</v>
      </c>
      <c r="K127">
        <v>1557.65873841556</v>
      </c>
      <c r="L127">
        <v>1287.11152345091</v>
      </c>
      <c r="M127">
        <v>52.37405342385</v>
      </c>
      <c r="N127">
        <v>0.72908077710671904</v>
      </c>
      <c r="O127">
        <v>8.7179178214242796</v>
      </c>
      <c r="P127">
        <v>97.712924359737897</v>
      </c>
      <c r="Q127">
        <v>7.7249959005006003E-2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65</v>
      </c>
      <c r="E128">
        <v>76488.426018860002</v>
      </c>
      <c r="F128">
        <v>1337.1</v>
      </c>
      <c r="G128">
        <v>56.173922085298102</v>
      </c>
      <c r="H128">
        <v>0.40180951354538802</v>
      </c>
      <c r="I128">
        <v>6.6049582886218596</v>
      </c>
      <c r="J128">
        <v>9.3349677254168295</v>
      </c>
      <c r="K128">
        <v>1214.3678452731499</v>
      </c>
      <c r="L128">
        <v>1065.6617256648899</v>
      </c>
      <c r="M128">
        <v>78.170576728747406</v>
      </c>
      <c r="N128">
        <v>1.1096801628375199</v>
      </c>
      <c r="O128">
        <v>0.53099992521128403</v>
      </c>
      <c r="P128">
        <v>85.566581083894206</v>
      </c>
      <c r="Q128">
        <v>1.4498498915880001E-3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Row],[Ticker]],[1]!Table1[[Symbol]:[Industry]],2,FALSE),"-")</f>
        <v>-</v>
      </c>
      <c r="D129" t="s">
        <v>330</v>
      </c>
      <c r="E129">
        <v>75262.595440089994</v>
      </c>
      <c r="F129">
        <v>54.89</v>
      </c>
      <c r="G129">
        <v>190.012417335446</v>
      </c>
      <c r="H129">
        <v>10.5862444058082</v>
      </c>
      <c r="I129">
        <v>13.5789894275365</v>
      </c>
      <c r="J129">
        <v>4.1271512262497296</v>
      </c>
      <c r="K129">
        <v>49.055333977497803</v>
      </c>
      <c r="L129">
        <v>39.913340023962</v>
      </c>
      <c r="M129">
        <v>71.593121414587102</v>
      </c>
      <c r="N129">
        <v>0.95074827725051902</v>
      </c>
      <c r="O129">
        <v>2.9149207505920902</v>
      </c>
      <c r="P129">
        <v>221.935483870967</v>
      </c>
      <c r="Q129">
        <v>0.17153049333649101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333</v>
      </c>
      <c r="E130">
        <v>74689.157333750001</v>
      </c>
      <c r="F130">
        <v>12412.1</v>
      </c>
      <c r="G130">
        <v>167.66520489180701</v>
      </c>
      <c r="H130">
        <v>19.568052185457301</v>
      </c>
      <c r="I130">
        <v>83.7182071810807</v>
      </c>
      <c r="J130">
        <v>-0.392422952813895</v>
      </c>
      <c r="K130">
        <v>10465.220638573801</v>
      </c>
      <c r="L130">
        <v>7734.2578624672597</v>
      </c>
      <c r="M130">
        <v>73.873918657832107</v>
      </c>
      <c r="N130">
        <v>0.92748424838076904</v>
      </c>
      <c r="O130">
        <v>3.7616519364168801</v>
      </c>
      <c r="P130">
        <v>213.99190488236701</v>
      </c>
      <c r="Q130">
        <v>0.104165588304742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Row],[Ticker]],[1]!Table1[[Symbol]:[Industry]],2,FALSE),"-")</f>
        <v>-</v>
      </c>
      <c r="D131" t="s">
        <v>336</v>
      </c>
      <c r="E131">
        <v>74672.745529499996</v>
      </c>
      <c r="F131">
        <v>5918</v>
      </c>
      <c r="G131">
        <v>60.031784433436997</v>
      </c>
      <c r="H131">
        <v>-1.8228196182472201</v>
      </c>
      <c r="I131">
        <v>24.972897799477</v>
      </c>
      <c r="J131">
        <v>0.60673397602929502</v>
      </c>
      <c r="K131">
        <v>5593.3536042290398</v>
      </c>
      <c r="L131">
        <v>4646.7526515787704</v>
      </c>
      <c r="M131">
        <v>43.881692405275601</v>
      </c>
      <c r="N131">
        <v>0.505890450757015</v>
      </c>
      <c r="O131">
        <v>9.1584994930719894</v>
      </c>
      <c r="P131">
        <v>88.132818336432805</v>
      </c>
      <c r="Q131">
        <v>0.11356858938259801</v>
      </c>
    </row>
    <row r="132" spans="1:17" x14ac:dyDescent="0.3">
      <c r="A132" t="s">
        <v>337</v>
      </c>
      <c r="B132" t="s">
        <v>338</v>
      </c>
      <c r="C132" t="str">
        <f>IFERROR(VLOOKUP(Table1[[#This Row],[Ticker]],[1]!Table1[[Symbol]:[Industry]],2,FALSE),"-")</f>
        <v>-</v>
      </c>
      <c r="D132" t="s">
        <v>229</v>
      </c>
      <c r="E132">
        <v>73778.3739432</v>
      </c>
      <c r="F132">
        <v>2727.25</v>
      </c>
      <c r="G132">
        <v>815.12402573701695</v>
      </c>
      <c r="H132">
        <v>40.423716221772999</v>
      </c>
      <c r="I132">
        <v>227.25719349744799</v>
      </c>
      <c r="J132">
        <v>22.775454371422601</v>
      </c>
      <c r="K132">
        <v>1986.7098095968699</v>
      </c>
      <c r="L132">
        <v>1206.36229216727</v>
      </c>
      <c r="M132">
        <v>85.132297494658204</v>
      </c>
      <c r="N132">
        <v>0.99903426150730301</v>
      </c>
      <c r="O132">
        <v>9.2474103950866002</v>
      </c>
      <c r="P132">
        <v>855.92358920434594</v>
      </c>
      <c r="Q132">
        <v>0.242461634591456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341</v>
      </c>
      <c r="E133">
        <v>73303.244126050005</v>
      </c>
      <c r="F133">
        <v>244.91</v>
      </c>
      <c r="G133">
        <v>101.730483131322</v>
      </c>
      <c r="H133">
        <v>-6.2986694011301498</v>
      </c>
      <c r="I133">
        <v>3.6936175782588001</v>
      </c>
      <c r="J133">
        <v>1.4832392685046201</v>
      </c>
      <c r="K133">
        <v>252.79368940641399</v>
      </c>
      <c r="L133">
        <v>217.36772825993</v>
      </c>
      <c r="M133">
        <v>44.0470611726074</v>
      </c>
      <c r="N133">
        <v>1.0614662553035099</v>
      </c>
      <c r="O133">
        <v>16.9205014086807</v>
      </c>
      <c r="P133">
        <v>130.17857142857099</v>
      </c>
      <c r="Q133">
        <v>6.3909978497665998E-2</v>
      </c>
    </row>
    <row r="134" spans="1:17" x14ac:dyDescent="0.3">
      <c r="A134" t="s">
        <v>342</v>
      </c>
      <c r="B134" t="s">
        <v>343</v>
      </c>
      <c r="C134" t="str">
        <f>IFERROR(VLOOKUP(Table1[[#This Row],[Ticker]],[1]!Table1[[Symbol]:[Industry]],2,FALSE),"-")</f>
        <v>-</v>
      </c>
      <c r="D134" t="s">
        <v>37</v>
      </c>
      <c r="E134">
        <v>73219.884000000005</v>
      </c>
      <c r="F134">
        <v>411.95</v>
      </c>
      <c r="G134">
        <v>90.139403338349595</v>
      </c>
      <c r="H134">
        <v>9.7791282071258099</v>
      </c>
      <c r="I134">
        <v>22.716327913374499</v>
      </c>
      <c r="J134">
        <v>8.5371508251303094</v>
      </c>
      <c r="K134">
        <v>374.62164512888398</v>
      </c>
      <c r="L134">
        <v>324.33088452598003</v>
      </c>
      <c r="M134">
        <v>77.638434606112995</v>
      </c>
      <c r="N134">
        <v>1.23488337285049</v>
      </c>
      <c r="O134">
        <v>13.557470566816299</v>
      </c>
      <c r="P134">
        <v>125.04780114722701</v>
      </c>
      <c r="Q134">
        <v>7.000600261329E-2</v>
      </c>
    </row>
    <row r="135" spans="1:17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346</v>
      </c>
      <c r="E135">
        <v>71896.167031139994</v>
      </c>
      <c r="F135">
        <v>1047.1500000000001</v>
      </c>
      <c r="G135">
        <v>104.832851518997</v>
      </c>
      <c r="H135">
        <v>53.367763872564502</v>
      </c>
      <c r="I135">
        <v>17.306358198366301</v>
      </c>
      <c r="J135">
        <v>9.37334720134597</v>
      </c>
      <c r="K135">
        <v>863.53325271445203</v>
      </c>
      <c r="L135">
        <v>717.16833521117405</v>
      </c>
      <c r="M135">
        <v>75.245083775695406</v>
      </c>
      <c r="N135">
        <v>1.0586095297854801</v>
      </c>
      <c r="O135">
        <v>13.355297712839601</v>
      </c>
      <c r="P135">
        <v>153.45516156359599</v>
      </c>
      <c r="Q135">
        <v>0.14198763915783499</v>
      </c>
    </row>
    <row r="136" spans="1:17" hidden="1" x14ac:dyDescent="0.3">
      <c r="A136" t="s">
        <v>347</v>
      </c>
      <c r="B136" t="s">
        <v>348</v>
      </c>
      <c r="C136" t="str">
        <f>IFERROR(VLOOKUP(Table1[[#This Row],[Ticker]],[1]!Table1[[Symbol]:[Industry]],2,FALSE),"-")</f>
        <v>-</v>
      </c>
      <c r="D136" t="s">
        <v>83</v>
      </c>
      <c r="E136">
        <v>71884.939167839999</v>
      </c>
      <c r="F136">
        <v>344.25</v>
      </c>
      <c r="G136">
        <v>92.574638975477896</v>
      </c>
      <c r="H136">
        <v>14.9476847453773</v>
      </c>
      <c r="I136">
        <v>47.507425955221201</v>
      </c>
      <c r="J136">
        <v>-2.1102748682086898</v>
      </c>
      <c r="K136">
        <v>300.29735668177398</v>
      </c>
      <c r="M136">
        <v>68.946762967717902</v>
      </c>
      <c r="N136">
        <v>0.83662346275654398</v>
      </c>
      <c r="O136">
        <v>4.8511256354393604</v>
      </c>
      <c r="P136">
        <v>142.08860759493601</v>
      </c>
    </row>
    <row r="137" spans="1:17" x14ac:dyDescent="0.3">
      <c r="A137" t="s">
        <v>349</v>
      </c>
      <c r="B137" t="s">
        <v>350</v>
      </c>
      <c r="C137" t="str">
        <f>IFERROR(VLOOKUP(Table1[[#This Row],[Ticker]],[1]!Table1[[Symbol]:[Industry]],2,FALSE),"-")</f>
        <v>-</v>
      </c>
      <c r="D137" t="s">
        <v>49</v>
      </c>
      <c r="E137">
        <v>71637.216710039997</v>
      </c>
      <c r="F137">
        <v>1823.7</v>
      </c>
      <c r="G137">
        <v>20.005598106759699</v>
      </c>
      <c r="H137">
        <v>-2.3713321866158101</v>
      </c>
      <c r="I137">
        <v>11.1513002964241</v>
      </c>
      <c r="J137">
        <v>0.60765030647989104</v>
      </c>
      <c r="K137">
        <v>1725.8522311980701</v>
      </c>
      <c r="L137">
        <v>1519.6745464099899</v>
      </c>
      <c r="M137">
        <v>50.662447268100998</v>
      </c>
      <c r="N137">
        <v>0.96085285074413995</v>
      </c>
      <c r="O137">
        <v>1.8177331797992899</v>
      </c>
      <c r="P137">
        <v>54.243667272804103</v>
      </c>
      <c r="Q137">
        <v>-3.9242443382292998E-2</v>
      </c>
    </row>
    <row r="138" spans="1:17" x14ac:dyDescent="0.3">
      <c r="A138" t="s">
        <v>351</v>
      </c>
      <c r="B138" t="s">
        <v>352</v>
      </c>
      <c r="C138" t="str">
        <f>IFERROR(VLOOKUP(Table1[[#This Row],[Ticker]],[1]!Table1[[Symbol]:[Industry]],2,FALSE),"-")</f>
        <v>-</v>
      </c>
      <c r="D138" t="s">
        <v>140</v>
      </c>
      <c r="E138">
        <v>71293.245163900006</v>
      </c>
      <c r="F138">
        <v>1786.85</v>
      </c>
      <c r="G138">
        <v>177.95033392257699</v>
      </c>
      <c r="H138">
        <v>-4.3904602590986297</v>
      </c>
      <c r="I138">
        <v>18.531083518836699</v>
      </c>
      <c r="J138">
        <v>-3.2561098428317199</v>
      </c>
      <c r="K138">
        <v>1699.9438787214599</v>
      </c>
      <c r="L138">
        <v>1281.49174216491</v>
      </c>
      <c r="M138">
        <v>38.1766277542796</v>
      </c>
      <c r="N138">
        <v>0.99599012799886899</v>
      </c>
      <c r="O138">
        <v>16.1149508912331</v>
      </c>
      <c r="P138">
        <v>242.83384497313801</v>
      </c>
      <c r="Q138">
        <v>0.187209724457893</v>
      </c>
    </row>
    <row r="139" spans="1:17" x14ac:dyDescent="0.3">
      <c r="A139" t="s">
        <v>353</v>
      </c>
      <c r="B139" t="s">
        <v>354</v>
      </c>
      <c r="C139" t="str">
        <f>IFERROR(VLOOKUP(Table1[[#This Row],[Ticker]],[1]!Table1[[Symbol]:[Industry]],2,FALSE),"-")</f>
        <v>-</v>
      </c>
      <c r="D139" t="s">
        <v>32</v>
      </c>
      <c r="E139">
        <v>70917.653599650002</v>
      </c>
      <c r="F139">
        <v>543</v>
      </c>
      <c r="G139">
        <v>49.525863851231101</v>
      </c>
      <c r="H139">
        <v>-4.0178492937488199</v>
      </c>
      <c r="I139">
        <v>15.8935763395123</v>
      </c>
      <c r="J139">
        <v>0.59880978696601905</v>
      </c>
      <c r="K139">
        <v>539.32784252306897</v>
      </c>
      <c r="L139">
        <v>483.39051935871203</v>
      </c>
      <c r="M139">
        <v>32.783093449623898</v>
      </c>
      <c r="N139">
        <v>0.59035752494279403</v>
      </c>
      <c r="O139">
        <v>16.5193370165745</v>
      </c>
      <c r="P139">
        <v>76.959426429851703</v>
      </c>
      <c r="Q139">
        <v>0.15065146343494301</v>
      </c>
    </row>
    <row r="140" spans="1:17" x14ac:dyDescent="0.3">
      <c r="A140" t="s">
        <v>355</v>
      </c>
      <c r="B140" t="s">
        <v>356</v>
      </c>
      <c r="C140" t="str">
        <f>IFERROR(VLOOKUP(Table1[[#This Row],[Ticker]],[1]!Table1[[Symbol]:[Industry]],2,FALSE),"-")</f>
        <v>-</v>
      </c>
      <c r="D140" t="s">
        <v>89</v>
      </c>
      <c r="E140">
        <v>70809.270786719993</v>
      </c>
      <c r="F140">
        <v>1545.25</v>
      </c>
      <c r="G140">
        <v>123.702246526637</v>
      </c>
      <c r="H140">
        <v>-5.9112624995040699</v>
      </c>
      <c r="I140">
        <v>38.760778810573399</v>
      </c>
      <c r="J140">
        <v>2.6544642252846802</v>
      </c>
      <c r="K140">
        <v>1470.5523977681501</v>
      </c>
      <c r="L140">
        <v>1188.3070958277201</v>
      </c>
      <c r="M140">
        <v>39.611876552384402</v>
      </c>
      <c r="N140">
        <v>0.27300490745920197</v>
      </c>
      <c r="O140">
        <v>5.6851642129105198</v>
      </c>
      <c r="P140">
        <v>157.11314475873499</v>
      </c>
      <c r="Q140">
        <v>0.13051890839852501</v>
      </c>
    </row>
    <row r="141" spans="1:17" x14ac:dyDescent="0.3">
      <c r="A141" t="s">
        <v>357</v>
      </c>
      <c r="B141" t="s">
        <v>358</v>
      </c>
      <c r="C141" t="str">
        <f>IFERROR(VLOOKUP(Table1[[#This Row],[Ticker]],[1]!Table1[[Symbol]:[Industry]],2,FALSE),"-")</f>
        <v>-</v>
      </c>
      <c r="D141" t="s">
        <v>168</v>
      </c>
      <c r="E141">
        <v>70202.291304750004</v>
      </c>
      <c r="F141">
        <v>2399.9499999999998</v>
      </c>
      <c r="G141">
        <v>-15.9993539937979</v>
      </c>
      <c r="H141">
        <v>-0.76720191011581795</v>
      </c>
      <c r="I141">
        <v>-7.8825046586614098</v>
      </c>
      <c r="J141">
        <v>-0.54668368695985903</v>
      </c>
      <c r="K141">
        <v>2392.7497628259398</v>
      </c>
      <c r="L141">
        <v>2388.3126017367599</v>
      </c>
      <c r="M141">
        <v>41.667069912382601</v>
      </c>
      <c r="N141">
        <v>0.85818206729617597</v>
      </c>
      <c r="O141">
        <v>12.250255213650201</v>
      </c>
      <c r="P141">
        <v>17.644607843137202</v>
      </c>
      <c r="Q141">
        <v>2.1664236140340999E-2</v>
      </c>
    </row>
    <row r="142" spans="1:17" x14ac:dyDescent="0.3">
      <c r="A142" t="s">
        <v>359</v>
      </c>
      <c r="B142" t="s">
        <v>360</v>
      </c>
      <c r="C142" t="str">
        <f>IFERROR(VLOOKUP(Table1[[#This Row],[Ticker]],[1]!Table1[[Symbol]:[Industry]],2,FALSE),"-")</f>
        <v>-</v>
      </c>
      <c r="D142" t="s">
        <v>189</v>
      </c>
      <c r="E142">
        <v>69995.909499400004</v>
      </c>
      <c r="F142">
        <v>4159.55</v>
      </c>
      <c r="G142">
        <v>13.8133680731812</v>
      </c>
      <c r="H142">
        <v>-2.44167494468177</v>
      </c>
      <c r="I142">
        <v>14.753043522017901</v>
      </c>
      <c r="J142">
        <v>-7.7276771479634796</v>
      </c>
      <c r="K142">
        <v>4278.6017798337498</v>
      </c>
      <c r="L142">
        <v>3562.17833228165</v>
      </c>
      <c r="M142">
        <v>36.810068088565799</v>
      </c>
      <c r="N142">
        <v>0.91471107279883601</v>
      </c>
      <c r="O142">
        <v>19.027298626053302</v>
      </c>
      <c r="P142">
        <v>59.235510297833201</v>
      </c>
      <c r="Q142">
        <v>0.15555323074160801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363</v>
      </c>
      <c r="E143">
        <v>69964.179663709903</v>
      </c>
      <c r="F143">
        <v>745.3</v>
      </c>
      <c r="G143">
        <v>-36.476354297564598</v>
      </c>
      <c r="H143">
        <v>-2.72893752862052</v>
      </c>
      <c r="I143">
        <v>-15.092484598645401</v>
      </c>
      <c r="J143">
        <v>2.3100673439484698</v>
      </c>
      <c r="K143">
        <v>720.95980667799995</v>
      </c>
      <c r="L143">
        <v>742.56787604333101</v>
      </c>
      <c r="M143">
        <v>66.688600210473396</v>
      </c>
      <c r="N143">
        <v>1.0050310213409901</v>
      </c>
      <c r="O143">
        <v>19.797397021333602</v>
      </c>
      <c r="P143">
        <v>15.0243074311289</v>
      </c>
      <c r="Q143">
        <v>-0.131075280630992</v>
      </c>
    </row>
    <row r="144" spans="1:17" x14ac:dyDescent="0.3">
      <c r="A144" t="s">
        <v>364</v>
      </c>
      <c r="B144" t="s">
        <v>365</v>
      </c>
      <c r="C144" t="str">
        <f>IFERROR(VLOOKUP(Table1[[#This Row],[Ticker]],[1]!Table1[[Symbol]:[Industry]],2,FALSE),"-")</f>
        <v>-</v>
      </c>
      <c r="D144" t="s">
        <v>297</v>
      </c>
      <c r="E144">
        <v>69862.402527059996</v>
      </c>
      <c r="F144">
        <v>4558.55</v>
      </c>
      <c r="G144">
        <v>66.714121497084193</v>
      </c>
      <c r="H144">
        <v>15.6161942022826</v>
      </c>
      <c r="I144">
        <v>11.056136622492099</v>
      </c>
      <c r="J144">
        <v>2.6218307641918499</v>
      </c>
      <c r="K144">
        <v>3994.15275721334</v>
      </c>
      <c r="L144">
        <v>3612.1215419620098</v>
      </c>
      <c r="M144">
        <v>70.516734600467601</v>
      </c>
      <c r="N144">
        <v>1.2065868844412</v>
      </c>
      <c r="O144">
        <v>6.2991521426769301</v>
      </c>
      <c r="P144">
        <v>96.728775340662594</v>
      </c>
      <c r="Q144">
        <v>0.14289020545973699</v>
      </c>
    </row>
    <row r="145" spans="1:17" x14ac:dyDescent="0.3">
      <c r="A145" t="s">
        <v>366</v>
      </c>
      <c r="B145" t="s">
        <v>367</v>
      </c>
      <c r="C145" t="str">
        <f>IFERROR(VLOOKUP(Table1[[#This Row],[Ticker]],[1]!Table1[[Symbol]:[Industry]],2,FALSE),"-")</f>
        <v>-</v>
      </c>
      <c r="D145" t="s">
        <v>18</v>
      </c>
      <c r="E145">
        <v>69771.300332429993</v>
      </c>
      <c r="F145">
        <v>335.15</v>
      </c>
      <c r="G145">
        <v>43.822350995002097</v>
      </c>
      <c r="H145">
        <v>-10.333113049527901</v>
      </c>
      <c r="I145">
        <v>4.2627307111170003</v>
      </c>
      <c r="J145">
        <v>0.48884846518055403</v>
      </c>
      <c r="K145">
        <v>338.19488066578202</v>
      </c>
      <c r="L145">
        <v>295.68758219920898</v>
      </c>
      <c r="M145">
        <v>33.315459884463998</v>
      </c>
      <c r="N145">
        <v>0.52696976519897798</v>
      </c>
      <c r="O145">
        <v>18.315182256700901</v>
      </c>
      <c r="P145">
        <v>110.16931438127</v>
      </c>
      <c r="Q145">
        <v>5.1716746532018999E-2</v>
      </c>
    </row>
    <row r="146" spans="1:17" x14ac:dyDescent="0.3">
      <c r="A146" t="s">
        <v>368</v>
      </c>
      <c r="B146" t="s">
        <v>369</v>
      </c>
      <c r="C146" t="str">
        <f>IFERROR(VLOOKUP(Table1[[#This Row],[Ticker]],[1]!Table1[[Symbol]:[Industry]],2,FALSE),"-")</f>
        <v>-</v>
      </c>
      <c r="D146" t="s">
        <v>130</v>
      </c>
      <c r="E146">
        <v>67538.104907760004</v>
      </c>
      <c r="F146">
        <v>794.15</v>
      </c>
      <c r="G146">
        <v>97.820427378716801</v>
      </c>
      <c r="H146">
        <v>-5.9392070889273096</v>
      </c>
      <c r="I146">
        <v>16.502279266596599</v>
      </c>
      <c r="J146">
        <v>-0.80557084611087204</v>
      </c>
      <c r="K146">
        <v>770.89393033761098</v>
      </c>
      <c r="L146">
        <v>633.87112145226297</v>
      </c>
      <c r="M146">
        <v>54.968093936664602</v>
      </c>
      <c r="N146">
        <v>0.30892325920165598</v>
      </c>
      <c r="O146">
        <v>6.7808348548762796</v>
      </c>
      <c r="P146">
        <v>131.15994760587901</v>
      </c>
      <c r="Q146">
        <v>0.197937983350254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Row],[Ticker]],[1]!Table1[[Symbol]:[Industry]],2,FALSE),"-")</f>
        <v>-</v>
      </c>
      <c r="D147" t="s">
        <v>140</v>
      </c>
      <c r="E147">
        <v>67175.591279240005</v>
      </c>
      <c r="F147">
        <v>3998</v>
      </c>
      <c r="G147">
        <v>127.94251653402399</v>
      </c>
      <c r="H147">
        <v>18.808653837335498</v>
      </c>
      <c r="I147">
        <v>42.974123694163097</v>
      </c>
      <c r="J147">
        <v>11.982178905127499</v>
      </c>
      <c r="K147">
        <v>3405.9993579595998</v>
      </c>
      <c r="L147">
        <v>2746.0205898500099</v>
      </c>
      <c r="M147">
        <v>70.552131083542605</v>
      </c>
      <c r="N147">
        <v>0.43974787137186599</v>
      </c>
      <c r="O147">
        <v>1.9509754877438701</v>
      </c>
      <c r="P147">
        <v>157.09784251310199</v>
      </c>
      <c r="Q147">
        <v>0.18846049421586999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117</v>
      </c>
      <c r="E148">
        <v>66673.279500000004</v>
      </c>
      <c r="F148">
        <v>329.35</v>
      </c>
      <c r="G148">
        <v>433.81801098808</v>
      </c>
      <c r="H148">
        <v>25.300267805962999</v>
      </c>
      <c r="I148">
        <v>153.25193447361499</v>
      </c>
      <c r="J148">
        <v>17.1776490771752</v>
      </c>
      <c r="K148">
        <v>268.11873377897302</v>
      </c>
      <c r="L148">
        <v>187.874247834714</v>
      </c>
      <c r="M148">
        <v>85.670219609748102</v>
      </c>
      <c r="N148">
        <v>1.4381696442791101</v>
      </c>
      <c r="O148">
        <v>6.1788371033854403</v>
      </c>
      <c r="P148">
        <v>469.80968858131399</v>
      </c>
      <c r="Q148">
        <v>0.17104202193295101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200</v>
      </c>
      <c r="E149">
        <v>66377.938573980005</v>
      </c>
      <c r="F149">
        <v>225.97</v>
      </c>
      <c r="G149">
        <v>12.8732129505225</v>
      </c>
      <c r="H149">
        <v>-6.7133779388050696</v>
      </c>
      <c r="I149">
        <v>16.4079321653183</v>
      </c>
      <c r="J149">
        <v>-3.1341550884880101</v>
      </c>
      <c r="K149">
        <v>220.534141595271</v>
      </c>
      <c r="L149">
        <v>191.50838139810199</v>
      </c>
      <c r="M149">
        <v>33.272020658437398</v>
      </c>
      <c r="N149">
        <v>0.57932885302528903</v>
      </c>
      <c r="O149">
        <v>8.7179714121343501</v>
      </c>
      <c r="P149">
        <v>43.427483338622601</v>
      </c>
      <c r="Q149">
        <v>4.9956417074291999E-2</v>
      </c>
    </row>
    <row r="150" spans="1:17" hidden="1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117</v>
      </c>
      <c r="E150">
        <v>66221.146826427997</v>
      </c>
      <c r="F150">
        <v>247.28</v>
      </c>
      <c r="G150">
        <v>286.55948746032601</v>
      </c>
      <c r="H150">
        <v>27.449951417663399</v>
      </c>
      <c r="I150">
        <v>128.084700917974</v>
      </c>
      <c r="J150">
        <v>12.7723762437573</v>
      </c>
      <c r="K150">
        <v>190.48260177798801</v>
      </c>
      <c r="M150">
        <v>87.7499371788346</v>
      </c>
      <c r="N150">
        <v>1.95126488435114</v>
      </c>
      <c r="O150">
        <v>2.7175671303785101</v>
      </c>
      <c r="P150">
        <v>428.37606837606802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32</v>
      </c>
      <c r="E151">
        <v>64657.821815807998</v>
      </c>
      <c r="F151">
        <v>54.72</v>
      </c>
      <c r="G151">
        <v>66.687041459158905</v>
      </c>
      <c r="H151">
        <v>-8.3151862233710307</v>
      </c>
      <c r="I151">
        <v>24.6828109791192</v>
      </c>
      <c r="J151">
        <v>1.6644919890707901</v>
      </c>
      <c r="K151">
        <v>55.147501425658199</v>
      </c>
      <c r="L151">
        <v>48.413875098042702</v>
      </c>
      <c r="M151">
        <v>39.1810656501087</v>
      </c>
      <c r="N151">
        <v>0.64473109568438702</v>
      </c>
      <c r="O151">
        <v>29.111842105263101</v>
      </c>
      <c r="P151">
        <v>102.666666666666</v>
      </c>
      <c r="Q151">
        <v>0.115995940266929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130</v>
      </c>
      <c r="E152">
        <v>64634.459722271997</v>
      </c>
      <c r="F152">
        <v>150.87</v>
      </c>
      <c r="G152">
        <v>41.855341615425502</v>
      </c>
      <c r="H152">
        <v>-1.75434922612808</v>
      </c>
      <c r="I152">
        <v>18.6742432756363</v>
      </c>
      <c r="J152">
        <v>5.3168481051383099</v>
      </c>
      <c r="K152">
        <v>152.009715136522</v>
      </c>
      <c r="L152">
        <v>131.18779273840099</v>
      </c>
      <c r="M152">
        <v>63.833808475583602</v>
      </c>
      <c r="N152">
        <v>0.96467189933090702</v>
      </c>
      <c r="O152">
        <v>16.225889838934101</v>
      </c>
      <c r="P152">
        <v>84.437652811735902</v>
      </c>
      <c r="Q152">
        <v>-5.6185252574040001E-3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189</v>
      </c>
      <c r="E153">
        <v>64561.853551025</v>
      </c>
      <c r="F153">
        <v>1060.25</v>
      </c>
      <c r="G153">
        <v>67.185457125719495</v>
      </c>
      <c r="H153">
        <v>9.4159588244372294</v>
      </c>
      <c r="I153">
        <v>36.818376926723197</v>
      </c>
      <c r="J153">
        <v>-4.8463332195345803</v>
      </c>
      <c r="K153">
        <v>947.43661872216001</v>
      </c>
      <c r="L153">
        <v>752.90155030277003</v>
      </c>
      <c r="M153">
        <v>59.934577581509302</v>
      </c>
      <c r="N153">
        <v>1.25503093416404</v>
      </c>
      <c r="O153">
        <v>13.869370431502</v>
      </c>
      <c r="P153">
        <v>93.2646737149106</v>
      </c>
      <c r="Q153">
        <v>0.13186505992417299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Row],[Ticker]],[1]!Table1[[Symbol]:[Industry]],2,FALSE),"-")</f>
        <v>-</v>
      </c>
      <c r="D154" t="s">
        <v>239</v>
      </c>
      <c r="E154">
        <v>63815.98375046</v>
      </c>
      <c r="F154">
        <v>5326.95</v>
      </c>
      <c r="G154">
        <v>108.067249568121</v>
      </c>
      <c r="H154">
        <v>2.8796285921178901</v>
      </c>
      <c r="I154">
        <v>54.440038430678797</v>
      </c>
      <c r="J154">
        <v>6.51174067407932</v>
      </c>
      <c r="K154">
        <v>5079.4282680682199</v>
      </c>
      <c r="L154">
        <v>4014.6418529090001</v>
      </c>
      <c r="M154">
        <v>73.134219000132603</v>
      </c>
      <c r="N154">
        <v>0.45146992131208402</v>
      </c>
      <c r="O154">
        <v>9.6302762368709995</v>
      </c>
      <c r="P154">
        <v>136.64815637494399</v>
      </c>
      <c r="Q154">
        <v>0.14837443590156299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Row],[Ticker]],[1]!Table1[[Symbol]:[Industry]],2,FALSE),"-")</f>
        <v>-</v>
      </c>
      <c r="D155" t="s">
        <v>388</v>
      </c>
      <c r="E155">
        <v>63558.539911619999</v>
      </c>
      <c r="F155">
        <v>1044</v>
      </c>
      <c r="G155">
        <v>29.600146037462402</v>
      </c>
      <c r="H155">
        <v>-6.6497547519107796</v>
      </c>
      <c r="I155">
        <v>5.3330261594032704</v>
      </c>
      <c r="J155">
        <v>1.2900181456358499</v>
      </c>
      <c r="K155">
        <v>1043.44943228737</v>
      </c>
      <c r="L155">
        <v>922.94182575860702</v>
      </c>
      <c r="M155">
        <v>45.083201667675198</v>
      </c>
      <c r="N155">
        <v>0.71468789248395403</v>
      </c>
      <c r="O155">
        <v>13.026819923371599</v>
      </c>
      <c r="P155">
        <v>61.634928007431398</v>
      </c>
      <c r="Q155">
        <v>2.9764890621691999E-2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-</v>
      </c>
      <c r="D156" t="s">
        <v>140</v>
      </c>
      <c r="E156">
        <v>62657.755491024996</v>
      </c>
      <c r="F156">
        <v>1723.65</v>
      </c>
      <c r="G156">
        <v>43.512129207629002</v>
      </c>
      <c r="H156">
        <v>-14.470694223438899</v>
      </c>
      <c r="I156">
        <v>0.78152797725155798</v>
      </c>
      <c r="J156">
        <v>-4.8328713170676503</v>
      </c>
      <c r="K156">
        <v>1739.8797076081701</v>
      </c>
      <c r="L156">
        <v>1479.8973435795299</v>
      </c>
      <c r="M156">
        <v>26.5289738184619</v>
      </c>
      <c r="N156">
        <v>0.77821760522623196</v>
      </c>
      <c r="O156">
        <v>13.3089664375018</v>
      </c>
      <c r="P156">
        <v>71.618459700303603</v>
      </c>
      <c r="Q156">
        <v>0.100212978671555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Row],[Ticker]],[1]!Table1[[Symbol]:[Industry]],2,FALSE),"-")</f>
        <v>-</v>
      </c>
      <c r="D157" t="s">
        <v>393</v>
      </c>
      <c r="E157">
        <v>62602.181312405002</v>
      </c>
      <c r="F157">
        <v>2349.5</v>
      </c>
      <c r="G157">
        <v>5.7203485846602904</v>
      </c>
      <c r="H157">
        <v>2.8660226188186599</v>
      </c>
      <c r="I157">
        <v>17.278488859316301</v>
      </c>
      <c r="J157">
        <v>-3.5467486509842101</v>
      </c>
      <c r="K157">
        <v>2231.11715059056</v>
      </c>
      <c r="L157">
        <v>2029.2453171325801</v>
      </c>
      <c r="M157">
        <v>46.585140130537397</v>
      </c>
      <c r="N157">
        <v>0.77796584141115699</v>
      </c>
      <c r="O157">
        <v>4.4477548414556303</v>
      </c>
      <c r="P157">
        <v>35.028735632183903</v>
      </c>
      <c r="Q157">
        <v>2.4185398367335999E-2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65</v>
      </c>
      <c r="E158">
        <v>62435.049525000002</v>
      </c>
      <c r="F158">
        <v>5225.8</v>
      </c>
      <c r="G158">
        <v>24.4078739096548</v>
      </c>
      <c r="H158">
        <v>2.8645147443490999</v>
      </c>
      <c r="I158">
        <v>-10.389652788996599</v>
      </c>
      <c r="J158">
        <v>7.7725470262069098</v>
      </c>
      <c r="K158">
        <v>5063.0580754001803</v>
      </c>
      <c r="L158">
        <v>4735.6551383201504</v>
      </c>
      <c r="M158">
        <v>69.591038777323206</v>
      </c>
      <c r="N158">
        <v>1.1599616642959001</v>
      </c>
      <c r="O158">
        <v>6.7549466110451997</v>
      </c>
      <c r="P158">
        <v>51.604293588627698</v>
      </c>
      <c r="Q158">
        <v>1.3524537224471E-2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62</v>
      </c>
      <c r="E159">
        <v>62203.823437500003</v>
      </c>
      <c r="F159">
        <v>1631.85</v>
      </c>
      <c r="G159">
        <v>177.59981787820701</v>
      </c>
      <c r="H159">
        <v>10.791880085756301</v>
      </c>
      <c r="I159">
        <v>75.546520845680504</v>
      </c>
      <c r="J159">
        <v>4.5868549252686197</v>
      </c>
      <c r="K159">
        <v>1416.6785471537601</v>
      </c>
      <c r="L159">
        <v>1004.18101685981</v>
      </c>
      <c r="M159">
        <v>68.355812330077697</v>
      </c>
      <c r="N159">
        <v>1.47652664429923</v>
      </c>
      <c r="O159">
        <v>9.9794711523730708</v>
      </c>
      <c r="P159">
        <v>262.63333333333298</v>
      </c>
      <c r="Q159">
        <v>0.21706932133318901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61201.322596149999</v>
      </c>
      <c r="F160">
        <v>3178</v>
      </c>
      <c r="G160">
        <v>12.9728785718266</v>
      </c>
      <c r="H160">
        <v>-5.5680373810499102</v>
      </c>
      <c r="I160">
        <v>7.4735337290842097</v>
      </c>
      <c r="J160">
        <v>2.40770145627617</v>
      </c>
      <c r="K160">
        <v>2996.2018559631802</v>
      </c>
      <c r="L160">
        <v>2636.54572423019</v>
      </c>
      <c r="M160">
        <v>48.3600194600861</v>
      </c>
      <c r="N160">
        <v>0.69265443659925197</v>
      </c>
      <c r="O160">
        <v>5.8511642542479398</v>
      </c>
      <c r="P160">
        <v>44.862795149968001</v>
      </c>
      <c r="Q160">
        <v>-3.3947530066660001E-3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403</v>
      </c>
      <c r="E161">
        <v>60092.695147653001</v>
      </c>
      <c r="F161">
        <v>229.64</v>
      </c>
      <c r="G161">
        <v>-1.8233954225564</v>
      </c>
      <c r="H161">
        <v>-5.5517125961975804</v>
      </c>
      <c r="I161">
        <v>20.050051932049701</v>
      </c>
      <c r="J161">
        <v>-3.1961601450376298</v>
      </c>
      <c r="K161">
        <v>227.15367270447999</v>
      </c>
      <c r="L161">
        <v>199.17125632716301</v>
      </c>
      <c r="M161">
        <v>34.572987858406798</v>
      </c>
      <c r="N161">
        <v>0.424586044071947</v>
      </c>
      <c r="O161">
        <v>7.5161121755791704</v>
      </c>
      <c r="P161">
        <v>48.154838709677399</v>
      </c>
      <c r="Q161">
        <v>5.9519211123947001E-2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46</v>
      </c>
      <c r="E162">
        <v>59695.498769749996</v>
      </c>
      <c r="F162">
        <v>97.55</v>
      </c>
      <c r="G162">
        <v>94.663091063930096</v>
      </c>
      <c r="H162">
        <v>8.7056729847428702</v>
      </c>
      <c r="I162">
        <v>0.57587504136061796</v>
      </c>
      <c r="J162">
        <v>2.1197045706325599</v>
      </c>
      <c r="K162">
        <v>91.127477747432806</v>
      </c>
      <c r="L162">
        <v>78.3162181329958</v>
      </c>
      <c r="M162">
        <v>63.626660867357501</v>
      </c>
      <c r="N162">
        <v>0.69014733568811804</v>
      </c>
      <c r="O162">
        <v>3.7929267042542398</v>
      </c>
      <c r="P162">
        <v>121.704545454545</v>
      </c>
      <c r="Q162">
        <v>0.13831470959453801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24</v>
      </c>
      <c r="E163">
        <v>59644.496407063998</v>
      </c>
      <c r="F163">
        <v>78.209999999999994</v>
      </c>
      <c r="G163">
        <v>-26.780680783627201</v>
      </c>
      <c r="H163">
        <v>-3.3526822851306699</v>
      </c>
      <c r="I163">
        <v>-19.241929358016701</v>
      </c>
      <c r="J163">
        <v>3.7515679880809401E-2</v>
      </c>
      <c r="K163">
        <v>79.887792670703703</v>
      </c>
      <c r="L163">
        <v>80.295454378008401</v>
      </c>
      <c r="M163">
        <v>41.278300505575302</v>
      </c>
      <c r="N163">
        <v>0.79768354153896504</v>
      </c>
      <c r="O163">
        <v>28.7559135660401</v>
      </c>
      <c r="P163">
        <v>10.466101694915199</v>
      </c>
      <c r="Q163">
        <v>1.9851650835388999E-2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106</v>
      </c>
      <c r="E164">
        <v>59397.308696549997</v>
      </c>
      <c r="F164">
        <v>526.29999999999995</v>
      </c>
      <c r="G164">
        <v>-30.789808772079301</v>
      </c>
      <c r="H164">
        <v>1.7930248863317699</v>
      </c>
      <c r="I164">
        <v>-23.655524101812599</v>
      </c>
      <c r="J164">
        <v>0.33124551218547299</v>
      </c>
      <c r="K164">
        <v>506.662894995008</v>
      </c>
      <c r="L164">
        <v>535.356425453067</v>
      </c>
      <c r="M164">
        <v>58.215804531772697</v>
      </c>
      <c r="N164">
        <v>0.650276558408038</v>
      </c>
      <c r="O164">
        <v>29.1563746912407</v>
      </c>
      <c r="P164">
        <v>19.886104783598999</v>
      </c>
      <c r="Q164">
        <v>-0.12935906952811299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65</v>
      </c>
      <c r="E165">
        <v>59331.663565340001</v>
      </c>
      <c r="F165">
        <v>28082.05</v>
      </c>
      <c r="G165">
        <v>-5.8744940639590197</v>
      </c>
      <c r="H165">
        <v>-1.89293791918687</v>
      </c>
      <c r="I165">
        <v>1.6517207531734399</v>
      </c>
      <c r="J165">
        <v>2.20629730124561</v>
      </c>
      <c r="K165">
        <v>27132.919733047798</v>
      </c>
      <c r="L165">
        <v>25739.749779711401</v>
      </c>
      <c r="M165">
        <v>68.644172578536399</v>
      </c>
      <c r="N165">
        <v>0.97944017450624299</v>
      </c>
      <c r="O165">
        <v>5.5441109178282897</v>
      </c>
      <c r="P165">
        <v>27.645681818181799</v>
      </c>
      <c r="Q165">
        <v>2.4183813767855E-2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414</v>
      </c>
      <c r="E166">
        <v>59057.869315359902</v>
      </c>
      <c r="F166">
        <v>1643.9</v>
      </c>
      <c r="G166">
        <v>10.691812028983099</v>
      </c>
      <c r="H166">
        <v>6.5156703352341996</v>
      </c>
      <c r="I166">
        <v>-13.7154522185192</v>
      </c>
      <c r="J166">
        <v>-1.8669253545768101</v>
      </c>
      <c r="K166">
        <v>1508.13357935051</v>
      </c>
      <c r="L166">
        <v>1436.58563720233</v>
      </c>
      <c r="M166">
        <v>62.2702723829427</v>
      </c>
      <c r="N166">
        <v>1.80000046450309</v>
      </c>
      <c r="O166">
        <v>7.3301295699251803</v>
      </c>
      <c r="P166">
        <v>41.095184962664099</v>
      </c>
      <c r="Q166">
        <v>2.4335810059694998E-2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150</v>
      </c>
      <c r="E167">
        <v>58300.867855124998</v>
      </c>
      <c r="F167">
        <v>12857.5</v>
      </c>
      <c r="G167">
        <v>184.31995242988501</v>
      </c>
      <c r="H167">
        <v>23.1283829285839</v>
      </c>
      <c r="I167">
        <v>103.91240221483601</v>
      </c>
      <c r="J167">
        <v>0.43422602437171598</v>
      </c>
      <c r="K167">
        <v>11138.523432968201</v>
      </c>
      <c r="L167">
        <v>7809.4131760132404</v>
      </c>
      <c r="M167">
        <v>72.768885435445796</v>
      </c>
      <c r="N167">
        <v>0.62323742910524005</v>
      </c>
      <c r="O167">
        <v>11.856892864087101</v>
      </c>
      <c r="P167">
        <v>230.02643805025701</v>
      </c>
      <c r="Q167">
        <v>0.19151464936038801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168</v>
      </c>
      <c r="E168">
        <v>56987.062656449998</v>
      </c>
      <c r="F168">
        <v>3845.7</v>
      </c>
      <c r="G168">
        <v>-21.239500571817299</v>
      </c>
      <c r="H168">
        <v>3.0609487804207398</v>
      </c>
      <c r="I168">
        <v>-1.29336986148894</v>
      </c>
      <c r="J168">
        <v>2.35197743567758</v>
      </c>
      <c r="K168">
        <v>3712.8109852337302</v>
      </c>
      <c r="L168">
        <v>3616.3468781741099</v>
      </c>
      <c r="M168">
        <v>48.710407463943802</v>
      </c>
      <c r="N168">
        <v>0.97081087005978295</v>
      </c>
      <c r="O168">
        <v>5.05239618274957</v>
      </c>
      <c r="P168">
        <v>19.431677018633501</v>
      </c>
      <c r="Q168">
        <v>-1.542470241506E-2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103</v>
      </c>
      <c r="E169">
        <v>56203.930592850003</v>
      </c>
      <c r="F169">
        <v>142.88999999999999</v>
      </c>
      <c r="G169">
        <v>178.20538735382999</v>
      </c>
      <c r="H169">
        <v>3.4018072213710902</v>
      </c>
      <c r="I169">
        <v>44.734673308209203</v>
      </c>
      <c r="J169">
        <v>10.4089869850573</v>
      </c>
      <c r="K169">
        <v>133.908281974207</v>
      </c>
      <c r="L169">
        <v>110.97656543398099</v>
      </c>
      <c r="M169">
        <v>78.018900781012306</v>
      </c>
      <c r="N169">
        <v>1.1198767154389599</v>
      </c>
      <c r="O169">
        <v>19.322555812163198</v>
      </c>
      <c r="P169">
        <v>216.12831858407</v>
      </c>
      <c r="Q169">
        <v>0.17931995651156399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280</v>
      </c>
      <c r="E170">
        <v>55814.604928155</v>
      </c>
      <c r="F170">
        <v>2090.4499999999998</v>
      </c>
      <c r="G170">
        <v>16.648003669102199</v>
      </c>
      <c r="H170">
        <v>-4.3923347024392596</v>
      </c>
      <c r="I170">
        <v>2.84649841829691</v>
      </c>
      <c r="J170">
        <v>2.4501018352024801</v>
      </c>
      <c r="K170">
        <v>1985.94992539486</v>
      </c>
      <c r="L170">
        <v>1812.6117726994501</v>
      </c>
      <c r="M170">
        <v>68.4729738207362</v>
      </c>
      <c r="N170">
        <v>0.75712287434673098</v>
      </c>
      <c r="O170">
        <v>4.4009662991221798</v>
      </c>
      <c r="P170">
        <v>42.202646168497601</v>
      </c>
      <c r="Q170">
        <v>3.325675441858E-3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32</v>
      </c>
      <c r="E171">
        <v>55069.070507135999</v>
      </c>
      <c r="F171">
        <v>122.47</v>
      </c>
      <c r="G171">
        <v>30.942341560432901</v>
      </c>
      <c r="H171">
        <v>-4.3498764700403996</v>
      </c>
      <c r="I171">
        <v>-8.8475250131456598</v>
      </c>
      <c r="J171">
        <v>3.56572958242714</v>
      </c>
      <c r="K171">
        <v>126.03219857057699</v>
      </c>
      <c r="L171">
        <v>121.074098048531</v>
      </c>
      <c r="M171">
        <v>50.0722985535254</v>
      </c>
      <c r="N171">
        <v>0.68147032963559395</v>
      </c>
      <c r="O171">
        <v>28.970360088184801</v>
      </c>
      <c r="P171">
        <v>59.5700325732899</v>
      </c>
      <c r="Q171">
        <v>3.5775145573642003E-2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182</v>
      </c>
      <c r="E172">
        <v>54666.476282880001</v>
      </c>
      <c r="F172">
        <v>16778.2</v>
      </c>
      <c r="G172">
        <v>-10.6693970237611</v>
      </c>
      <c r="H172">
        <v>-5.0848171264472803</v>
      </c>
      <c r="I172">
        <v>-14.5334756248213</v>
      </c>
      <c r="J172">
        <v>0.63521120561649402</v>
      </c>
      <c r="K172">
        <v>16379.2072271045</v>
      </c>
      <c r="L172">
        <v>16285.5368286516</v>
      </c>
      <c r="M172">
        <v>63.6729657837217</v>
      </c>
      <c r="N172">
        <v>0.82088104417604302</v>
      </c>
      <c r="O172">
        <v>14.732212037048001</v>
      </c>
      <c r="P172">
        <v>16.192520775623201</v>
      </c>
      <c r="Q172">
        <v>-3.3820911690105003E-2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400</v>
      </c>
      <c r="E173">
        <v>54613.664936729998</v>
      </c>
      <c r="F173">
        <v>130872.45</v>
      </c>
      <c r="G173">
        <v>4.3290502344758499</v>
      </c>
      <c r="H173">
        <v>-1.81768305383555</v>
      </c>
      <c r="I173">
        <v>-13.1851934006003</v>
      </c>
      <c r="J173">
        <v>1.70286896136317</v>
      </c>
      <c r="K173">
        <v>128697.471354276</v>
      </c>
      <c r="L173">
        <v>124908.066536463</v>
      </c>
      <c r="M173">
        <v>58.461384809418398</v>
      </c>
      <c r="N173">
        <v>1.11342776360847</v>
      </c>
      <c r="O173">
        <v>15.719542195473499</v>
      </c>
      <c r="P173">
        <v>30.350721238243899</v>
      </c>
      <c r="Q173">
        <v>1.9765946345829E-2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297</v>
      </c>
      <c r="E174">
        <v>54067.08770774</v>
      </c>
      <c r="F174">
        <v>5039.25</v>
      </c>
      <c r="G174">
        <v>2.88094808239445</v>
      </c>
      <c r="H174">
        <v>0.92935483466237101</v>
      </c>
      <c r="I174">
        <v>-18.130047942048101</v>
      </c>
      <c r="J174">
        <v>0.57477450544528297</v>
      </c>
      <c r="K174">
        <v>4896.7072324877099</v>
      </c>
      <c r="L174">
        <v>4845.1807085269802</v>
      </c>
      <c r="M174">
        <v>78.941688982613897</v>
      </c>
      <c r="N174">
        <v>0.69473452658244705</v>
      </c>
      <c r="O174">
        <v>16.552066279704299</v>
      </c>
      <c r="P174">
        <v>31.858858623125801</v>
      </c>
      <c r="Q174">
        <v>2.1372990526374001E-2</v>
      </c>
    </row>
    <row r="175" spans="1:17" hidden="1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29</v>
      </c>
      <c r="E175">
        <v>53660</v>
      </c>
      <c r="F175">
        <v>1054.8499999999999</v>
      </c>
      <c r="G175">
        <v>4.7260311711343004</v>
      </c>
      <c r="H175">
        <v>-4.6773126827977602</v>
      </c>
      <c r="I175">
        <v>17.239941540676199</v>
      </c>
      <c r="J175">
        <v>-1.5884625734406801</v>
      </c>
      <c r="K175">
        <v>1024.12316215488</v>
      </c>
      <c r="M175">
        <v>41.897132614820897</v>
      </c>
      <c r="O175">
        <v>29.743565435843902</v>
      </c>
      <c r="P175">
        <v>39.7152317880794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32</v>
      </c>
      <c r="E176">
        <v>53656.886629191999</v>
      </c>
      <c r="F176">
        <v>63.87</v>
      </c>
      <c r="G176">
        <v>82.438423399523003</v>
      </c>
      <c r="H176">
        <v>-6.6768358502619396</v>
      </c>
      <c r="I176">
        <v>15.2799538362621</v>
      </c>
      <c r="J176">
        <v>1.96129994972652</v>
      </c>
      <c r="K176">
        <v>63.449808928368597</v>
      </c>
      <c r="L176">
        <v>56.045969341117498</v>
      </c>
      <c r="M176">
        <v>33.4017295099164</v>
      </c>
      <c r="N176">
        <v>0.58809149282884599</v>
      </c>
      <c r="O176">
        <v>20.400814153749799</v>
      </c>
      <c r="P176">
        <v>115.77702702702599</v>
      </c>
      <c r="Q176">
        <v>8.2477952908901003E-2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29</v>
      </c>
      <c r="E177">
        <v>52930.2</v>
      </c>
      <c r="F177">
        <v>1854.75</v>
      </c>
      <c r="G177">
        <v>-4.5505975969947503</v>
      </c>
      <c r="H177">
        <v>-3.46747803806984</v>
      </c>
      <c r="I177">
        <v>-4.5253394598272596</v>
      </c>
      <c r="J177">
        <v>-2.58760050321699</v>
      </c>
      <c r="K177">
        <v>1839.68327861835</v>
      </c>
      <c r="L177">
        <v>1773.54824732663</v>
      </c>
      <c r="M177">
        <v>47.545594892820198</v>
      </c>
      <c r="N177">
        <v>0.83938645063891004</v>
      </c>
      <c r="O177">
        <v>12.395201509637401</v>
      </c>
      <c r="P177">
        <v>21.471609142707401</v>
      </c>
      <c r="Q177">
        <v>4.2707584569089997E-3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100</v>
      </c>
      <c r="E178">
        <v>51139.03680876</v>
      </c>
      <c r="F178">
        <v>503.9</v>
      </c>
      <c r="G178">
        <v>182.57352897436701</v>
      </c>
      <c r="H178">
        <v>16.566220519832601</v>
      </c>
      <c r="I178">
        <v>20.0928934653559</v>
      </c>
      <c r="J178">
        <v>0.56950532178191404</v>
      </c>
      <c r="K178">
        <v>437.989421529102</v>
      </c>
      <c r="L178">
        <v>361.46018346121701</v>
      </c>
      <c r="M178">
        <v>75.292932518973103</v>
      </c>
      <c r="N178">
        <v>1.4690087102768301</v>
      </c>
      <c r="O178">
        <v>8.3548323079976292</v>
      </c>
      <c r="P178">
        <v>220.547073791348</v>
      </c>
      <c r="Q178">
        <v>0.190644434176264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49</v>
      </c>
      <c r="E179">
        <v>51098.901683124997</v>
      </c>
      <c r="F179">
        <v>4560.8999999999996</v>
      </c>
      <c r="G179">
        <v>48.654021937606402</v>
      </c>
      <c r="H179">
        <v>-5.7314427224257196</v>
      </c>
      <c r="I179">
        <v>11.7728445410629</v>
      </c>
      <c r="J179">
        <v>-9.7708067730990694E-2</v>
      </c>
      <c r="K179">
        <v>4552.1281520974699</v>
      </c>
      <c r="L179">
        <v>3957.6370358003301</v>
      </c>
      <c r="M179">
        <v>49.433066789469798</v>
      </c>
      <c r="N179">
        <v>0.19331037077132901</v>
      </c>
      <c r="O179">
        <v>9.5836348089192995</v>
      </c>
      <c r="P179">
        <v>82.940916930728804</v>
      </c>
      <c r="Q179">
        <v>4.1134725746973001E-2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125</v>
      </c>
      <c r="E180">
        <v>50856.882372150001</v>
      </c>
      <c r="F180">
        <v>56969.8</v>
      </c>
      <c r="G180">
        <v>5.9012304376867197</v>
      </c>
      <c r="H180">
        <v>3.7415873677268698</v>
      </c>
      <c r="I180">
        <v>42.284435765020199</v>
      </c>
      <c r="J180">
        <v>-1.04714406243043</v>
      </c>
      <c r="K180">
        <v>52771.194996706799</v>
      </c>
      <c r="L180">
        <v>44611.836807744301</v>
      </c>
      <c r="M180">
        <v>58.692093917153798</v>
      </c>
      <c r="N180">
        <v>0.74626240476792804</v>
      </c>
      <c r="O180">
        <v>5.30842656986683</v>
      </c>
      <c r="P180">
        <v>62.874631550959599</v>
      </c>
      <c r="Q180">
        <v>-1.2014458430503E-2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50572.502966920001</v>
      </c>
      <c r="F181">
        <v>332.8</v>
      </c>
      <c r="G181">
        <v>19.918963869573101</v>
      </c>
      <c r="H181">
        <v>6.2849478094297204</v>
      </c>
      <c r="I181">
        <v>29.7621760584843</v>
      </c>
      <c r="J181">
        <v>-1.02156504208804</v>
      </c>
      <c r="K181">
        <v>313.38522303801301</v>
      </c>
      <c r="L181">
        <v>274.667884443996</v>
      </c>
      <c r="M181">
        <v>67.981855597884703</v>
      </c>
      <c r="N181">
        <v>0.54620139741512996</v>
      </c>
      <c r="O181">
        <v>2.4639423076923102</v>
      </c>
      <c r="P181">
        <v>73.6045905059989</v>
      </c>
      <c r="Q181">
        <v>2.5899956375193E-2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448</v>
      </c>
      <c r="E182">
        <v>50554.506097311998</v>
      </c>
      <c r="F182">
        <v>175.28</v>
      </c>
      <c r="G182">
        <v>0.60293194460998401</v>
      </c>
      <c r="H182">
        <v>-0.83575671891785897</v>
      </c>
      <c r="I182">
        <v>-20.4495474760738</v>
      </c>
      <c r="J182">
        <v>8.2017615898753504E-2</v>
      </c>
      <c r="K182">
        <v>171.74571537661501</v>
      </c>
      <c r="L182">
        <v>165.19613392275301</v>
      </c>
      <c r="M182">
        <v>59.470323984910202</v>
      </c>
      <c r="N182">
        <v>1.1364662430714101</v>
      </c>
      <c r="O182">
        <v>11.5358283888635</v>
      </c>
      <c r="P182">
        <v>34.727132974634898</v>
      </c>
      <c r="Q182">
        <v>-9.4650602963439995E-2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80</v>
      </c>
      <c r="E183">
        <v>50196.474336214997</v>
      </c>
      <c r="F183">
        <v>2653.05</v>
      </c>
      <c r="G183">
        <v>22.6487967227844</v>
      </c>
      <c r="H183">
        <v>2.3120051052547601</v>
      </c>
      <c r="I183">
        <v>2.5598966091746398</v>
      </c>
      <c r="J183">
        <v>-3.45655585719296</v>
      </c>
      <c r="K183">
        <v>2590.9484245245899</v>
      </c>
      <c r="L183">
        <v>2391.9089660597101</v>
      </c>
      <c r="M183">
        <v>51.730574262334201</v>
      </c>
      <c r="N183">
        <v>1.1910975626670099</v>
      </c>
      <c r="O183">
        <v>7.1973766042856298</v>
      </c>
      <c r="P183">
        <v>50.514849800016997</v>
      </c>
      <c r="Q183">
        <v>-1.2505688187736E-2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21</v>
      </c>
      <c r="E184">
        <v>49338.751672754901</v>
      </c>
      <c r="F184">
        <v>2550</v>
      </c>
      <c r="G184">
        <v>9.6973947085489094</v>
      </c>
      <c r="H184">
        <v>3.2445427362092198</v>
      </c>
      <c r="I184">
        <v>-12.8273197434831</v>
      </c>
      <c r="J184">
        <v>2.7789571917940101</v>
      </c>
      <c r="K184">
        <v>2441.32257769536</v>
      </c>
      <c r="L184">
        <v>2401.9310473976798</v>
      </c>
      <c r="M184">
        <v>78.2930936054005</v>
      </c>
      <c r="N184">
        <v>0.74395557191550599</v>
      </c>
      <c r="O184">
        <v>11.278431372549001</v>
      </c>
      <c r="P184">
        <v>37.837837837837803</v>
      </c>
      <c r="Q184">
        <v>-3.2888943013663997E-2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455</v>
      </c>
      <c r="E185">
        <v>48573.25</v>
      </c>
      <c r="F185">
        <v>567.45000000000005</v>
      </c>
      <c r="G185">
        <v>100.05988570803601</v>
      </c>
      <c r="H185">
        <v>4.8197253784196903</v>
      </c>
      <c r="I185">
        <v>60.648556642851503</v>
      </c>
      <c r="J185">
        <v>2.1649222390190301</v>
      </c>
      <c r="K185">
        <v>514.77533627320497</v>
      </c>
      <c r="L185">
        <v>389.17176305898499</v>
      </c>
      <c r="M185">
        <v>63.753359961787901</v>
      </c>
      <c r="N185">
        <v>0.48171765080646201</v>
      </c>
      <c r="O185">
        <v>9.3224072605515698</v>
      </c>
      <c r="P185">
        <v>134.77451386015699</v>
      </c>
      <c r="Q185">
        <v>0.13944423397137601</v>
      </c>
    </row>
    <row r="186" spans="1:17" x14ac:dyDescent="0.3">
      <c r="A186" t="s">
        <v>456</v>
      </c>
      <c r="B186" t="s">
        <v>457</v>
      </c>
      <c r="C186" t="str">
        <f>IFERROR(VLOOKUP(Table1[[#This Row],[Ticker]],[1]!Table1[[Symbol]:[Industry]],2,FALSE),"-")</f>
        <v>-</v>
      </c>
      <c r="D186" t="s">
        <v>333</v>
      </c>
      <c r="E186">
        <v>48297.591074099997</v>
      </c>
      <c r="F186">
        <v>1485.05</v>
      </c>
      <c r="G186">
        <v>68.172914455027794</v>
      </c>
      <c r="H186">
        <v>-3.8564768179155902</v>
      </c>
      <c r="I186">
        <v>34.262277602502301</v>
      </c>
      <c r="J186">
        <v>0.32807166856319198</v>
      </c>
      <c r="K186">
        <v>1402.92318437876</v>
      </c>
      <c r="L186">
        <v>1167.83128495339</v>
      </c>
      <c r="M186">
        <v>48.254182266422802</v>
      </c>
      <c r="N186">
        <v>0.57073157695586896</v>
      </c>
      <c r="O186">
        <v>5.0469681155516701</v>
      </c>
      <c r="P186">
        <v>99.335570469798597</v>
      </c>
      <c r="Q186">
        <v>6.2547059454999996E-3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49</v>
      </c>
      <c r="E187">
        <v>47762.838891849999</v>
      </c>
      <c r="F187">
        <v>629.95000000000005</v>
      </c>
      <c r="G187">
        <v>-43.034347782444897</v>
      </c>
      <c r="H187">
        <v>-9.6426215001757107</v>
      </c>
      <c r="I187">
        <v>-30.907842137587298</v>
      </c>
      <c r="J187">
        <v>-4.7014411839535004</v>
      </c>
      <c r="K187">
        <v>650.36193495340501</v>
      </c>
      <c r="L187">
        <v>658.75373330363198</v>
      </c>
      <c r="M187">
        <v>30.606098392747999</v>
      </c>
      <c r="N187">
        <v>0.79511376032157</v>
      </c>
      <c r="O187">
        <v>29.121358838002902</v>
      </c>
      <c r="P187">
        <v>13.770995123713201</v>
      </c>
      <c r="Q187">
        <v>-3.0265267688221999E-2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346</v>
      </c>
      <c r="E188">
        <v>47583.931051924999</v>
      </c>
      <c r="F188">
        <v>1611.85</v>
      </c>
      <c r="G188">
        <v>41.978955903475502</v>
      </c>
      <c r="H188">
        <v>9.6659508352966892</v>
      </c>
      <c r="I188">
        <v>25.7004989869071</v>
      </c>
      <c r="J188">
        <v>1.9155106305190599</v>
      </c>
      <c r="K188">
        <v>1424.4906296076899</v>
      </c>
      <c r="L188">
        <v>1220.3485565113499</v>
      </c>
      <c r="M188">
        <v>69.896539488681498</v>
      </c>
      <c r="N188">
        <v>0.71858939578208803</v>
      </c>
      <c r="O188">
        <v>4.7523032540248904</v>
      </c>
      <c r="P188">
        <v>74.963364993215706</v>
      </c>
      <c r="Q188">
        <v>5.5142983069787002E-2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49</v>
      </c>
      <c r="E189">
        <v>46306.032528867901</v>
      </c>
      <c r="F189">
        <v>180.45</v>
      </c>
      <c r="G189">
        <v>10.742745378878499</v>
      </c>
      <c r="H189">
        <v>3.8980379986695599</v>
      </c>
      <c r="I189">
        <v>-3.5912678831948899</v>
      </c>
      <c r="J189">
        <v>-2.7342852342647399</v>
      </c>
      <c r="K189">
        <v>173.20626397330901</v>
      </c>
      <c r="L189">
        <v>156.635878506605</v>
      </c>
      <c r="M189">
        <v>56.062123396289003</v>
      </c>
      <c r="N189">
        <v>1.3444741710050501</v>
      </c>
      <c r="O189">
        <v>7.64754779717373</v>
      </c>
      <c r="P189">
        <v>54.892703862660902</v>
      </c>
      <c r="Q189">
        <v>7.0296095341312995E-2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24</v>
      </c>
      <c r="E190">
        <v>46034.762374815997</v>
      </c>
      <c r="F190">
        <v>188.66</v>
      </c>
      <c r="G190">
        <v>15.3935676196493</v>
      </c>
      <c r="H190">
        <v>8.7995989353335098</v>
      </c>
      <c r="I190">
        <v>11.862853342028099</v>
      </c>
      <c r="J190">
        <v>5.2052280814904499</v>
      </c>
      <c r="K190">
        <v>170.803484804351</v>
      </c>
      <c r="L190">
        <v>155.82465274304599</v>
      </c>
      <c r="M190">
        <v>80.273467125784407</v>
      </c>
      <c r="N190">
        <v>0.86863242975432298</v>
      </c>
      <c r="O190">
        <v>0.37103784586027799</v>
      </c>
      <c r="P190">
        <v>49.197311190193702</v>
      </c>
      <c r="Q190">
        <v>8.1424171573129006E-2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21</v>
      </c>
      <c r="E191">
        <v>45644.445492779902</v>
      </c>
      <c r="F191">
        <v>1701.2</v>
      </c>
      <c r="G191">
        <v>34.728384937311397</v>
      </c>
      <c r="H191">
        <v>8.91364622377613</v>
      </c>
      <c r="I191">
        <v>-1.48085639271563</v>
      </c>
      <c r="J191">
        <v>2.3475591415600001</v>
      </c>
      <c r="K191">
        <v>1561.6449307421799</v>
      </c>
      <c r="L191">
        <v>1426.1503963641701</v>
      </c>
      <c r="M191">
        <v>62.471193874836302</v>
      </c>
      <c r="N191">
        <v>1.27082514175957</v>
      </c>
      <c r="O191">
        <v>4.2852104396896102</v>
      </c>
      <c r="P191">
        <v>77.023933402705495</v>
      </c>
      <c r="Q191">
        <v>0.19963604802783899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37</v>
      </c>
      <c r="E192">
        <v>45455.135999999999</v>
      </c>
      <c r="F192">
        <v>276.11</v>
      </c>
      <c r="G192">
        <v>102.631054862797</v>
      </c>
      <c r="H192">
        <v>16.1989940273684</v>
      </c>
      <c r="I192">
        <v>15.6058165449819</v>
      </c>
      <c r="J192">
        <v>11.538314638951499</v>
      </c>
      <c r="K192">
        <v>242.64668604794201</v>
      </c>
      <c r="L192">
        <v>215.77538897762901</v>
      </c>
      <c r="M192">
        <v>78.250499697877601</v>
      </c>
      <c r="N192">
        <v>1.7763269135650199</v>
      </c>
      <c r="O192">
        <v>17.598058744703099</v>
      </c>
      <c r="P192">
        <v>139.678819444444</v>
      </c>
      <c r="Q192">
        <v>3.9143783402472002E-2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179</v>
      </c>
      <c r="E193">
        <v>44975.968816875</v>
      </c>
      <c r="F193">
        <v>652.45000000000005</v>
      </c>
      <c r="G193">
        <v>11.046877119847199</v>
      </c>
      <c r="H193">
        <v>4.9916971010672002</v>
      </c>
      <c r="I193">
        <v>14.1800935878149</v>
      </c>
      <c r="J193">
        <v>-0.27319773931661501</v>
      </c>
      <c r="K193">
        <v>597.597519698052</v>
      </c>
      <c r="L193">
        <v>540.6605320978</v>
      </c>
      <c r="M193">
        <v>69.607077439208993</v>
      </c>
      <c r="N193">
        <v>0.96033529995603895</v>
      </c>
      <c r="O193">
        <v>1.6782895241014499</v>
      </c>
      <c r="P193">
        <v>64.324392393905001</v>
      </c>
      <c r="Q193">
        <v>-5.8134937436925001E-2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Row],[Ticker]],[1]!Table1[[Symbol]:[Industry]],2,FALSE),"-")</f>
        <v>-</v>
      </c>
      <c r="D194" t="s">
        <v>32</v>
      </c>
      <c r="E194">
        <v>44754.281398480001</v>
      </c>
      <c r="F194">
        <v>63.73</v>
      </c>
      <c r="G194">
        <v>76.199476895086093</v>
      </c>
      <c r="H194">
        <v>-8.1005925215764396</v>
      </c>
      <c r="I194">
        <v>28.3797328417869</v>
      </c>
      <c r="J194">
        <v>1.1298274449585699</v>
      </c>
      <c r="K194">
        <v>64.907112403031206</v>
      </c>
      <c r="L194">
        <v>56.269815725537001</v>
      </c>
      <c r="M194">
        <v>32.231656235246703</v>
      </c>
      <c r="N194">
        <v>0.53802228966101595</v>
      </c>
      <c r="O194">
        <v>15.330299701867199</v>
      </c>
      <c r="P194">
        <v>113.50083752093801</v>
      </c>
      <c r="Q194">
        <v>9.9651583400795996E-2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Row],[Ticker]],[1]!Table1[[Symbol]:[Industry]],2,FALSE),"-")</f>
        <v>-</v>
      </c>
      <c r="D195" t="s">
        <v>476</v>
      </c>
      <c r="E195">
        <v>44515.872784154999</v>
      </c>
      <c r="F195">
        <v>4051.2</v>
      </c>
      <c r="G195">
        <v>51.7885379229552</v>
      </c>
      <c r="H195">
        <v>-0.451035295454218</v>
      </c>
      <c r="I195">
        <v>30.439424735732999</v>
      </c>
      <c r="J195">
        <v>0.62854344699118503</v>
      </c>
      <c r="K195">
        <v>3897.5155585561902</v>
      </c>
      <c r="L195">
        <v>3286.3598541359202</v>
      </c>
      <c r="M195">
        <v>43.162018220769802</v>
      </c>
      <c r="N195">
        <v>0.66123883999881095</v>
      </c>
      <c r="O195">
        <v>8.84552725118483</v>
      </c>
      <c r="P195">
        <v>84.817518248175105</v>
      </c>
      <c r="Q195">
        <v>0.14515664049280899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-</v>
      </c>
      <c r="D196" t="s">
        <v>479</v>
      </c>
      <c r="E196">
        <v>44265.754612899997</v>
      </c>
      <c r="F196">
        <v>39347.300000000003</v>
      </c>
      <c r="G196">
        <v>15.826085592152999</v>
      </c>
      <c r="H196">
        <v>13.1795463502866</v>
      </c>
      <c r="I196">
        <v>3.10873960519974</v>
      </c>
      <c r="J196">
        <v>1.7705836806419499</v>
      </c>
      <c r="K196">
        <v>35208.555268083997</v>
      </c>
      <c r="L196">
        <v>31883.425133859899</v>
      </c>
      <c r="M196">
        <v>75.301604789819194</v>
      </c>
      <c r="N196">
        <v>1.00640295590123</v>
      </c>
      <c r="O196">
        <v>3.8355871940387098</v>
      </c>
      <c r="P196">
        <v>47.766636623103501</v>
      </c>
      <c r="Q196">
        <v>3.0403511360452998E-2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120</v>
      </c>
      <c r="E197">
        <v>44098.09506765</v>
      </c>
      <c r="F197">
        <v>335</v>
      </c>
      <c r="G197">
        <v>-42.003485670028702</v>
      </c>
      <c r="H197">
        <v>-7.87095785139398</v>
      </c>
      <c r="I197">
        <v>-21.833778072299999</v>
      </c>
      <c r="J197">
        <v>0.10358447886944</v>
      </c>
      <c r="K197">
        <v>340.00249542961097</v>
      </c>
      <c r="L197">
        <v>357.62982123893602</v>
      </c>
      <c r="M197">
        <v>59.053507234671301</v>
      </c>
      <c r="N197">
        <v>0.74832797408127905</v>
      </c>
      <c r="O197">
        <v>26.179104477611901</v>
      </c>
      <c r="P197">
        <v>17.214835549335199</v>
      </c>
      <c r="Q197">
        <v>-1.4736238449637E-2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44013.465650849997</v>
      </c>
      <c r="F198">
        <v>39480.550000000003</v>
      </c>
      <c r="G198">
        <v>-17.2505987943515</v>
      </c>
      <c r="H198">
        <v>-2.2196616950350299</v>
      </c>
      <c r="I198">
        <v>-6.1546458815531997</v>
      </c>
      <c r="J198">
        <v>0.85256392573512296</v>
      </c>
      <c r="K198">
        <v>37898.098256116602</v>
      </c>
      <c r="L198">
        <v>37408.135184166596</v>
      </c>
      <c r="M198">
        <v>57.088821827406498</v>
      </c>
      <c r="N198">
        <v>0.62875986365705805</v>
      </c>
      <c r="O198">
        <v>8.6231068209535895</v>
      </c>
      <c r="P198">
        <v>19.384609336846999</v>
      </c>
      <c r="Q198">
        <v>-3.6319999893083002E-2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487</v>
      </c>
      <c r="E199">
        <v>43880.854665029998</v>
      </c>
      <c r="F199">
        <v>357.75</v>
      </c>
      <c r="G199">
        <v>14.8325538128981</v>
      </c>
      <c r="H199">
        <v>3.0433913643628498</v>
      </c>
      <c r="I199">
        <v>14.6495647795913</v>
      </c>
      <c r="J199">
        <v>1.35022792700411</v>
      </c>
      <c r="K199">
        <v>329.34379740199</v>
      </c>
      <c r="L199">
        <v>289.14969863462301</v>
      </c>
      <c r="M199">
        <v>70.501807652701203</v>
      </c>
      <c r="N199">
        <v>0.63968567568458201</v>
      </c>
      <c r="O199">
        <v>4.5003494060097804</v>
      </c>
      <c r="P199">
        <v>64.482758620689594</v>
      </c>
      <c r="Q199">
        <v>-5.8803889960227999E-2</v>
      </c>
    </row>
    <row r="200" spans="1:17" x14ac:dyDescent="0.3">
      <c r="A200" t="s">
        <v>488</v>
      </c>
      <c r="B200" t="s">
        <v>489</v>
      </c>
      <c r="C200" t="str">
        <f>IFERROR(VLOOKUP(Table1[[#This Row],[Ticker]],[1]!Table1[[Symbol]:[Industry]],2,FALSE),"-")</f>
        <v>-</v>
      </c>
      <c r="D200" t="s">
        <v>297</v>
      </c>
      <c r="E200">
        <v>43761.654388000003</v>
      </c>
      <c r="F200">
        <v>7119.45</v>
      </c>
      <c r="G200">
        <v>-30.713192762719299</v>
      </c>
      <c r="H200">
        <v>-6.4465944288770602</v>
      </c>
      <c r="I200">
        <v>-31.1455506209616</v>
      </c>
      <c r="J200">
        <v>-0.96827783576411897</v>
      </c>
      <c r="K200">
        <v>7189.3549976533204</v>
      </c>
      <c r="L200">
        <v>7479.1433220126601</v>
      </c>
      <c r="M200">
        <v>40.335600263261902</v>
      </c>
      <c r="N200">
        <v>0.86094792937712095</v>
      </c>
      <c r="O200">
        <v>29.223465295774201</v>
      </c>
      <c r="P200">
        <v>11.0470738707262</v>
      </c>
      <c r="Q200">
        <v>3.2118036162565998E-2</v>
      </c>
    </row>
    <row r="201" spans="1:17" hidden="1" x14ac:dyDescent="0.3">
      <c r="A201" t="s">
        <v>490</v>
      </c>
      <c r="B201" t="s">
        <v>491</v>
      </c>
      <c r="C201" t="str">
        <f>IFERROR(VLOOKUP(Table1[[#This Row],[Ticker]],[1]!Table1[[Symbol]:[Industry]],2,FALSE),"-")</f>
        <v>-</v>
      </c>
      <c r="D201" t="s">
        <v>150</v>
      </c>
      <c r="E201">
        <v>43406.288845875002</v>
      </c>
      <c r="F201">
        <v>1650.75</v>
      </c>
      <c r="G201">
        <v>634.06132908095196</v>
      </c>
      <c r="H201">
        <v>21.2586125781764</v>
      </c>
      <c r="I201">
        <v>155.99823973640801</v>
      </c>
      <c r="J201">
        <v>1.31119999397817</v>
      </c>
      <c r="K201">
        <v>1402.70610935997</v>
      </c>
      <c r="L201">
        <v>924.83323835322199</v>
      </c>
      <c r="M201">
        <v>77.405928094119702</v>
      </c>
      <c r="N201">
        <v>0.932727502113879</v>
      </c>
      <c r="O201">
        <v>4.2526124488868797</v>
      </c>
      <c r="P201">
        <v>678.655660377358</v>
      </c>
      <c r="Q201">
        <v>0.22469226485253299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494</v>
      </c>
      <c r="E202">
        <v>43023.177544999999</v>
      </c>
      <c r="F202">
        <v>779.85</v>
      </c>
      <c r="G202">
        <v>74.4441159975582</v>
      </c>
      <c r="H202">
        <v>11.036276491672799</v>
      </c>
      <c r="I202">
        <v>24.897945910238299</v>
      </c>
      <c r="J202">
        <v>-3.7720488425749701</v>
      </c>
      <c r="K202">
        <v>712.74126970264399</v>
      </c>
      <c r="L202">
        <v>604.56421579819903</v>
      </c>
      <c r="M202">
        <v>56.5406964889875</v>
      </c>
      <c r="N202">
        <v>0.89438955347967797</v>
      </c>
      <c r="O202">
        <v>5.3087132140796101</v>
      </c>
      <c r="P202">
        <v>103.775803501437</v>
      </c>
      <c r="Q202">
        <v>4.2592871316095002E-2</v>
      </c>
    </row>
    <row r="203" spans="1:17" x14ac:dyDescent="0.3">
      <c r="A203" t="s">
        <v>495</v>
      </c>
      <c r="B203" t="s">
        <v>496</v>
      </c>
      <c r="C203" t="str">
        <f>IFERROR(VLOOKUP(Table1[[#This Row],[Ticker]],[1]!Table1[[Symbol]:[Industry]],2,FALSE),"-")</f>
        <v>-</v>
      </c>
      <c r="D203" t="s">
        <v>393</v>
      </c>
      <c r="E203">
        <v>43021.85791128</v>
      </c>
      <c r="F203">
        <v>1565.55</v>
      </c>
      <c r="G203">
        <v>-5.7004442472391901</v>
      </c>
      <c r="H203">
        <v>-10.233979492738699</v>
      </c>
      <c r="I203">
        <v>-12.4855897634696</v>
      </c>
      <c r="J203">
        <v>-3.31121396226433</v>
      </c>
      <c r="K203">
        <v>1578.24958771549</v>
      </c>
      <c r="L203">
        <v>1532.8666519414301</v>
      </c>
      <c r="M203">
        <v>40.139857676051498</v>
      </c>
      <c r="N203">
        <v>1.01222630267026</v>
      </c>
      <c r="O203">
        <v>14.9755676918654</v>
      </c>
      <c r="P203">
        <v>20.3343581860107</v>
      </c>
      <c r="Q203">
        <v>6.2188688895870002E-2</v>
      </c>
    </row>
    <row r="204" spans="1:17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65</v>
      </c>
      <c r="E204">
        <v>42753.000800579997</v>
      </c>
      <c r="F204">
        <v>2517.3000000000002</v>
      </c>
      <c r="G204">
        <v>54.597501248823299</v>
      </c>
      <c r="H204">
        <v>-3.9517715124472201</v>
      </c>
      <c r="I204">
        <v>1.87173537367555</v>
      </c>
      <c r="J204">
        <v>-2.87979707975625</v>
      </c>
      <c r="K204">
        <v>2442.0057653642102</v>
      </c>
      <c r="L204">
        <v>2068.3500048924798</v>
      </c>
      <c r="M204">
        <v>37.060455753167602</v>
      </c>
      <c r="N204">
        <v>0.53015388439834399</v>
      </c>
      <c r="O204">
        <v>9.6412823263019902</v>
      </c>
      <c r="P204">
        <v>82.777273552368797</v>
      </c>
      <c r="Q204">
        <v>3.1793789277359E-2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346</v>
      </c>
      <c r="E205">
        <v>42589.477550340001</v>
      </c>
      <c r="F205">
        <v>559.79999999999995</v>
      </c>
      <c r="G205">
        <v>-40.173154058635198</v>
      </c>
      <c r="H205">
        <v>-0.45908428484241798</v>
      </c>
      <c r="I205">
        <v>-12.2452233925241</v>
      </c>
      <c r="J205">
        <v>-0.78446754535660801</v>
      </c>
      <c r="K205">
        <v>538.90415027450604</v>
      </c>
      <c r="L205">
        <v>548.26905071109104</v>
      </c>
      <c r="M205">
        <v>52.990787834103998</v>
      </c>
      <c r="N205">
        <v>0.48000685448823499</v>
      </c>
      <c r="O205">
        <v>19.060378706680901</v>
      </c>
      <c r="P205">
        <v>25.0111656989727</v>
      </c>
      <c r="Q205">
        <v>-0.144395669808315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247</v>
      </c>
      <c r="E206">
        <v>42142.914409154997</v>
      </c>
      <c r="F206">
        <v>667.05</v>
      </c>
      <c r="G206">
        <v>107.174277747302</v>
      </c>
      <c r="H206">
        <v>4.6054465637416104</v>
      </c>
      <c r="I206">
        <v>25.3459656119051</v>
      </c>
      <c r="J206">
        <v>2.5738222394473</v>
      </c>
      <c r="K206">
        <v>618.08016096032497</v>
      </c>
      <c r="L206">
        <v>507.18363013376199</v>
      </c>
      <c r="M206">
        <v>59.945304114665497</v>
      </c>
      <c r="N206">
        <v>0.60779827170402501</v>
      </c>
      <c r="O206">
        <v>2.8258751218049598</v>
      </c>
      <c r="P206">
        <v>133.970536653805</v>
      </c>
      <c r="Q206">
        <v>2.5557017638462E-2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505</v>
      </c>
      <c r="E207">
        <v>41537.231497020002</v>
      </c>
      <c r="F207">
        <v>4524.45</v>
      </c>
      <c r="G207">
        <v>71.387885045361202</v>
      </c>
      <c r="H207">
        <v>1.2674051959027901</v>
      </c>
      <c r="I207">
        <v>31.255410287567599</v>
      </c>
      <c r="J207">
        <v>-0.80992739436499805</v>
      </c>
      <c r="K207">
        <v>4293.6570535087203</v>
      </c>
      <c r="L207">
        <v>3501.9617548779202</v>
      </c>
      <c r="M207">
        <v>55.834233183843402</v>
      </c>
      <c r="N207">
        <v>0.86399782502189204</v>
      </c>
      <c r="O207">
        <v>11.3881245234227</v>
      </c>
      <c r="P207">
        <v>103.529014844804</v>
      </c>
      <c r="Q207">
        <v>0.25183483857007599</v>
      </c>
    </row>
    <row r="208" spans="1:17" hidden="1" x14ac:dyDescent="0.3">
      <c r="A208" t="s">
        <v>506</v>
      </c>
      <c r="B208" t="s">
        <v>507</v>
      </c>
      <c r="C208" t="str">
        <f>IFERROR(VLOOKUP(Table1[[#This Row],[Ticker]],[1]!Table1[[Symbol]:[Industry]],2,FALSE),"-")</f>
        <v>-</v>
      </c>
      <c r="D208" t="s">
        <v>21</v>
      </c>
      <c r="E208">
        <v>40751.432181149998</v>
      </c>
      <c r="F208">
        <v>1011.5</v>
      </c>
      <c r="G208">
        <v>-48.5812843091581</v>
      </c>
      <c r="H208">
        <v>-9.7257032558303393</v>
      </c>
      <c r="I208">
        <v>-25.5053932516381</v>
      </c>
      <c r="J208">
        <v>1.4909336182304601E-2</v>
      </c>
      <c r="K208">
        <v>1035.43553439268</v>
      </c>
      <c r="M208">
        <v>36.328868010531998</v>
      </c>
      <c r="N208">
        <v>0.73677949507945995</v>
      </c>
      <c r="O208">
        <v>38.4083044982698</v>
      </c>
      <c r="P208">
        <v>2.9778569610587802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46</v>
      </c>
      <c r="E209">
        <v>40551.885000000002</v>
      </c>
      <c r="F209">
        <v>68.010000000000005</v>
      </c>
      <c r="G209">
        <v>129.927529986905</v>
      </c>
      <c r="H209">
        <v>-14.368100708536801</v>
      </c>
      <c r="I209">
        <v>36.0334036179215</v>
      </c>
      <c r="J209">
        <v>3.9098470543095498</v>
      </c>
      <c r="K209">
        <v>66.6933075695176</v>
      </c>
      <c r="L209">
        <v>55.739674271547301</v>
      </c>
      <c r="M209">
        <v>56.039466464800398</v>
      </c>
      <c r="N209">
        <v>0.64367660188801501</v>
      </c>
      <c r="O209">
        <v>14.909572121746701</v>
      </c>
      <c r="P209">
        <v>172.585170340681</v>
      </c>
      <c r="Q209">
        <v>0.11813108386738801</v>
      </c>
    </row>
    <row r="210" spans="1:17" hidden="1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32</v>
      </c>
      <c r="E210">
        <v>39677.161860738001</v>
      </c>
      <c r="F210">
        <v>59.83</v>
      </c>
      <c r="G210">
        <v>57.573248928216302</v>
      </c>
      <c r="H210">
        <v>-4.3801960248885301</v>
      </c>
      <c r="I210">
        <v>27.493170210531101</v>
      </c>
      <c r="J210">
        <v>3.0593509723790202</v>
      </c>
      <c r="K210">
        <v>60.054333197923697</v>
      </c>
      <c r="L210">
        <v>53.465714908128</v>
      </c>
      <c r="M210">
        <v>37.006743124489198</v>
      </c>
      <c r="N210">
        <v>0.70832614016420903</v>
      </c>
      <c r="O210">
        <v>29.533678756476601</v>
      </c>
      <c r="P210">
        <v>94.885993485341999</v>
      </c>
      <c r="Q210">
        <v>9.5447742303170005E-2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239</v>
      </c>
      <c r="E211">
        <v>39667.374807200002</v>
      </c>
      <c r="F211">
        <v>4290.5</v>
      </c>
      <c r="G211">
        <v>9.1344797552808394</v>
      </c>
      <c r="H211">
        <v>13.486117872015001</v>
      </c>
      <c r="I211">
        <v>1.77508037219939</v>
      </c>
      <c r="J211">
        <v>4.0065922185715701</v>
      </c>
      <c r="K211">
        <v>4004.1733166531999</v>
      </c>
      <c r="L211">
        <v>3740.7629609396499</v>
      </c>
      <c r="M211">
        <v>56.795020548622901</v>
      </c>
      <c r="N211">
        <v>0.45159675071267402</v>
      </c>
      <c r="O211">
        <v>7.9128306724157902</v>
      </c>
      <c r="P211">
        <v>34.836580766813299</v>
      </c>
      <c r="Q211">
        <v>6.8889851658145998E-2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189</v>
      </c>
      <c r="E212">
        <v>39589.019157729999</v>
      </c>
      <c r="F212">
        <v>689.95</v>
      </c>
      <c r="G212">
        <v>2.5979489987880302</v>
      </c>
      <c r="H212">
        <v>-2.5565864656582802</v>
      </c>
      <c r="I212">
        <v>-0.21830222360447801</v>
      </c>
      <c r="J212">
        <v>0.84600361547129399</v>
      </c>
      <c r="K212">
        <v>649.20474658689102</v>
      </c>
      <c r="L212">
        <v>617.45640167225599</v>
      </c>
      <c r="M212">
        <v>65.398521241034402</v>
      </c>
      <c r="N212">
        <v>0.76701857692735198</v>
      </c>
      <c r="O212">
        <v>4.1887093267628002</v>
      </c>
      <c r="P212">
        <v>41.354230690432203</v>
      </c>
      <c r="Q212">
        <v>3.5172189648415002E-2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21</v>
      </c>
      <c r="E213">
        <v>39052.208239009997</v>
      </c>
      <c r="F213">
        <v>5669.1</v>
      </c>
      <c r="G213">
        <v>-2.5095711565494598</v>
      </c>
      <c r="H213">
        <v>1.08663235101141</v>
      </c>
      <c r="I213">
        <v>-20.313270593824399</v>
      </c>
      <c r="J213">
        <v>1.3479374831691799</v>
      </c>
      <c r="K213">
        <v>5378.5164913798399</v>
      </c>
      <c r="L213">
        <v>5412.2227371859999</v>
      </c>
      <c r="M213">
        <v>80.058095498771905</v>
      </c>
      <c r="N213">
        <v>0.82823448010712297</v>
      </c>
      <c r="O213">
        <v>20.7854862323825</v>
      </c>
      <c r="P213">
        <v>32.231617003906898</v>
      </c>
      <c r="Q213">
        <v>2.8842700894E-5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18</v>
      </c>
      <c r="E214">
        <v>38360.882030975998</v>
      </c>
      <c r="F214">
        <v>229.78</v>
      </c>
      <c r="G214">
        <v>147.08239425337501</v>
      </c>
      <c r="H214">
        <v>7.6905333108394496</v>
      </c>
      <c r="I214">
        <v>58.762010468154799</v>
      </c>
      <c r="J214">
        <v>7.7031048536348896</v>
      </c>
      <c r="K214">
        <v>216.84170891487</v>
      </c>
      <c r="L214">
        <v>181.971763270368</v>
      </c>
      <c r="M214">
        <v>58.063337589108002</v>
      </c>
      <c r="N214">
        <v>1.3081768979264301</v>
      </c>
      <c r="O214">
        <v>25.881277743928901</v>
      </c>
      <c r="P214">
        <v>186.330218068535</v>
      </c>
      <c r="Q214">
        <v>0.12511895621369101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65</v>
      </c>
      <c r="E215">
        <v>38274.5905390599</v>
      </c>
      <c r="F215">
        <v>1379.85</v>
      </c>
      <c r="G215">
        <v>82.5880603236387</v>
      </c>
      <c r="H215">
        <v>8.7685522029716392</v>
      </c>
      <c r="I215">
        <v>44.403479101992801</v>
      </c>
      <c r="J215">
        <v>8.1243109826606101</v>
      </c>
      <c r="K215">
        <v>1181.3908944935299</v>
      </c>
      <c r="L215">
        <v>969.06867207014295</v>
      </c>
      <c r="M215">
        <v>83.480880517056704</v>
      </c>
      <c r="N215">
        <v>0.91088536744078596</v>
      </c>
      <c r="O215">
        <v>0.37322897416387502</v>
      </c>
      <c r="P215">
        <v>108.75189107413</v>
      </c>
      <c r="Q215">
        <v>5.9306023666427003E-2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171</v>
      </c>
      <c r="E216">
        <v>37891.550397596999</v>
      </c>
      <c r="F216">
        <v>199.47</v>
      </c>
      <c r="G216">
        <v>113.133072743269</v>
      </c>
      <c r="H216">
        <v>6.5509340972804697</v>
      </c>
      <c r="I216">
        <v>40.156633254777802</v>
      </c>
      <c r="J216">
        <v>5.3830195189177203</v>
      </c>
      <c r="K216">
        <v>187.163620381513</v>
      </c>
      <c r="L216">
        <v>152.707274348477</v>
      </c>
      <c r="M216">
        <v>79.090742930584099</v>
      </c>
      <c r="N216">
        <v>0.72110138491765896</v>
      </c>
      <c r="O216">
        <v>4.7776608011229804</v>
      </c>
      <c r="P216">
        <v>141.34301270417399</v>
      </c>
      <c r="Q216">
        <v>7.7572938634340005E-2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526</v>
      </c>
      <c r="E217">
        <v>37750.3971786599</v>
      </c>
      <c r="F217">
        <v>580.15</v>
      </c>
      <c r="G217">
        <v>-5.1502737027057002</v>
      </c>
      <c r="H217">
        <v>5.28708649820451</v>
      </c>
      <c r="I217">
        <v>-1.51149003445885</v>
      </c>
      <c r="J217">
        <v>-5.4030719730898402E-2</v>
      </c>
      <c r="K217">
        <v>526.31780603921595</v>
      </c>
      <c r="L217">
        <v>504.59201999371101</v>
      </c>
      <c r="M217">
        <v>67.476003727409207</v>
      </c>
      <c r="N217">
        <v>0.56434055557037999</v>
      </c>
      <c r="O217">
        <v>1.17211066103595</v>
      </c>
      <c r="P217">
        <v>37.786486165538498</v>
      </c>
      <c r="Q217">
        <v>-6.2054604488379003E-2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189</v>
      </c>
      <c r="E218">
        <v>37722.259262400003</v>
      </c>
      <c r="F218">
        <v>2654.95</v>
      </c>
      <c r="G218">
        <v>33.561539635632201</v>
      </c>
      <c r="H218">
        <v>4.04899599382557</v>
      </c>
      <c r="I218">
        <v>19.476046864140599</v>
      </c>
      <c r="J218">
        <v>-2.3877312548119001</v>
      </c>
      <c r="K218">
        <v>2417.3470502233799</v>
      </c>
      <c r="L218">
        <v>2007.6024759674301</v>
      </c>
      <c r="M218">
        <v>54.007904831817399</v>
      </c>
      <c r="N218">
        <v>0.58385858235625598</v>
      </c>
      <c r="O218">
        <v>15.305372982542</v>
      </c>
      <c r="P218">
        <v>72.393753449563306</v>
      </c>
      <c r="Q218">
        <v>3.3152562153394002E-2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49</v>
      </c>
      <c r="E219">
        <v>37377.2114713599</v>
      </c>
      <c r="F219">
        <v>299.10000000000002</v>
      </c>
      <c r="G219">
        <v>-34.846144198729803</v>
      </c>
      <c r="H219">
        <v>1.2646889309451299</v>
      </c>
      <c r="I219">
        <v>-1.3530625084629699</v>
      </c>
      <c r="J219">
        <v>2.75217986074626</v>
      </c>
      <c r="K219">
        <v>288.956699693242</v>
      </c>
      <c r="L219">
        <v>280.26223344245398</v>
      </c>
      <c r="M219">
        <v>55.7687989338718</v>
      </c>
      <c r="N219">
        <v>0.70998278484673005</v>
      </c>
      <c r="O219">
        <v>12.3370110330992</v>
      </c>
      <c r="P219">
        <v>26.016431430377001</v>
      </c>
      <c r="Q219">
        <v>5.6309332252307998E-2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156</v>
      </c>
      <c r="E220">
        <v>37328.257514279998</v>
      </c>
      <c r="F220">
        <v>276.61</v>
      </c>
      <c r="G220">
        <v>126.887099969861</v>
      </c>
      <c r="H220">
        <v>13.412812451713799</v>
      </c>
      <c r="I220">
        <v>7.6485078961839603</v>
      </c>
      <c r="J220">
        <v>-0.43311106444040498</v>
      </c>
      <c r="K220">
        <v>239.51119466837201</v>
      </c>
      <c r="L220">
        <v>208.12533189023401</v>
      </c>
      <c r="M220">
        <v>83.838935685843595</v>
      </c>
      <c r="N220">
        <v>1.7975976247580201</v>
      </c>
      <c r="O220">
        <v>6.1964498752756496</v>
      </c>
      <c r="P220">
        <v>160.952830188679</v>
      </c>
      <c r="Q220">
        <v>0.14752725084391799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179</v>
      </c>
      <c r="E221">
        <v>36750.042000000001</v>
      </c>
      <c r="F221">
        <v>527.54999999999995</v>
      </c>
      <c r="G221">
        <v>-16.500276588105599</v>
      </c>
      <c r="H221">
        <v>5.0126835229582296</v>
      </c>
      <c r="I221">
        <v>13.808503381498999</v>
      </c>
      <c r="J221">
        <v>0.54679310668077796</v>
      </c>
      <c r="K221">
        <v>478.15453712367099</v>
      </c>
      <c r="L221">
        <v>450.274855304629</v>
      </c>
      <c r="M221">
        <v>77.982788829337494</v>
      </c>
      <c r="N221">
        <v>0.86736192256436895</v>
      </c>
      <c r="O221">
        <v>2.4452658515780699</v>
      </c>
      <c r="P221">
        <v>40.417886611658197</v>
      </c>
      <c r="Q221">
        <v>-5.7542994539107002E-2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242</v>
      </c>
      <c r="E222">
        <v>36746.331141014998</v>
      </c>
      <c r="F222">
        <v>2724.9</v>
      </c>
      <c r="G222">
        <v>11.3910843767184</v>
      </c>
      <c r="H222">
        <v>13.717198418052901</v>
      </c>
      <c r="I222">
        <v>-0.30116573566625399</v>
      </c>
      <c r="J222">
        <v>-0.60825957161600597</v>
      </c>
      <c r="K222">
        <v>2466.3052181889102</v>
      </c>
      <c r="L222">
        <v>2300.46417114006</v>
      </c>
      <c r="M222">
        <v>74.409978614490299</v>
      </c>
      <c r="N222">
        <v>1.2929146167872401</v>
      </c>
      <c r="O222">
        <v>1.1046276927593599</v>
      </c>
      <c r="P222">
        <v>43.400694663719598</v>
      </c>
      <c r="Q222">
        <v>9.3211058289060008E-3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539</v>
      </c>
      <c r="E223">
        <v>35611.748537120002</v>
      </c>
      <c r="F223">
        <v>1008.2</v>
      </c>
      <c r="G223">
        <v>82.391171649153506</v>
      </c>
      <c r="H223">
        <v>18.9973020176093</v>
      </c>
      <c r="I223">
        <v>35.121012168985501</v>
      </c>
      <c r="J223">
        <v>3.0406036191774799</v>
      </c>
      <c r="K223">
        <v>846.14245586150605</v>
      </c>
      <c r="L223">
        <v>706.21194361437006</v>
      </c>
      <c r="M223">
        <v>72.933148038482699</v>
      </c>
      <c r="N223">
        <v>1.5156501111965499</v>
      </c>
      <c r="O223">
        <v>5.6338028169014001</v>
      </c>
      <c r="P223">
        <v>112.252631578947</v>
      </c>
      <c r="Q223">
        <v>0.12139174181252101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542</v>
      </c>
      <c r="E224">
        <v>35467.818749999999</v>
      </c>
      <c r="F224">
        <v>3220.25</v>
      </c>
      <c r="G224">
        <v>-10.246711378475</v>
      </c>
      <c r="H224">
        <v>3.2940284919747702</v>
      </c>
      <c r="I224">
        <v>-16.9589266334957</v>
      </c>
      <c r="J224">
        <v>2.0579442213320399E-2</v>
      </c>
      <c r="K224">
        <v>3253.4188934889798</v>
      </c>
      <c r="L224">
        <v>3253.9295253917899</v>
      </c>
      <c r="M224">
        <v>47.405336020736399</v>
      </c>
      <c r="N224">
        <v>0.67347080591622099</v>
      </c>
      <c r="O224">
        <v>21.729679372719499</v>
      </c>
      <c r="P224">
        <v>30.058562197092002</v>
      </c>
      <c r="Q224">
        <v>7.2929302328781004E-2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Row],[Ticker]],[1]!Table1[[Symbol]:[Industry]],2,FALSE),"-")</f>
        <v>-</v>
      </c>
      <c r="D225" t="s">
        <v>214</v>
      </c>
      <c r="E225">
        <v>35335.865863924999</v>
      </c>
      <c r="F225">
        <v>8684.0499999999993</v>
      </c>
      <c r="G225">
        <v>130.67339601424399</v>
      </c>
      <c r="H225">
        <v>4.83670249128485</v>
      </c>
      <c r="I225">
        <v>41.558895715906601</v>
      </c>
      <c r="J225">
        <v>3.4777525157585298</v>
      </c>
      <c r="K225">
        <v>8107.7938813760402</v>
      </c>
      <c r="L225">
        <v>6546.62994001063</v>
      </c>
      <c r="M225">
        <v>68.653148267740505</v>
      </c>
      <c r="N225">
        <v>0.62303459394680405</v>
      </c>
      <c r="O225">
        <v>3.2104835877269302</v>
      </c>
      <c r="P225">
        <v>162.89411942783599</v>
      </c>
      <c r="Q225">
        <v>0.285869486475197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547</v>
      </c>
      <c r="E226">
        <v>34970.658315234999</v>
      </c>
      <c r="F226">
        <v>1298.8499999999999</v>
      </c>
      <c r="G226">
        <v>3.7741100235093499</v>
      </c>
      <c r="H226">
        <v>5.5595239299575798</v>
      </c>
      <c r="I226">
        <v>-9.26204838843198</v>
      </c>
      <c r="J226">
        <v>2.8452502665269699</v>
      </c>
      <c r="K226">
        <v>1185.4470914752001</v>
      </c>
      <c r="L226">
        <v>1134.0496556862799</v>
      </c>
      <c r="M226">
        <v>68.644236705109606</v>
      </c>
      <c r="N226">
        <v>2.0878163132882999</v>
      </c>
      <c r="O226">
        <v>10.9596951149093</v>
      </c>
      <c r="P226">
        <v>32.191745967126302</v>
      </c>
      <c r="Q226">
        <v>0.11630125510893199</v>
      </c>
    </row>
    <row r="227" spans="1:17" x14ac:dyDescent="0.3">
      <c r="A227" t="s">
        <v>548</v>
      </c>
      <c r="B227" t="s">
        <v>549</v>
      </c>
      <c r="C227" t="str">
        <f>IFERROR(VLOOKUP(Table1[[#This Row],[Ticker]],[1]!Table1[[Symbol]:[Industry]],2,FALSE),"-")</f>
        <v>-</v>
      </c>
      <c r="D227" t="s">
        <v>80</v>
      </c>
      <c r="E227">
        <v>34806.026727965</v>
      </c>
      <c r="F227">
        <v>1865.3</v>
      </c>
      <c r="G227">
        <v>-36.800782861394403</v>
      </c>
      <c r="H227">
        <v>-1.63002908319249</v>
      </c>
      <c r="I227">
        <v>-30.956069933728202</v>
      </c>
      <c r="J227">
        <v>1.13600969428106</v>
      </c>
      <c r="K227">
        <v>1851.0131681428199</v>
      </c>
      <c r="L227">
        <v>1973.4822470552899</v>
      </c>
      <c r="M227">
        <v>56.746134691537698</v>
      </c>
      <c r="N227">
        <v>1.15804559580915</v>
      </c>
      <c r="O227">
        <v>30.311478046426799</v>
      </c>
      <c r="P227">
        <v>12.9526462395543</v>
      </c>
      <c r="Q227">
        <v>-6.9391747957835995E-2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Row],[Ticker]],[1]!Table1[[Symbol]:[Industry]],2,FALSE),"-")</f>
        <v>-</v>
      </c>
      <c r="D228" t="s">
        <v>341</v>
      </c>
      <c r="E228">
        <v>34609.414185324997</v>
      </c>
      <c r="F228">
        <v>754.45</v>
      </c>
      <c r="G228">
        <v>42.380319398414798</v>
      </c>
      <c r="H228">
        <v>1.98143913433634</v>
      </c>
      <c r="I228">
        <v>18.0224858321113</v>
      </c>
      <c r="J228">
        <v>2.9512511691714001</v>
      </c>
      <c r="K228">
        <v>712.26837414186798</v>
      </c>
      <c r="L228">
        <v>617.12175856190095</v>
      </c>
      <c r="M228">
        <v>36.841270988496802</v>
      </c>
      <c r="N228">
        <v>2.07329507776981</v>
      </c>
      <c r="O228">
        <v>4.1818543309695801</v>
      </c>
      <c r="P228">
        <v>68.913019142505306</v>
      </c>
      <c r="Q228">
        <v>0.25204291888257702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287</v>
      </c>
      <c r="E229">
        <v>34422.316758059998</v>
      </c>
      <c r="F229">
        <v>470.1</v>
      </c>
      <c r="G229">
        <v>17.891968476907898</v>
      </c>
      <c r="H229">
        <v>-5.9889815655869398</v>
      </c>
      <c r="I229">
        <v>-1.6657968118641999</v>
      </c>
      <c r="J229">
        <v>-1.30393665788368</v>
      </c>
      <c r="K229">
        <v>462.03231170403899</v>
      </c>
      <c r="L229">
        <v>415.44743255935299</v>
      </c>
      <c r="M229">
        <v>31.6485324632052</v>
      </c>
      <c r="N229">
        <v>1.65309424535661</v>
      </c>
      <c r="O229">
        <v>8.4556477345245593</v>
      </c>
      <c r="P229">
        <v>52.382495948136103</v>
      </c>
      <c r="Q229">
        <v>5.8737531990233002E-2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46</v>
      </c>
      <c r="E230">
        <v>34421.4</v>
      </c>
      <c r="F230">
        <v>187.52</v>
      </c>
      <c r="G230">
        <v>330.11058235083698</v>
      </c>
      <c r="H230">
        <v>26.105508106890099</v>
      </c>
      <c r="I230">
        <v>90.2642781605864</v>
      </c>
      <c r="J230">
        <v>16.172186853478301</v>
      </c>
      <c r="K230">
        <v>154.777685551552</v>
      </c>
      <c r="L230">
        <v>117.343082551403</v>
      </c>
      <c r="M230">
        <v>86.806751462041305</v>
      </c>
      <c r="N230">
        <v>1.60319018804686</v>
      </c>
      <c r="O230">
        <v>5.7487201365187701</v>
      </c>
      <c r="P230">
        <v>368.8</v>
      </c>
      <c r="Q230">
        <v>0.119495419496809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37</v>
      </c>
      <c r="E231">
        <v>34264.7200387349</v>
      </c>
      <c r="F231">
        <v>1037.75</v>
      </c>
      <c r="G231">
        <v>2.5141527266925001</v>
      </c>
      <c r="H231">
        <v>3.3607526929323401</v>
      </c>
      <c r="I231">
        <v>-0.91600359911166296</v>
      </c>
      <c r="J231">
        <v>2.9564788380136302</v>
      </c>
      <c r="K231">
        <v>982.78635300097403</v>
      </c>
      <c r="L231">
        <v>945.26347730893099</v>
      </c>
      <c r="M231">
        <v>56.377863389989301</v>
      </c>
      <c r="N231">
        <v>0.85403988164486699</v>
      </c>
      <c r="O231">
        <v>5.2276559865092702</v>
      </c>
      <c r="P231">
        <v>36.0091743119266</v>
      </c>
      <c r="Q231">
        <v>-6.7761710100188E-2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333</v>
      </c>
      <c r="E232">
        <v>34042.61237522</v>
      </c>
      <c r="F232">
        <v>1711.05</v>
      </c>
      <c r="G232">
        <v>90.719996907020104</v>
      </c>
      <c r="H232">
        <v>11.844250451907101</v>
      </c>
      <c r="I232">
        <v>63.9459541455563</v>
      </c>
      <c r="J232">
        <v>14.980766572207401</v>
      </c>
      <c r="K232">
        <v>1582.8087417637801</v>
      </c>
      <c r="L232">
        <v>1273.3929726659001</v>
      </c>
      <c r="M232">
        <v>52.9508789943769</v>
      </c>
      <c r="N232">
        <v>1.5880703254161801</v>
      </c>
      <c r="O232">
        <v>10.9143508372052</v>
      </c>
      <c r="P232">
        <v>143.84352287302201</v>
      </c>
      <c r="Q232">
        <v>0.160525819337072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37</v>
      </c>
      <c r="E233">
        <v>33908.392678234901</v>
      </c>
      <c r="F233">
        <v>575.35</v>
      </c>
      <c r="G233">
        <v>-32.704371081390697</v>
      </c>
      <c r="H233">
        <v>8.9208586571717792</v>
      </c>
      <c r="I233">
        <v>-8.3148746550040595</v>
      </c>
      <c r="J233">
        <v>0.25294280260234198</v>
      </c>
      <c r="K233">
        <v>545.72978968048199</v>
      </c>
      <c r="L233">
        <v>558.47486250198097</v>
      </c>
      <c r="M233">
        <v>72.008032988881595</v>
      </c>
      <c r="N233">
        <v>1.65202588717809</v>
      </c>
      <c r="O233">
        <v>17.319892239506299</v>
      </c>
      <c r="P233">
        <v>26.506156552330701</v>
      </c>
      <c r="Q233">
        <v>-9.2249703076291004E-2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287</v>
      </c>
      <c r="E234">
        <v>33782.256266329998</v>
      </c>
      <c r="F234">
        <v>1252.3499999999999</v>
      </c>
      <c r="G234">
        <v>55.319801259312499</v>
      </c>
      <c r="H234">
        <v>-0.39412862627038597</v>
      </c>
      <c r="I234">
        <v>13.385303783506201</v>
      </c>
      <c r="J234">
        <v>-2.20460578485508</v>
      </c>
      <c r="K234">
        <v>1284.57607520437</v>
      </c>
      <c r="L234">
        <v>1130.69877125931</v>
      </c>
      <c r="M234">
        <v>41.320507444223999</v>
      </c>
      <c r="N234">
        <v>1.31531270295279</v>
      </c>
      <c r="O234">
        <v>20.884736695013299</v>
      </c>
      <c r="P234">
        <v>91.008922443376704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400</v>
      </c>
      <c r="E235">
        <v>33174.497914309999</v>
      </c>
      <c r="F235">
        <v>527.85</v>
      </c>
      <c r="G235">
        <v>-2.2773435994846398</v>
      </c>
      <c r="H235">
        <v>5.6956726439574998</v>
      </c>
      <c r="I235">
        <v>0.64258936229598596</v>
      </c>
      <c r="J235">
        <v>-0.51548041854292004</v>
      </c>
      <c r="K235">
        <v>500.73494966275001</v>
      </c>
      <c r="L235">
        <v>466.02666850023797</v>
      </c>
      <c r="M235">
        <v>54.777473126788003</v>
      </c>
      <c r="N235">
        <v>1.2045515638470901</v>
      </c>
      <c r="O235">
        <v>5.6929051813962204</v>
      </c>
      <c r="P235">
        <v>44.616438356164402</v>
      </c>
      <c r="Q235">
        <v>9.6604847787901002E-2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568</v>
      </c>
      <c r="E236">
        <v>33096.3970845</v>
      </c>
      <c r="F236">
        <v>333.95</v>
      </c>
      <c r="G236">
        <v>157.443668251286</v>
      </c>
      <c r="H236">
        <v>-2.4429318392269899</v>
      </c>
      <c r="I236">
        <v>11.477604606349299</v>
      </c>
      <c r="J236">
        <v>7.2778728117539497</v>
      </c>
      <c r="K236">
        <v>337.36946458306198</v>
      </c>
      <c r="L236">
        <v>276.79428809569703</v>
      </c>
      <c r="M236">
        <v>67.323854116773603</v>
      </c>
      <c r="N236">
        <v>0.71504167534776597</v>
      </c>
      <c r="O236">
        <v>24.509657134301499</v>
      </c>
      <c r="P236">
        <v>188.26068191627101</v>
      </c>
      <c r="Q236">
        <v>7.7629434184863996E-2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Row],[Ticker]],[1]!Table1[[Symbol]:[Industry]],2,FALSE),"-")</f>
        <v>-</v>
      </c>
      <c r="D237" t="s">
        <v>24</v>
      </c>
      <c r="E237">
        <v>32939.507045542901</v>
      </c>
      <c r="F237">
        <v>192.43</v>
      </c>
      <c r="G237">
        <v>-41.442699766270103</v>
      </c>
      <c r="H237">
        <v>-2.5677147258044899</v>
      </c>
      <c r="I237">
        <v>-29.1750429176872</v>
      </c>
      <c r="J237">
        <v>-1.3140148059639301</v>
      </c>
      <c r="K237">
        <v>196.765013413491</v>
      </c>
      <c r="L237">
        <v>207.42246061944201</v>
      </c>
      <c r="M237">
        <v>51.545831470054701</v>
      </c>
      <c r="N237">
        <v>1.05761699883463</v>
      </c>
      <c r="O237">
        <v>36.725042872732899</v>
      </c>
      <c r="P237">
        <v>13.762932308601799</v>
      </c>
      <c r="Q237">
        <v>-9.6314109278964999E-2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Row],[Ticker]],[1]!Table1[[Symbol]:[Industry]],2,FALSE),"-")</f>
        <v>-</v>
      </c>
      <c r="D238" t="s">
        <v>247</v>
      </c>
      <c r="E238">
        <v>32909.457306720004</v>
      </c>
      <c r="F238">
        <v>6444.75</v>
      </c>
      <c r="G238">
        <v>155.59248997051901</v>
      </c>
      <c r="H238">
        <v>-4.5634258147041402</v>
      </c>
      <c r="I238">
        <v>38.223844413769697</v>
      </c>
      <c r="J238">
        <v>-3.42532521050012</v>
      </c>
      <c r="K238">
        <v>6572.3495867770598</v>
      </c>
      <c r="L238">
        <v>5539.3982360817699</v>
      </c>
      <c r="M238">
        <v>41.052047073626802</v>
      </c>
      <c r="N238">
        <v>1.1112204096673699</v>
      </c>
      <c r="O238">
        <v>51.392218472400003</v>
      </c>
      <c r="P238">
        <v>182.66447368421001</v>
      </c>
      <c r="Q238">
        <v>0.14950256772067899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Row],[Ticker]],[1]!Table1[[Symbol]:[Industry]],2,FALSE),"-")</f>
        <v>-</v>
      </c>
      <c r="D239" t="s">
        <v>403</v>
      </c>
      <c r="E239">
        <v>32768.738644620003</v>
      </c>
      <c r="F239">
        <v>534.6</v>
      </c>
      <c r="G239">
        <v>165.58890189312899</v>
      </c>
      <c r="H239">
        <v>-28.801163953777699</v>
      </c>
      <c r="I239">
        <v>39.593141165163097</v>
      </c>
      <c r="J239">
        <v>-4.9592799481738599</v>
      </c>
      <c r="K239">
        <v>579.41794082268495</v>
      </c>
      <c r="L239">
        <v>446.16975562676902</v>
      </c>
      <c r="M239">
        <v>21.9469756446424</v>
      </c>
      <c r="N239">
        <v>0.78200005610387002</v>
      </c>
      <c r="O239">
        <v>35.054246165357199</v>
      </c>
      <c r="P239">
        <v>196.177285318559</v>
      </c>
      <c r="Q239">
        <v>5.5936458178136E-2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182</v>
      </c>
      <c r="E240">
        <v>32715.674999999999</v>
      </c>
      <c r="F240">
        <v>769.75</v>
      </c>
      <c r="G240">
        <v>54.8324587388813</v>
      </c>
      <c r="H240">
        <v>1.5103818242142499</v>
      </c>
      <c r="I240">
        <v>27.915626308223398</v>
      </c>
      <c r="J240">
        <v>6.4219403056261104</v>
      </c>
      <c r="K240">
        <v>647.18272675161802</v>
      </c>
      <c r="L240">
        <v>539.13035153912006</v>
      </c>
      <c r="M240">
        <v>67.762958846011401</v>
      </c>
      <c r="N240">
        <v>1.30523549542036</v>
      </c>
      <c r="O240">
        <v>4.7158168236440297</v>
      </c>
      <c r="P240">
        <v>87.743902439024396</v>
      </c>
      <c r="Q240">
        <v>-7.3434925928400003E-3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143</v>
      </c>
      <c r="E241">
        <v>32709.010348100001</v>
      </c>
      <c r="F241">
        <v>325.55</v>
      </c>
      <c r="G241">
        <v>25.5204655274426</v>
      </c>
      <c r="H241">
        <v>-6.0265716565490601</v>
      </c>
      <c r="I241">
        <v>31.112169933285202</v>
      </c>
      <c r="J241">
        <v>-3.2749760566945501</v>
      </c>
      <c r="K241">
        <v>299.508746893629</v>
      </c>
      <c r="L241">
        <v>257.64292771063703</v>
      </c>
      <c r="M241">
        <v>49.848516482847202</v>
      </c>
      <c r="N241">
        <v>0.69158525035648299</v>
      </c>
      <c r="O241">
        <v>4.2543388112424996</v>
      </c>
      <c r="P241">
        <v>68.722466960352406</v>
      </c>
      <c r="Q241">
        <v>1.6803116055269001E-2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49</v>
      </c>
      <c r="E242">
        <v>32616.904850534898</v>
      </c>
      <c r="F242">
        <v>406</v>
      </c>
      <c r="G242">
        <v>-13.8408523945462</v>
      </c>
      <c r="H242">
        <v>-15.6486801716812</v>
      </c>
      <c r="I242">
        <v>-28.1139362644961</v>
      </c>
      <c r="J242">
        <v>-1.3199831611020201</v>
      </c>
      <c r="K242">
        <v>439.01192899501899</v>
      </c>
      <c r="L242">
        <v>433.46726635405901</v>
      </c>
      <c r="M242">
        <v>49.999279852930201</v>
      </c>
      <c r="N242">
        <v>1.77600690788417</v>
      </c>
      <c r="O242">
        <v>28.004926108374299</v>
      </c>
      <c r="P242">
        <v>20.725542670234798</v>
      </c>
      <c r="Q242">
        <v>0.101139775143558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80</v>
      </c>
      <c r="E243">
        <v>32582.089740424999</v>
      </c>
      <c r="F243">
        <v>4390</v>
      </c>
      <c r="G243">
        <v>6.3818617245785401</v>
      </c>
      <c r="H243">
        <v>-3.63490465615497</v>
      </c>
      <c r="I243">
        <v>-4.1438813948658098</v>
      </c>
      <c r="J243">
        <v>-2.7697005870780198</v>
      </c>
      <c r="K243">
        <v>4194.31300827219</v>
      </c>
      <c r="L243">
        <v>3924.5754352015701</v>
      </c>
      <c r="M243">
        <v>40.556831543031599</v>
      </c>
      <c r="N243">
        <v>0.96912886373427998</v>
      </c>
      <c r="O243">
        <v>4.7824601366742403</v>
      </c>
      <c r="P243">
        <v>44.872535269367198</v>
      </c>
      <c r="Q243">
        <v>1.1979016149750001E-3</v>
      </c>
    </row>
    <row r="244" spans="1:17" hidden="1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445</v>
      </c>
      <c r="E244">
        <v>32528.924999999999</v>
      </c>
      <c r="F244">
        <v>909.3</v>
      </c>
      <c r="G244">
        <v>126.27033222500199</v>
      </c>
      <c r="H244">
        <v>14.8933342347535</v>
      </c>
      <c r="I244">
        <v>143.60866687484199</v>
      </c>
      <c r="J244">
        <v>8.2964579677436703</v>
      </c>
      <c r="K244">
        <v>752.73527209221504</v>
      </c>
      <c r="L244">
        <v>535.38869758028898</v>
      </c>
      <c r="M244">
        <v>80.812727384993707</v>
      </c>
      <c r="N244">
        <v>0.280330145923185</v>
      </c>
      <c r="O244">
        <v>6.6754646431320896</v>
      </c>
      <c r="P244">
        <v>224.75</v>
      </c>
      <c r="Q244">
        <v>9.6477204696522004E-2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239</v>
      </c>
      <c r="E245">
        <v>32477.192779179899</v>
      </c>
      <c r="F245">
        <v>4203.45</v>
      </c>
      <c r="G245">
        <v>-1.4594770899849201</v>
      </c>
      <c r="H245">
        <v>-3.4608585565992902</v>
      </c>
      <c r="I245">
        <v>17.254045579947601</v>
      </c>
      <c r="J245">
        <v>-1.24228518378552</v>
      </c>
      <c r="K245">
        <v>4040.7352985329899</v>
      </c>
      <c r="L245">
        <v>3449.2278586820898</v>
      </c>
      <c r="M245">
        <v>46.306889444923598</v>
      </c>
      <c r="N245">
        <v>0.48589361455591101</v>
      </c>
      <c r="O245">
        <v>14.617754463595301</v>
      </c>
      <c r="P245">
        <v>66.506238859180002</v>
      </c>
      <c r="Q245">
        <v>0.105883576225866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239</v>
      </c>
      <c r="E246">
        <v>32288.7864176</v>
      </c>
      <c r="F246">
        <v>1674.15</v>
      </c>
      <c r="G246">
        <v>15.6152919438479</v>
      </c>
      <c r="H246">
        <v>-0.80163947107046296</v>
      </c>
      <c r="I246">
        <v>33.7603128039026</v>
      </c>
      <c r="J246">
        <v>0.39675873142169299</v>
      </c>
      <c r="K246">
        <v>1607.1767169335201</v>
      </c>
      <c r="L246">
        <v>1342.31864787052</v>
      </c>
      <c r="M246">
        <v>51.121819874796003</v>
      </c>
      <c r="N246">
        <v>1.0133988427095</v>
      </c>
      <c r="O246">
        <v>9.9752113012573496</v>
      </c>
      <c r="P246">
        <v>63.2361544461778</v>
      </c>
      <c r="Q246">
        <v>0.100563706120308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591</v>
      </c>
      <c r="E247">
        <v>32224.311614564998</v>
      </c>
      <c r="F247">
        <v>2254.25</v>
      </c>
      <c r="G247">
        <v>199.238300166952</v>
      </c>
      <c r="H247">
        <v>-17.921603182637501</v>
      </c>
      <c r="I247">
        <v>-12.694606142494701</v>
      </c>
      <c r="J247">
        <v>-6.5781671773525803</v>
      </c>
      <c r="K247">
        <v>2584.34060492149</v>
      </c>
      <c r="L247">
        <v>2237.6906130111902</v>
      </c>
      <c r="M247">
        <v>20.3280847341121</v>
      </c>
      <c r="N247">
        <v>0.80577462235644204</v>
      </c>
      <c r="O247">
        <v>44.824220916047402</v>
      </c>
      <c r="P247">
        <v>225.66454781854901</v>
      </c>
      <c r="Q247">
        <v>0.16406451199687699</v>
      </c>
    </row>
    <row r="248" spans="1:17" hidden="1" x14ac:dyDescent="0.3">
      <c r="A248" t="s">
        <v>592</v>
      </c>
      <c r="B248" t="s">
        <v>593</v>
      </c>
      <c r="C248" t="str">
        <f>IFERROR(VLOOKUP(Table1[[#This Row],[Ticker]],[1]!Table1[[Symbol]:[Industry]],2,FALSE),"-")</f>
        <v>-</v>
      </c>
      <c r="D248" t="s">
        <v>140</v>
      </c>
      <c r="E248">
        <v>32216.064643341</v>
      </c>
      <c r="F248">
        <v>360</v>
      </c>
      <c r="G248">
        <v>-5.9057263654877596</v>
      </c>
      <c r="H248">
        <v>-3.38078154520595</v>
      </c>
      <c r="I248">
        <v>-7.07054412913498</v>
      </c>
      <c r="J248">
        <v>0.78540974746068803</v>
      </c>
      <c r="K248">
        <v>355.57464219479402</v>
      </c>
      <c r="L248">
        <v>346.67174690804802</v>
      </c>
      <c r="M248">
        <v>56.330526885428</v>
      </c>
      <c r="N248">
        <v>0.98227551850775796</v>
      </c>
      <c r="O248">
        <v>10.8333333333333</v>
      </c>
      <c r="P248">
        <v>26.760563380281699</v>
      </c>
      <c r="Q248">
        <v>-0.123824141917355</v>
      </c>
    </row>
    <row r="249" spans="1:17" hidden="1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37</v>
      </c>
      <c r="E249">
        <v>31859.0232799</v>
      </c>
      <c r="F249">
        <v>362.85</v>
      </c>
      <c r="G249">
        <v>-6.6529308403271097</v>
      </c>
      <c r="H249">
        <v>-3.0930443313220102</v>
      </c>
      <c r="I249">
        <v>6.49420220227519</v>
      </c>
      <c r="J249">
        <v>1.4204561084990299</v>
      </c>
      <c r="M249">
        <v>62.775777414967102</v>
      </c>
      <c r="O249">
        <v>3.34849111202975</v>
      </c>
      <c r="P249">
        <v>30.2638664512654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505</v>
      </c>
      <c r="E250">
        <v>31792.187139012</v>
      </c>
      <c r="F250">
        <v>72.42</v>
      </c>
      <c r="G250">
        <v>-0.14477644056663699</v>
      </c>
      <c r="H250">
        <v>1.6374894265189199</v>
      </c>
      <c r="I250">
        <v>0.25590714365512202</v>
      </c>
      <c r="J250">
        <v>-2.0677786135938798</v>
      </c>
      <c r="K250">
        <v>71.216770574687899</v>
      </c>
      <c r="L250">
        <v>66.487566499405602</v>
      </c>
      <c r="M250">
        <v>37.226762236841402</v>
      </c>
      <c r="N250">
        <v>0.94338608877241104</v>
      </c>
      <c r="O250">
        <v>10.466721900027601</v>
      </c>
      <c r="P250">
        <v>25.7291666666666</v>
      </c>
      <c r="Q250">
        <v>5.3705345584566001E-2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239</v>
      </c>
      <c r="E251">
        <v>31324.902399999999</v>
      </c>
      <c r="F251">
        <v>2787</v>
      </c>
      <c r="G251">
        <v>2.4902782252504201</v>
      </c>
      <c r="H251">
        <v>5.6869633145152703</v>
      </c>
      <c r="I251">
        <v>6.6552439313577496</v>
      </c>
      <c r="J251">
        <v>0.53128650419203105</v>
      </c>
      <c r="K251">
        <v>2577.4374446137199</v>
      </c>
      <c r="L251">
        <v>2289.98337512752</v>
      </c>
      <c r="M251">
        <v>55.823281268834101</v>
      </c>
      <c r="N251">
        <v>0.58528654684860104</v>
      </c>
      <c r="O251">
        <v>6.20739146035163</v>
      </c>
      <c r="P251">
        <v>48.6241467576791</v>
      </c>
      <c r="Q251">
        <v>7.8661715226878995E-2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239</v>
      </c>
      <c r="E252">
        <v>31194.860273369999</v>
      </c>
      <c r="F252">
        <v>5991.75</v>
      </c>
      <c r="G252">
        <v>-4.9225594834913302</v>
      </c>
      <c r="H252">
        <v>-6.46533371551185</v>
      </c>
      <c r="I252">
        <v>17.944219574332699</v>
      </c>
      <c r="J252">
        <v>-6.8037013438710501</v>
      </c>
      <c r="K252">
        <v>5984.5379443782003</v>
      </c>
      <c r="L252">
        <v>5176.2391931614602</v>
      </c>
      <c r="M252">
        <v>34.517125105573101</v>
      </c>
      <c r="N252">
        <v>0.69729247136854799</v>
      </c>
      <c r="O252">
        <v>22.668669420453099</v>
      </c>
      <c r="P252">
        <v>48.881848676854197</v>
      </c>
      <c r="Q252">
        <v>9.9650983315590996E-2</v>
      </c>
    </row>
    <row r="253" spans="1:17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591</v>
      </c>
      <c r="E253">
        <v>31129.182604379999</v>
      </c>
      <c r="F253">
        <v>4304.8500000000004</v>
      </c>
      <c r="G253">
        <v>-12.9314911629329</v>
      </c>
      <c r="H253">
        <v>1.1025080714777</v>
      </c>
      <c r="I253">
        <v>-7.8502506520311099</v>
      </c>
      <c r="J253">
        <v>-0.17724556490608001</v>
      </c>
      <c r="K253">
        <v>4291.6953771940498</v>
      </c>
      <c r="L253">
        <v>4267.1721095516004</v>
      </c>
      <c r="M253">
        <v>51.3396544066781</v>
      </c>
      <c r="N253">
        <v>1.14579336141661</v>
      </c>
      <c r="O253">
        <v>22.385216674216199</v>
      </c>
      <c r="P253">
        <v>17.596361351654</v>
      </c>
      <c r="Q253">
        <v>2.3876279941550001E-2</v>
      </c>
    </row>
    <row r="254" spans="1:17" x14ac:dyDescent="0.3">
      <c r="A254" t="s">
        <v>604</v>
      </c>
      <c r="B254" t="s">
        <v>605</v>
      </c>
      <c r="C254" t="str">
        <f>IFERROR(VLOOKUP(Table1[[#This Row],[Ticker]],[1]!Table1[[Symbol]:[Industry]],2,FALSE),"-")</f>
        <v>-</v>
      </c>
      <c r="D254" t="s">
        <v>65</v>
      </c>
      <c r="E254">
        <v>31058.171061345001</v>
      </c>
      <c r="F254">
        <v>1983</v>
      </c>
      <c r="G254">
        <v>57.568667763007497</v>
      </c>
      <c r="H254">
        <v>4.7084584312480997</v>
      </c>
      <c r="I254">
        <v>-8.5673443247899002</v>
      </c>
      <c r="J254">
        <v>11.9485739985841</v>
      </c>
      <c r="K254">
        <v>1833.1359057464299</v>
      </c>
      <c r="L254">
        <v>1770.37366833946</v>
      </c>
      <c r="M254">
        <v>73.85643931221</v>
      </c>
      <c r="N254">
        <v>1.11441120313638</v>
      </c>
      <c r="O254">
        <v>10.6404437720625</v>
      </c>
      <c r="P254">
        <v>87.668575214119997</v>
      </c>
      <c r="Q254">
        <v>-0.12648801282705099</v>
      </c>
    </row>
    <row r="255" spans="1:17" x14ac:dyDescent="0.3">
      <c r="A255" t="s">
        <v>606</v>
      </c>
      <c r="B255" t="s">
        <v>607</v>
      </c>
      <c r="C255" t="str">
        <f>IFERROR(VLOOKUP(Table1[[#This Row],[Ticker]],[1]!Table1[[Symbol]:[Industry]],2,FALSE),"-")</f>
        <v>-</v>
      </c>
      <c r="D255" t="s">
        <v>189</v>
      </c>
      <c r="E255">
        <v>30907.470101700001</v>
      </c>
      <c r="F255">
        <v>13944.95</v>
      </c>
      <c r="G255">
        <v>232.14870436933001</v>
      </c>
      <c r="H255">
        <v>11.1411027164974</v>
      </c>
      <c r="I255">
        <v>60.889737536724503</v>
      </c>
      <c r="J255">
        <v>0.348768801267138</v>
      </c>
      <c r="K255">
        <v>11791.1935224519</v>
      </c>
      <c r="L255">
        <v>8845.7855632934807</v>
      </c>
      <c r="M255">
        <v>77.200944805969698</v>
      </c>
      <c r="N255">
        <v>0.73862650070693603</v>
      </c>
      <c r="O255">
        <v>4.7389915345698403</v>
      </c>
      <c r="P255">
        <v>259.88093818827002</v>
      </c>
      <c r="Q255">
        <v>0.184589807813243</v>
      </c>
    </row>
    <row r="256" spans="1:17" x14ac:dyDescent="0.3">
      <c r="A256" t="s">
        <v>608</v>
      </c>
      <c r="B256" t="s">
        <v>609</v>
      </c>
      <c r="C256" t="str">
        <f>IFERROR(VLOOKUP(Table1[[#This Row],[Ticker]],[1]!Table1[[Symbol]:[Industry]],2,FALSE),"-")</f>
        <v>-</v>
      </c>
      <c r="D256" t="s">
        <v>610</v>
      </c>
      <c r="E256">
        <v>30900.175054200001</v>
      </c>
      <c r="F256">
        <v>780.6</v>
      </c>
      <c r="G256">
        <v>43.758865083716202</v>
      </c>
      <c r="H256">
        <v>5.5670844509156598</v>
      </c>
      <c r="I256">
        <v>-3.77165852798182</v>
      </c>
      <c r="J256">
        <v>0.57812528181773304</v>
      </c>
      <c r="K256">
        <v>724.02164739398597</v>
      </c>
      <c r="L256">
        <v>651.70877949513294</v>
      </c>
      <c r="M256">
        <v>61.8816276489638</v>
      </c>
      <c r="N256">
        <v>0.813781263304444</v>
      </c>
      <c r="O256">
        <v>2.6454009736100299</v>
      </c>
      <c r="P256">
        <v>70.809628008752696</v>
      </c>
      <c r="Q256">
        <v>1.1699789969777E-2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455</v>
      </c>
      <c r="E257">
        <v>30846.179721740002</v>
      </c>
      <c r="F257">
        <v>1684.7</v>
      </c>
      <c r="G257">
        <v>117.492164275371</v>
      </c>
      <c r="H257">
        <v>6.9505374757088196</v>
      </c>
      <c r="I257">
        <v>94.696424786154495</v>
      </c>
      <c r="J257">
        <v>-1.55517226002135</v>
      </c>
      <c r="K257">
        <v>1370.3825671173699</v>
      </c>
      <c r="L257">
        <v>1001.6637761296701</v>
      </c>
      <c r="M257">
        <v>68.953370710728294</v>
      </c>
      <c r="N257">
        <v>0.83343139799598198</v>
      </c>
      <c r="O257">
        <v>5.4163946103163703</v>
      </c>
      <c r="P257">
        <v>181.252086811352</v>
      </c>
      <c r="Q257">
        <v>9.1170915428421997E-2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46</v>
      </c>
      <c r="E258">
        <v>30750.162119299999</v>
      </c>
      <c r="F258">
        <v>319.3</v>
      </c>
      <c r="G258">
        <v>262.97812741175301</v>
      </c>
      <c r="H258">
        <v>17.177174744061901</v>
      </c>
      <c r="I258">
        <v>53.109048987934401</v>
      </c>
      <c r="J258">
        <v>12.6206501869812</v>
      </c>
      <c r="K258">
        <v>268.25297147106301</v>
      </c>
      <c r="L258">
        <v>212.98718680705699</v>
      </c>
      <c r="M258">
        <v>89.437615490997501</v>
      </c>
      <c r="N258">
        <v>1.6405563780127601</v>
      </c>
      <c r="O258">
        <v>5.4494206075790697</v>
      </c>
      <c r="P258">
        <v>304.17721518987298</v>
      </c>
      <c r="Q258">
        <v>0.183483736919867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168</v>
      </c>
      <c r="E259">
        <v>30317.317773344999</v>
      </c>
      <c r="F259">
        <v>915.75</v>
      </c>
      <c r="G259">
        <v>61.105892755989601</v>
      </c>
      <c r="H259">
        <v>7.5618253712481103</v>
      </c>
      <c r="I259">
        <v>-3.1820032043106599</v>
      </c>
      <c r="J259">
        <v>1.38215365334259</v>
      </c>
      <c r="K259">
        <v>844.45336612716596</v>
      </c>
      <c r="L259">
        <v>760.47098078496697</v>
      </c>
      <c r="M259">
        <v>76.212910030551697</v>
      </c>
      <c r="N259">
        <v>1.19544852021534</v>
      </c>
      <c r="O259">
        <v>8.1081081081081106</v>
      </c>
      <c r="P259">
        <v>95.464247598719297</v>
      </c>
      <c r="Q259">
        <v>2.8462593130491001E-2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65</v>
      </c>
      <c r="E260">
        <v>30143.866661669999</v>
      </c>
      <c r="F260">
        <v>1226.25</v>
      </c>
      <c r="G260">
        <v>36.766173551755301</v>
      </c>
      <c r="H260">
        <v>-0.25288075466309301</v>
      </c>
      <c r="I260">
        <v>-2.6056228714646399</v>
      </c>
      <c r="J260">
        <v>7.6560024228932599</v>
      </c>
      <c r="K260">
        <v>1198.2915084956101</v>
      </c>
      <c r="L260">
        <v>1137.6951072750901</v>
      </c>
      <c r="M260">
        <v>65.438255448268094</v>
      </c>
      <c r="N260">
        <v>1.4766348494544499</v>
      </c>
      <c r="O260">
        <v>12.097859327217099</v>
      </c>
      <c r="P260">
        <v>63.729220909272897</v>
      </c>
      <c r="Q260">
        <v>-3.6033672929395001E-2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Row],[Ticker]],[1]!Table1[[Symbol]:[Industry]],2,FALSE),"-")</f>
        <v>-</v>
      </c>
      <c r="D261" t="s">
        <v>621</v>
      </c>
      <c r="E261">
        <v>30046.934551259899</v>
      </c>
      <c r="F261">
        <v>306</v>
      </c>
      <c r="G261">
        <v>156.68064367188799</v>
      </c>
      <c r="H261">
        <v>-1.0896096385985901</v>
      </c>
      <c r="I261">
        <v>-12.574294572420699</v>
      </c>
      <c r="J261">
        <v>-0.55471118337421799</v>
      </c>
      <c r="K261">
        <v>301.22054746366899</v>
      </c>
      <c r="L261">
        <v>269.37792970587799</v>
      </c>
      <c r="M261">
        <v>64.777435851154493</v>
      </c>
      <c r="N261">
        <v>0.53797783877479699</v>
      </c>
      <c r="O261">
        <v>25.588235294117599</v>
      </c>
      <c r="P261">
        <v>187.59398496240499</v>
      </c>
      <c r="Q261">
        <v>6.7542658969566002E-2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624</v>
      </c>
      <c r="E262">
        <v>30041.114995559899</v>
      </c>
      <c r="F262">
        <v>467.15</v>
      </c>
      <c r="G262">
        <v>-69.0168082513283</v>
      </c>
      <c r="H262">
        <v>11.741890476452401</v>
      </c>
      <c r="I262">
        <v>-44.277896269554098</v>
      </c>
      <c r="J262">
        <v>8.7779563507479708</v>
      </c>
      <c r="K262">
        <v>404.38898338985098</v>
      </c>
      <c r="L262">
        <v>521.16978428967104</v>
      </c>
      <c r="M262">
        <v>82.614395777676094</v>
      </c>
      <c r="N262">
        <v>1.09089558242407</v>
      </c>
      <c r="O262">
        <v>113.700096328802</v>
      </c>
      <c r="P262">
        <v>50.693548387096698</v>
      </c>
      <c r="Q262">
        <v>-9.8710011368054004E-2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Row],[Ticker]],[1]!Table1[[Symbol]:[Industry]],2,FALSE),"-")</f>
        <v>-</v>
      </c>
      <c r="D263" t="s">
        <v>140</v>
      </c>
      <c r="E263">
        <v>30007.205364825</v>
      </c>
      <c r="F263">
        <v>1348.35</v>
      </c>
      <c r="G263">
        <v>115.868510557297</v>
      </c>
      <c r="H263">
        <v>-12.672624340774499</v>
      </c>
      <c r="I263">
        <v>30.950930224264599</v>
      </c>
      <c r="J263">
        <v>-6.5384386607759204</v>
      </c>
      <c r="K263">
        <v>1258.8018131392701</v>
      </c>
      <c r="L263">
        <v>996.20220531237203</v>
      </c>
      <c r="M263">
        <v>35.022565033493301</v>
      </c>
      <c r="N263">
        <v>0.62658188618461397</v>
      </c>
      <c r="O263">
        <v>7.7687544035302398</v>
      </c>
      <c r="P263">
        <v>143.95693866473599</v>
      </c>
      <c r="Q263">
        <v>0.16462059564172499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629</v>
      </c>
      <c r="E264">
        <v>29932.651979999999</v>
      </c>
      <c r="F264">
        <v>873.45</v>
      </c>
      <c r="G264">
        <v>12.006772438526999</v>
      </c>
      <c r="H264">
        <v>-1.8398013243587199</v>
      </c>
      <c r="I264">
        <v>0.25045128771060299</v>
      </c>
      <c r="J264">
        <v>-2.8640529020728702</v>
      </c>
      <c r="K264">
        <v>851.89259688358698</v>
      </c>
      <c r="L264">
        <v>794.30112981593504</v>
      </c>
      <c r="M264">
        <v>46.347114193324302</v>
      </c>
      <c r="N264">
        <v>1.0031099017634</v>
      </c>
      <c r="O264">
        <v>6.9322800389260903</v>
      </c>
      <c r="P264">
        <v>42.024390243902403</v>
      </c>
      <c r="Q264">
        <v>8.4115084178326999E-2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346</v>
      </c>
      <c r="E265">
        <v>29870.7614478</v>
      </c>
      <c r="F265">
        <v>6589.35</v>
      </c>
      <c r="G265">
        <v>15.568784424539</v>
      </c>
      <c r="H265">
        <v>11.3862222696762</v>
      </c>
      <c r="I265">
        <v>-1.7658292051893001</v>
      </c>
      <c r="J265">
        <v>0.14041267554265599</v>
      </c>
      <c r="K265">
        <v>6013.6678319095799</v>
      </c>
      <c r="L265">
        <v>5536.0480806655396</v>
      </c>
      <c r="M265">
        <v>66.071262857605404</v>
      </c>
      <c r="N265">
        <v>1.0538904346006901</v>
      </c>
      <c r="O265">
        <v>5.8814602350762897</v>
      </c>
      <c r="P265">
        <v>51.449716722019801</v>
      </c>
      <c r="Q265">
        <v>-4.7936376227024E-2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189</v>
      </c>
      <c r="E266">
        <v>29838.94960752</v>
      </c>
      <c r="F266">
        <v>15950.7</v>
      </c>
      <c r="G266">
        <v>7.3746085073488397</v>
      </c>
      <c r="H266">
        <v>-11.117218711140501</v>
      </c>
      <c r="I266">
        <v>-12.6630724758227</v>
      </c>
      <c r="J266">
        <v>-0.41357371783212299</v>
      </c>
      <c r="K266">
        <v>15597.951980248299</v>
      </c>
      <c r="L266">
        <v>14777.630444070601</v>
      </c>
      <c r="M266">
        <v>39.346874575718303</v>
      </c>
      <c r="N266">
        <v>0.38642564251414901</v>
      </c>
      <c r="O266">
        <v>14.415041346147801</v>
      </c>
      <c r="P266">
        <v>36.516875569686903</v>
      </c>
      <c r="Q266">
        <v>6.4744989626216998E-2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636</v>
      </c>
      <c r="E267">
        <v>29835.628173124998</v>
      </c>
      <c r="F267">
        <v>687.85</v>
      </c>
      <c r="G267">
        <v>272.944385104204</v>
      </c>
      <c r="H267">
        <v>11.559468741666301</v>
      </c>
      <c r="I267">
        <v>90.505430378014793</v>
      </c>
      <c r="J267">
        <v>1.9446051417515799</v>
      </c>
      <c r="K267">
        <v>602.95623338211999</v>
      </c>
      <c r="L267">
        <v>429.25043834117002</v>
      </c>
      <c r="M267">
        <v>68.759095506002794</v>
      </c>
      <c r="N267">
        <v>0.58585713308266996</v>
      </c>
      <c r="O267">
        <v>8.7591771461801304</v>
      </c>
      <c r="P267">
        <v>306.17065249483301</v>
      </c>
      <c r="Q267">
        <v>0.25003235129467999</v>
      </c>
    </row>
    <row r="268" spans="1:17" x14ac:dyDescent="0.3">
      <c r="A268" t="s">
        <v>637</v>
      </c>
      <c r="B268" t="s">
        <v>638</v>
      </c>
      <c r="C268" t="str">
        <f>IFERROR(VLOOKUP(Table1[[#This Row],[Ticker]],[1]!Table1[[Symbol]:[Industry]],2,FALSE),"-")</f>
        <v>-</v>
      </c>
      <c r="D268" t="s">
        <v>229</v>
      </c>
      <c r="E268">
        <v>29790.96588</v>
      </c>
      <c r="F268">
        <v>2471.1999999999998</v>
      </c>
      <c r="G268">
        <v>302.26209733069498</v>
      </c>
      <c r="H268">
        <v>83.331123846006193</v>
      </c>
      <c r="I268">
        <v>160.44994831445001</v>
      </c>
      <c r="J268">
        <v>2.9961601389402399</v>
      </c>
      <c r="K268">
        <v>1699.01867430792</v>
      </c>
      <c r="L268">
        <v>1106.6107317188</v>
      </c>
      <c r="M268">
        <v>77.711247400236999</v>
      </c>
      <c r="N268">
        <v>1.8147640181912601</v>
      </c>
      <c r="O268">
        <v>14.673033344124301</v>
      </c>
      <c r="P268">
        <v>336.95517637697799</v>
      </c>
      <c r="Q268">
        <v>0.22203980715097499</v>
      </c>
    </row>
    <row r="269" spans="1:17" x14ac:dyDescent="0.3">
      <c r="A269" t="s">
        <v>639</v>
      </c>
      <c r="B269" t="s">
        <v>640</v>
      </c>
      <c r="C269" t="str">
        <f>IFERROR(VLOOKUP(Table1[[#This Row],[Ticker]],[1]!Table1[[Symbol]:[Industry]],2,FALSE),"-")</f>
        <v>-</v>
      </c>
      <c r="D269" t="s">
        <v>189</v>
      </c>
      <c r="E269">
        <v>29571.3655101</v>
      </c>
      <c r="F269">
        <v>1393.35</v>
      </c>
      <c r="G269">
        <v>-13.9869959403644</v>
      </c>
      <c r="H269">
        <v>5.6219923570843298</v>
      </c>
      <c r="I269">
        <v>-2.0913186893824598</v>
      </c>
      <c r="J269">
        <v>-0.83828024844707605</v>
      </c>
      <c r="K269">
        <v>1268.6001482189399</v>
      </c>
      <c r="L269">
        <v>1190.52826438899</v>
      </c>
      <c r="M269">
        <v>76.378202862556606</v>
      </c>
      <c r="N269">
        <v>0.72937730315914695</v>
      </c>
      <c r="O269">
        <v>3.08608748699177</v>
      </c>
      <c r="P269">
        <v>38.9113204725587</v>
      </c>
      <c r="Q269">
        <v>4.7681401327022997E-2</v>
      </c>
    </row>
    <row r="270" spans="1:17" hidden="1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130</v>
      </c>
      <c r="E270">
        <v>29515.431977240001</v>
      </c>
      <c r="F270">
        <v>461.35</v>
      </c>
      <c r="G270">
        <v>120.967067661161</v>
      </c>
      <c r="H270">
        <v>5.5618210478569496</v>
      </c>
      <c r="I270">
        <v>16.175113462638802</v>
      </c>
      <c r="J270">
        <v>1.84663107817657</v>
      </c>
      <c r="K270">
        <v>448.66400137115198</v>
      </c>
      <c r="L270">
        <v>393.64295859943002</v>
      </c>
      <c r="M270">
        <v>70.127094658366303</v>
      </c>
      <c r="N270">
        <v>1.1135717120628299</v>
      </c>
      <c r="O270">
        <v>25.143600303457202</v>
      </c>
      <c r="P270">
        <v>149.37837837837799</v>
      </c>
      <c r="Q270">
        <v>4.5396872877107003E-2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211</v>
      </c>
      <c r="E271">
        <v>29362.629590279899</v>
      </c>
      <c r="F271">
        <v>744.6</v>
      </c>
      <c r="G271">
        <v>-27.131831044502601</v>
      </c>
      <c r="H271">
        <v>-7.0512710844980106E-2</v>
      </c>
      <c r="I271">
        <v>-8.4438416516194099</v>
      </c>
      <c r="J271">
        <v>0.83093807213627902</v>
      </c>
      <c r="K271">
        <v>705.31497830683202</v>
      </c>
      <c r="L271">
        <v>708.06836345425802</v>
      </c>
      <c r="M271">
        <v>78.064677799903507</v>
      </c>
      <c r="N271">
        <v>0.96265896812423102</v>
      </c>
      <c r="O271">
        <v>15.5318291700241</v>
      </c>
      <c r="P271">
        <v>22.537645025919499</v>
      </c>
      <c r="Q271">
        <v>-4.9345929329260997E-2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388</v>
      </c>
      <c r="E272">
        <v>29132.104749999999</v>
      </c>
      <c r="F272">
        <v>387.85</v>
      </c>
      <c r="G272">
        <v>-28.5542572098515</v>
      </c>
      <c r="H272">
        <v>-4.1951941784472</v>
      </c>
      <c r="I272">
        <v>-20.596000687660101</v>
      </c>
      <c r="J272">
        <v>-2.26120719923617</v>
      </c>
      <c r="K272">
        <v>408.05762330227901</v>
      </c>
      <c r="L272">
        <v>419.69240828968702</v>
      </c>
      <c r="M272">
        <v>41.292419324983797</v>
      </c>
      <c r="N272">
        <v>1.1101792689588601</v>
      </c>
      <c r="O272">
        <v>25.821838339564199</v>
      </c>
      <c r="P272">
        <v>9.5002823263692999</v>
      </c>
      <c r="Q272">
        <v>-7.9496419910115995E-2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65</v>
      </c>
      <c r="E273">
        <v>28581.815957639999</v>
      </c>
      <c r="F273">
        <v>2255.4499999999998</v>
      </c>
      <c r="G273">
        <v>34.921755814276899</v>
      </c>
      <c r="H273">
        <v>-12.6069083851395</v>
      </c>
      <c r="I273">
        <v>-5.7007627992430603</v>
      </c>
      <c r="J273">
        <v>0.629166121080458</v>
      </c>
      <c r="K273">
        <v>2301.6801314315999</v>
      </c>
      <c r="L273">
        <v>2094.6236425318798</v>
      </c>
      <c r="M273">
        <v>49.401080038484601</v>
      </c>
      <c r="N273">
        <v>1.1906465320105999</v>
      </c>
      <c r="O273">
        <v>12.616107650358</v>
      </c>
      <c r="P273">
        <v>62.660464445405999</v>
      </c>
      <c r="Q273">
        <v>2.0941570983555001E-2</v>
      </c>
    </row>
    <row r="274" spans="1:17" hidden="1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651</v>
      </c>
      <c r="E274">
        <v>28373.305456959999</v>
      </c>
      <c r="F274">
        <v>1209.1500000000001</v>
      </c>
      <c r="G274">
        <v>152.87048085814601</v>
      </c>
      <c r="H274">
        <v>0.49726668124622803</v>
      </c>
      <c r="I274">
        <v>166.01761390074799</v>
      </c>
      <c r="J274">
        <v>-10.8312189532126</v>
      </c>
      <c r="K274">
        <v>1099.23973065822</v>
      </c>
      <c r="M274">
        <v>41.518804063879401</v>
      </c>
      <c r="N274">
        <v>0.46187506018814301</v>
      </c>
      <c r="O274">
        <v>19.914816193193499</v>
      </c>
      <c r="P274">
        <v>228.57336956521701</v>
      </c>
    </row>
    <row r="275" spans="1:17" x14ac:dyDescent="0.3">
      <c r="A275" t="s">
        <v>652</v>
      </c>
      <c r="B275" t="s">
        <v>653</v>
      </c>
      <c r="C275" t="str">
        <f>IFERROR(VLOOKUP(Table1[[#This Row],[Ticker]],[1]!Table1[[Symbol]:[Industry]],2,FALSE),"-")</f>
        <v>-</v>
      </c>
      <c r="D275" t="s">
        <v>214</v>
      </c>
      <c r="E275">
        <v>27703.371199659901</v>
      </c>
      <c r="F275">
        <v>4087.5</v>
      </c>
      <c r="G275">
        <v>133.21930653307399</v>
      </c>
      <c r="H275">
        <v>17.855251783578598</v>
      </c>
      <c r="I275">
        <v>44.654806234786101</v>
      </c>
      <c r="J275">
        <v>3.9737340865625899</v>
      </c>
      <c r="K275">
        <v>3529.3256012022598</v>
      </c>
      <c r="L275">
        <v>2785.6191863452</v>
      </c>
      <c r="M275">
        <v>81.406106599016098</v>
      </c>
      <c r="N275">
        <v>1.03598676754984</v>
      </c>
      <c r="O275">
        <v>11.9058103975535</v>
      </c>
      <c r="P275">
        <v>162.53251549503801</v>
      </c>
    </row>
    <row r="276" spans="1:17" x14ac:dyDescent="0.3">
      <c r="A276" t="s">
        <v>654</v>
      </c>
      <c r="B276" t="s">
        <v>655</v>
      </c>
      <c r="C276" t="str">
        <f>IFERROR(VLOOKUP(Table1[[#This Row],[Ticker]],[1]!Table1[[Symbol]:[Industry]],2,FALSE),"-")</f>
        <v>-</v>
      </c>
      <c r="D276" t="s">
        <v>153</v>
      </c>
      <c r="E276">
        <v>27545.9268147599</v>
      </c>
      <c r="F276">
        <v>1420.6</v>
      </c>
      <c r="G276">
        <v>76.962413941411398</v>
      </c>
      <c r="H276">
        <v>5.20470902427288</v>
      </c>
      <c r="I276">
        <v>59.078926244642197</v>
      </c>
      <c r="J276">
        <v>-3.80814020190155</v>
      </c>
      <c r="K276">
        <v>1319.6159652425099</v>
      </c>
      <c r="L276">
        <v>1074.48740331917</v>
      </c>
      <c r="M276">
        <v>53.558694414807903</v>
      </c>
      <c r="N276">
        <v>0.83284232771519795</v>
      </c>
      <c r="O276">
        <v>8.6160777136421203</v>
      </c>
      <c r="P276">
        <v>114.81929532738501</v>
      </c>
      <c r="Q276">
        <v>2.3522090502260001E-3</v>
      </c>
    </row>
    <row r="277" spans="1:17" x14ac:dyDescent="0.3">
      <c r="A277" t="s">
        <v>656</v>
      </c>
      <c r="B277" t="s">
        <v>657</v>
      </c>
      <c r="C277" t="str">
        <f>IFERROR(VLOOKUP(Table1[[#This Row],[Ticker]],[1]!Table1[[Symbol]:[Industry]],2,FALSE),"-")</f>
        <v>-</v>
      </c>
      <c r="D277" t="s">
        <v>168</v>
      </c>
      <c r="E277">
        <v>27512.404242609999</v>
      </c>
      <c r="F277">
        <v>1063.6500000000001</v>
      </c>
      <c r="G277">
        <v>-18.7618514938037</v>
      </c>
      <c r="H277">
        <v>-3.2323761318692399</v>
      </c>
      <c r="I277">
        <v>-15.5310809293094</v>
      </c>
      <c r="J277">
        <v>-1.6123422912851699</v>
      </c>
      <c r="K277">
        <v>1089.26650242971</v>
      </c>
      <c r="L277">
        <v>1057.7892765301599</v>
      </c>
      <c r="M277">
        <v>37.613824763359297</v>
      </c>
      <c r="N277">
        <v>0.75895367016203197</v>
      </c>
      <c r="O277">
        <v>26.827433836318299</v>
      </c>
      <c r="P277">
        <v>14.0032154340836</v>
      </c>
      <c r="Q277">
        <v>1.5438253053218E-2</v>
      </c>
    </row>
    <row r="278" spans="1:17" x14ac:dyDescent="0.3">
      <c r="A278" t="s">
        <v>658</v>
      </c>
      <c r="B278" t="s">
        <v>659</v>
      </c>
      <c r="C278" t="str">
        <f>IFERROR(VLOOKUP(Table1[[#This Row],[Ticker]],[1]!Table1[[Symbol]:[Industry]],2,FALSE),"-")</f>
        <v>-</v>
      </c>
      <c r="D278" t="s">
        <v>403</v>
      </c>
      <c r="E278">
        <v>27078.448907710001</v>
      </c>
      <c r="F278">
        <v>1466</v>
      </c>
      <c r="G278">
        <v>32.202804690600203</v>
      </c>
      <c r="H278">
        <v>14.637055052135601</v>
      </c>
      <c r="I278">
        <v>32.194352178558198</v>
      </c>
      <c r="J278">
        <v>-6.8018257808478699</v>
      </c>
      <c r="K278">
        <v>1268.5519599153299</v>
      </c>
      <c r="L278">
        <v>1106.66349929118</v>
      </c>
      <c r="M278">
        <v>58.211180634631397</v>
      </c>
      <c r="N278">
        <v>3.2190373319622898</v>
      </c>
      <c r="O278">
        <v>12.537517053206001</v>
      </c>
      <c r="P278">
        <v>65.631002146650104</v>
      </c>
      <c r="Q278">
        <v>8.3759230344178995E-2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333</v>
      </c>
      <c r="E279">
        <v>27054.573750420001</v>
      </c>
      <c r="F279">
        <v>423.05</v>
      </c>
      <c r="G279">
        <v>20.239768343100899</v>
      </c>
      <c r="H279">
        <v>3.0162221884831499</v>
      </c>
      <c r="I279">
        <v>18.6979138424627</v>
      </c>
      <c r="J279">
        <v>3.12092419287699</v>
      </c>
      <c r="K279">
        <v>389.93374142057598</v>
      </c>
      <c r="L279">
        <v>334.998698548888</v>
      </c>
      <c r="M279">
        <v>57.622938819253399</v>
      </c>
      <c r="N279">
        <v>0.71922203574655696</v>
      </c>
      <c r="O279">
        <v>4.4675570263562099</v>
      </c>
      <c r="P279">
        <v>61.933014354066998</v>
      </c>
      <c r="Q279">
        <v>-6.9984010260251001E-2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304</v>
      </c>
      <c r="E280">
        <v>27043.874050589999</v>
      </c>
      <c r="F280">
        <v>422.95</v>
      </c>
      <c r="G280">
        <v>79.888929743076105</v>
      </c>
      <c r="H280">
        <v>-9.69443690593714</v>
      </c>
      <c r="I280">
        <v>40.838250320495497</v>
      </c>
      <c r="J280">
        <v>1.3007841932803199</v>
      </c>
      <c r="K280">
        <v>438.44977495617798</v>
      </c>
      <c r="L280">
        <v>369.824497599214</v>
      </c>
      <c r="M280">
        <v>50.156953667700698</v>
      </c>
      <c r="N280">
        <v>0.77311646115556298</v>
      </c>
      <c r="O280">
        <v>18.7374394136422</v>
      </c>
      <c r="P280">
        <v>107.940019665683</v>
      </c>
      <c r="Q280">
        <v>0.14285561584725801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65</v>
      </c>
      <c r="E281">
        <v>26970.597023369999</v>
      </c>
      <c r="F281">
        <v>1725.95</v>
      </c>
      <c r="G281">
        <v>22.924181689807501</v>
      </c>
      <c r="H281">
        <v>-11.5675832580584</v>
      </c>
      <c r="I281">
        <v>-9.7065782825686195</v>
      </c>
      <c r="J281">
        <v>-4.8859196017693503</v>
      </c>
      <c r="K281">
        <v>1768.5827759783399</v>
      </c>
      <c r="L281">
        <v>1620.13367067749</v>
      </c>
      <c r="M281">
        <v>40.036877370551501</v>
      </c>
      <c r="N281">
        <v>1.5777205775223599</v>
      </c>
      <c r="O281">
        <v>12.401865639213099</v>
      </c>
      <c r="P281">
        <v>50.985237834882398</v>
      </c>
      <c r="Q281">
        <v>4.6988699117112002E-2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189</v>
      </c>
      <c r="E282">
        <v>26390.394919760001</v>
      </c>
      <c r="F282">
        <v>2231.4499999999998</v>
      </c>
      <c r="G282">
        <v>37.516496737848499</v>
      </c>
      <c r="H282">
        <v>7.6805454468191403</v>
      </c>
      <c r="I282">
        <v>3.1231922077528398</v>
      </c>
      <c r="J282">
        <v>5.7253806771836304</v>
      </c>
      <c r="K282">
        <v>2042.5993170366601</v>
      </c>
      <c r="L282">
        <v>1747.04027025764</v>
      </c>
      <c r="M282">
        <v>69.581096785086999</v>
      </c>
      <c r="N282">
        <v>1.30311901632543</v>
      </c>
      <c r="O282">
        <v>8.8238589258105602</v>
      </c>
      <c r="P282">
        <v>100.42664031975499</v>
      </c>
      <c r="Q282">
        <v>0.21781245791626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629</v>
      </c>
      <c r="E283">
        <v>25977.999418560001</v>
      </c>
      <c r="F283">
        <v>1050.0999999999999</v>
      </c>
      <c r="G283">
        <v>-40.272545535731801</v>
      </c>
      <c r="H283">
        <v>-11.333920369793599</v>
      </c>
      <c r="I283">
        <v>-26.856394089066001</v>
      </c>
      <c r="J283">
        <v>-5.1609946271134897</v>
      </c>
      <c r="K283">
        <v>1061.8912247604001</v>
      </c>
      <c r="L283">
        <v>1098.2216858422501</v>
      </c>
      <c r="M283">
        <v>39.823510224734399</v>
      </c>
      <c r="N283">
        <v>0.51388791780687304</v>
      </c>
      <c r="O283">
        <v>41.691267498333502</v>
      </c>
      <c r="P283">
        <v>18.5147565035833</v>
      </c>
      <c r="Q283">
        <v>-8.2714245813169992E-3</v>
      </c>
    </row>
    <row r="284" spans="1:17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542</v>
      </c>
      <c r="E284">
        <v>25680.719368919999</v>
      </c>
      <c r="F284">
        <v>700.6</v>
      </c>
      <c r="G284">
        <v>28.543888840345499</v>
      </c>
      <c r="H284">
        <v>5.6405965735624797</v>
      </c>
      <c r="I284">
        <v>3.6101990317558199</v>
      </c>
      <c r="J284">
        <v>-0.90456029938118798</v>
      </c>
      <c r="K284">
        <v>681.57178583077098</v>
      </c>
      <c r="L284">
        <v>637.57992311070598</v>
      </c>
      <c r="M284">
        <v>57.762656893636297</v>
      </c>
      <c r="N284">
        <v>0.72649587178984598</v>
      </c>
      <c r="O284">
        <v>9.7987439337710391</v>
      </c>
      <c r="P284">
        <v>59.954337899543297</v>
      </c>
      <c r="Q284">
        <v>-5.6642453228974002E-2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-</v>
      </c>
      <c r="D285" t="s">
        <v>65</v>
      </c>
      <c r="E285">
        <v>25578.890336115001</v>
      </c>
      <c r="F285">
        <v>472.8</v>
      </c>
      <c r="G285">
        <v>6.41796045846427</v>
      </c>
      <c r="H285">
        <v>4.7885279930576798</v>
      </c>
      <c r="I285">
        <v>0.272428800496753</v>
      </c>
      <c r="J285">
        <v>9.8412114502271493</v>
      </c>
      <c r="K285">
        <v>438.69083167662598</v>
      </c>
      <c r="L285">
        <v>415.23998545173203</v>
      </c>
      <c r="M285">
        <v>81.847360372736006</v>
      </c>
      <c r="N285">
        <v>1.5357545378770201</v>
      </c>
      <c r="O285">
        <v>2.4323181049069298</v>
      </c>
      <c r="P285">
        <v>44.080451013256102</v>
      </c>
      <c r="Q285">
        <v>-9.3824662694912006E-2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393</v>
      </c>
      <c r="E286">
        <v>25480.895219999999</v>
      </c>
      <c r="F286">
        <v>3674.85</v>
      </c>
      <c r="G286">
        <v>28.706690172001299</v>
      </c>
      <c r="H286">
        <v>0.90224200127514198</v>
      </c>
      <c r="I286">
        <v>-2.5711356782632402</v>
      </c>
      <c r="J286">
        <v>-0.410743376163825</v>
      </c>
      <c r="K286">
        <v>3409.3738331485702</v>
      </c>
      <c r="L286">
        <v>3101.8456965053501</v>
      </c>
      <c r="M286">
        <v>62.388518304557799</v>
      </c>
      <c r="N286">
        <v>0.83375770594228105</v>
      </c>
      <c r="O286">
        <v>7.1826060927656998</v>
      </c>
      <c r="P286">
        <v>55.253485424588</v>
      </c>
      <c r="Q286">
        <v>0.10274069142207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333</v>
      </c>
      <c r="E287">
        <v>25387.053183</v>
      </c>
      <c r="F287">
        <v>2024.6</v>
      </c>
      <c r="G287">
        <v>14.3398196923382</v>
      </c>
      <c r="H287">
        <v>19.743773622932199</v>
      </c>
      <c r="I287">
        <v>37.2607894805586</v>
      </c>
      <c r="J287">
        <v>4.5104343581418602</v>
      </c>
      <c r="K287">
        <v>1714.2664733341601</v>
      </c>
      <c r="L287">
        <v>1522.1722324780301</v>
      </c>
      <c r="M287">
        <v>70.970347569946497</v>
      </c>
      <c r="N287">
        <v>1.42548333936161</v>
      </c>
      <c r="O287">
        <v>8.6140472192037993</v>
      </c>
      <c r="P287">
        <v>70.693870668577702</v>
      </c>
      <c r="Q287">
        <v>-7.6556516054055002E-2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539</v>
      </c>
      <c r="E288">
        <v>25281.823900829899</v>
      </c>
      <c r="F288">
        <v>780.4</v>
      </c>
      <c r="G288">
        <v>2.23023782225934</v>
      </c>
      <c r="H288">
        <v>4.3376641197670001</v>
      </c>
      <c r="I288">
        <v>-7.4617279666305798</v>
      </c>
      <c r="J288">
        <v>3.7900739366511602</v>
      </c>
      <c r="K288">
        <v>746.33947115432602</v>
      </c>
      <c r="L288">
        <v>713.56496252478098</v>
      </c>
      <c r="M288">
        <v>73.488561456880703</v>
      </c>
      <c r="N288">
        <v>0.79254341353540003</v>
      </c>
      <c r="O288">
        <v>11.026396719630901</v>
      </c>
      <c r="P288">
        <v>29.8610533322239</v>
      </c>
      <c r="Q288">
        <v>-5.3879476601398003E-2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287</v>
      </c>
      <c r="E289">
        <v>25220.937510299998</v>
      </c>
      <c r="F289">
        <v>1225.1500000000001</v>
      </c>
      <c r="G289">
        <v>-4.5067124905455298</v>
      </c>
      <c r="H289">
        <v>-9.0797337816658992</v>
      </c>
      <c r="I289">
        <v>-13.649658229227001</v>
      </c>
      <c r="J289">
        <v>-0.50222941512490604</v>
      </c>
      <c r="K289">
        <v>1234.4795998992199</v>
      </c>
      <c r="L289">
        <v>1189.85194827038</v>
      </c>
      <c r="M289">
        <v>62.086776196836396</v>
      </c>
      <c r="N289">
        <v>1.3535423544218399</v>
      </c>
      <c r="O289">
        <v>17.936579194384301</v>
      </c>
      <c r="P289">
        <v>25.862954592151201</v>
      </c>
      <c r="Q289">
        <v>9.8565643236198E-2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505</v>
      </c>
      <c r="E290">
        <v>25014.759268199999</v>
      </c>
      <c r="F290">
        <v>1593.3</v>
      </c>
      <c r="G290">
        <v>70.678110541059496</v>
      </c>
      <c r="H290">
        <v>3.07606595812983</v>
      </c>
      <c r="I290">
        <v>40.469838176618197</v>
      </c>
      <c r="J290">
        <v>-3.1670097221116298</v>
      </c>
      <c r="K290">
        <v>1424.8998847539201</v>
      </c>
      <c r="L290">
        <v>1137.6623111235899</v>
      </c>
      <c r="M290">
        <v>57.418362005069703</v>
      </c>
      <c r="N290">
        <v>0.24373039128500901</v>
      </c>
      <c r="O290">
        <v>6.6967928199334699</v>
      </c>
      <c r="P290">
        <v>97.999254380514401</v>
      </c>
      <c r="Q290">
        <v>0.11926171515574401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242</v>
      </c>
      <c r="E291">
        <v>24917.355141119999</v>
      </c>
      <c r="F291">
        <v>497.25</v>
      </c>
      <c r="G291">
        <v>-10.298565931901001</v>
      </c>
      <c r="H291">
        <v>-3.6981826757499499</v>
      </c>
      <c r="I291">
        <v>9.3552404604659394</v>
      </c>
      <c r="J291">
        <v>-4.5915911625135202</v>
      </c>
      <c r="K291">
        <v>460.775567636853</v>
      </c>
      <c r="L291">
        <v>422.157119199497</v>
      </c>
      <c r="M291">
        <v>58.884763534131203</v>
      </c>
      <c r="N291">
        <v>1.0451811034833001</v>
      </c>
      <c r="O291">
        <v>4.1126194067370596</v>
      </c>
      <c r="P291">
        <v>47.947039571555997</v>
      </c>
      <c r="Q291">
        <v>-3.8407150685739001E-2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242</v>
      </c>
      <c r="E292">
        <v>24906.101629119999</v>
      </c>
      <c r="F292">
        <v>251.61</v>
      </c>
      <c r="G292">
        <v>74.075737955768403</v>
      </c>
      <c r="H292">
        <v>22.481790237443299</v>
      </c>
      <c r="I292">
        <v>26.9747003034275</v>
      </c>
      <c r="J292">
        <v>15.9283132323838</v>
      </c>
      <c r="K292">
        <v>211.32553890951101</v>
      </c>
      <c r="L292">
        <v>185.04256426913</v>
      </c>
      <c r="M292">
        <v>81.413223856122997</v>
      </c>
      <c r="N292">
        <v>3.30739901540157</v>
      </c>
      <c r="O292">
        <v>3.4140137514407001</v>
      </c>
      <c r="P292">
        <v>101.20751699320201</v>
      </c>
      <c r="Q292">
        <v>4.1730870788661001E-2</v>
      </c>
    </row>
    <row r="293" spans="1:17" hidden="1" x14ac:dyDescent="0.3">
      <c r="A293" t="s">
        <v>688</v>
      </c>
      <c r="B293" t="s">
        <v>689</v>
      </c>
      <c r="C293" t="str">
        <f>IFERROR(VLOOKUP(Table1[[#This Row],[Ticker]],[1]!Table1[[Symbol]:[Industry]],2,FALSE),"-")</f>
        <v>-</v>
      </c>
      <c r="D293" t="s">
        <v>120</v>
      </c>
      <c r="E293">
        <v>24682.735577079999</v>
      </c>
      <c r="F293">
        <v>1111.25</v>
      </c>
      <c r="G293">
        <v>-8.5716290505111203</v>
      </c>
      <c r="H293">
        <v>0.60820718694472298</v>
      </c>
      <c r="I293">
        <v>-14.5870498628747</v>
      </c>
      <c r="J293">
        <v>1.23380471768584</v>
      </c>
      <c r="K293">
        <v>1065.93800248707</v>
      </c>
      <c r="L293">
        <v>1066.20695488618</v>
      </c>
      <c r="M293">
        <v>62.7270525161614</v>
      </c>
      <c r="N293">
        <v>0.33528308924196398</v>
      </c>
      <c r="O293">
        <v>10.9516310461192</v>
      </c>
      <c r="P293">
        <v>20.4476479514415</v>
      </c>
      <c r="Q293">
        <v>-2.338997663764E-2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692</v>
      </c>
      <c r="E294">
        <v>24594.596207999999</v>
      </c>
      <c r="F294">
        <v>2186.85</v>
      </c>
      <c r="G294">
        <v>116.269276377556</v>
      </c>
      <c r="H294">
        <v>0.55867508348306105</v>
      </c>
      <c r="I294">
        <v>25.337685405260199</v>
      </c>
      <c r="J294">
        <v>-7.2123580767417401</v>
      </c>
      <c r="K294">
        <v>2123.4656737615901</v>
      </c>
      <c r="L294">
        <v>1649.2530310944501</v>
      </c>
      <c r="M294">
        <v>41.946428155033402</v>
      </c>
      <c r="N294">
        <v>0.54416550810731201</v>
      </c>
      <c r="O294">
        <v>10.661453689096099</v>
      </c>
      <c r="P294">
        <v>147.325265776973</v>
      </c>
      <c r="Q294">
        <v>0.12774880851553699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636</v>
      </c>
      <c r="E295">
        <v>24557.08822596</v>
      </c>
      <c r="F295">
        <v>1733.6</v>
      </c>
      <c r="G295">
        <v>222.84725676314901</v>
      </c>
      <c r="H295">
        <v>41.952268617769498</v>
      </c>
      <c r="I295">
        <v>57.759404962974202</v>
      </c>
      <c r="J295">
        <v>-1.04745961202879</v>
      </c>
      <c r="K295">
        <v>1454.1050180775201</v>
      </c>
      <c r="L295">
        <v>1071.00705010864</v>
      </c>
      <c r="M295">
        <v>73.874217735062004</v>
      </c>
      <c r="N295">
        <v>0.979659112373087</v>
      </c>
      <c r="O295">
        <v>9.4225888324873193</v>
      </c>
      <c r="P295">
        <v>259.66804979253101</v>
      </c>
      <c r="Q295">
        <v>0.28357840316019101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621</v>
      </c>
      <c r="E296">
        <v>24321.601836500002</v>
      </c>
      <c r="F296">
        <v>1375</v>
      </c>
      <c r="G296">
        <v>69.022358337170502</v>
      </c>
      <c r="H296">
        <v>2.2360106271807698</v>
      </c>
      <c r="I296">
        <v>46.711106235405403</v>
      </c>
      <c r="J296">
        <v>-4.8105183919885102</v>
      </c>
      <c r="K296">
        <v>1256.0019562692801</v>
      </c>
      <c r="L296">
        <v>977.67636018645203</v>
      </c>
      <c r="M296">
        <v>56.498787818959897</v>
      </c>
      <c r="N296">
        <v>0.55112175351731596</v>
      </c>
      <c r="O296">
        <v>8.7272727272727106</v>
      </c>
      <c r="P296">
        <v>111.132437619961</v>
      </c>
      <c r="Q296">
        <v>0.17499572248662601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168</v>
      </c>
      <c r="E297">
        <v>24236.2791206</v>
      </c>
      <c r="F297">
        <v>5582.6</v>
      </c>
      <c r="G297">
        <v>85.857156938375994</v>
      </c>
      <c r="H297">
        <v>20.034908351589401</v>
      </c>
      <c r="I297">
        <v>70.339279300005799</v>
      </c>
      <c r="J297">
        <v>4.9818560579486402</v>
      </c>
      <c r="K297">
        <v>4703.3275848349604</v>
      </c>
      <c r="L297">
        <v>3708.5612533563599</v>
      </c>
      <c r="M297">
        <v>78.281636260933695</v>
      </c>
      <c r="N297">
        <v>0.91948924077406802</v>
      </c>
      <c r="O297">
        <v>5.4168308673377901</v>
      </c>
      <c r="P297">
        <v>129.73662551440299</v>
      </c>
      <c r="Q297">
        <v>6.0880644094122999E-2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287</v>
      </c>
      <c r="E298">
        <v>24185.7752992799</v>
      </c>
      <c r="F298">
        <v>2948.7</v>
      </c>
      <c r="G298">
        <v>-2.3051938353892898</v>
      </c>
      <c r="H298">
        <v>-1.3700389226714</v>
      </c>
      <c r="I298">
        <v>5.3936708626410104</v>
      </c>
      <c r="J298">
        <v>4.3807203021014303</v>
      </c>
      <c r="K298">
        <v>2671.4152789230702</v>
      </c>
      <c r="L298">
        <v>2479.5558220718499</v>
      </c>
      <c r="M298">
        <v>72.628831870472496</v>
      </c>
      <c r="N298">
        <v>1.01307110591572</v>
      </c>
      <c r="O298">
        <v>1.7007494828229399</v>
      </c>
      <c r="P298">
        <v>51.705510109584701</v>
      </c>
      <c r="Q298">
        <v>-5.5946368499465E-2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591</v>
      </c>
      <c r="E299">
        <v>24130.095000000001</v>
      </c>
      <c r="F299">
        <v>2297.0500000000002</v>
      </c>
      <c r="G299">
        <v>64.742789731328003</v>
      </c>
      <c r="H299">
        <v>5.6005744406256799</v>
      </c>
      <c r="I299">
        <v>10.951010624528401</v>
      </c>
      <c r="J299">
        <v>-4.3389225550414201</v>
      </c>
      <c r="K299">
        <v>2128.0497273257802</v>
      </c>
      <c r="L299">
        <v>1848.83580782125</v>
      </c>
      <c r="M299">
        <v>63.016521588383704</v>
      </c>
      <c r="N299">
        <v>1.94402789779892</v>
      </c>
      <c r="O299">
        <v>10.5178380966892</v>
      </c>
      <c r="P299">
        <v>107.43667313857399</v>
      </c>
      <c r="Q299">
        <v>3.1830123723474997E-2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182</v>
      </c>
      <c r="E300">
        <v>24080.475363000001</v>
      </c>
      <c r="F300">
        <v>7392.8</v>
      </c>
      <c r="G300">
        <v>18.825552893292802</v>
      </c>
      <c r="H300">
        <v>-6.9524390606990201</v>
      </c>
      <c r="I300">
        <v>-5.1196708325098799</v>
      </c>
      <c r="J300">
        <v>0.66630067505309498</v>
      </c>
      <c r="K300">
        <v>7198.7204443730197</v>
      </c>
      <c r="L300">
        <v>6588.0520336835798</v>
      </c>
      <c r="M300">
        <v>53.077700793501698</v>
      </c>
      <c r="N300">
        <v>0.54728254663804199</v>
      </c>
      <c r="O300">
        <v>8.1998701439237998</v>
      </c>
      <c r="P300">
        <v>46.245833374546201</v>
      </c>
      <c r="Q300">
        <v>-4.214990699309E-2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239</v>
      </c>
      <c r="E301">
        <v>23458.9203182399</v>
      </c>
      <c r="F301">
        <v>714.3</v>
      </c>
      <c r="G301">
        <v>5.4077379712931801</v>
      </c>
      <c r="H301">
        <v>16.203504990988201</v>
      </c>
      <c r="I301">
        <v>20.0262748971913</v>
      </c>
      <c r="J301">
        <v>-0.23365032899041799</v>
      </c>
      <c r="K301">
        <v>676.18056298721899</v>
      </c>
      <c r="L301">
        <v>605.83875083260602</v>
      </c>
      <c r="M301">
        <v>64.206607242409206</v>
      </c>
      <c r="N301">
        <v>0.38971648284844201</v>
      </c>
      <c r="O301">
        <v>11.8507629847403</v>
      </c>
      <c r="P301">
        <v>54.276457883369297</v>
      </c>
      <c r="Q301">
        <v>0.110830820520816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189</v>
      </c>
      <c r="E302">
        <v>23135.414561344998</v>
      </c>
      <c r="F302">
        <v>601.79999999999995</v>
      </c>
      <c r="G302">
        <v>-11.9438128697065</v>
      </c>
      <c r="H302">
        <v>6.7327962088712603</v>
      </c>
      <c r="I302">
        <v>12.265342437298299</v>
      </c>
      <c r="J302">
        <v>2.7435386128296502</v>
      </c>
      <c r="K302">
        <v>552.758247238889</v>
      </c>
      <c r="L302">
        <v>497.556899181186</v>
      </c>
      <c r="M302">
        <v>72.769481088168604</v>
      </c>
      <c r="N302">
        <v>0.73721602661669305</v>
      </c>
      <c r="O302">
        <v>3.4230641409106002</v>
      </c>
      <c r="P302">
        <v>47.935103244837698</v>
      </c>
      <c r="Q302">
        <v>8.5486614246001999E-2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46</v>
      </c>
      <c r="E303">
        <v>23116.10078855</v>
      </c>
      <c r="F303">
        <v>872.85</v>
      </c>
      <c r="G303">
        <v>24.371385485419999</v>
      </c>
      <c r="H303">
        <v>6.2084328202282704</v>
      </c>
      <c r="I303">
        <v>30.876845206653702</v>
      </c>
      <c r="J303">
        <v>-4.2132880372749204</v>
      </c>
      <c r="K303">
        <v>825.48970720148498</v>
      </c>
      <c r="L303">
        <v>710.87075928704803</v>
      </c>
      <c r="M303">
        <v>56.885146814140803</v>
      </c>
      <c r="N303">
        <v>1.6185285285094499</v>
      </c>
      <c r="O303">
        <v>10.9927249813828</v>
      </c>
      <c r="P303">
        <v>58.685574038723701</v>
      </c>
      <c r="Q303">
        <v>6.9274816093664995E-2</v>
      </c>
    </row>
    <row r="304" spans="1:17" hidden="1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713</v>
      </c>
      <c r="E304">
        <v>23025.673136879999</v>
      </c>
      <c r="F304">
        <v>100.03</v>
      </c>
      <c r="G304">
        <v>99.578506141397796</v>
      </c>
      <c r="H304">
        <v>5.3839872035510599</v>
      </c>
      <c r="I304">
        <v>34.147018177461</v>
      </c>
      <c r="J304">
        <v>5.5957773604277099</v>
      </c>
      <c r="K304">
        <v>91.738645249996097</v>
      </c>
      <c r="L304">
        <v>76.495065568936994</v>
      </c>
      <c r="M304">
        <v>50.681017208567297</v>
      </c>
      <c r="N304">
        <v>0.97281081608472697</v>
      </c>
      <c r="O304">
        <v>0.75977206837949396</v>
      </c>
      <c r="P304">
        <v>140.16806722689</v>
      </c>
      <c r="Q304">
        <v>2.0612820630179999E-2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716</v>
      </c>
      <c r="E305">
        <v>22926.028576500001</v>
      </c>
      <c r="F305">
        <v>1428.45</v>
      </c>
      <c r="G305">
        <v>-11.650458936338101</v>
      </c>
      <c r="H305">
        <v>9.9373330560476401</v>
      </c>
      <c r="I305">
        <v>-8.6445005407137803</v>
      </c>
      <c r="J305">
        <v>-2.9090034175751098</v>
      </c>
      <c r="K305">
        <v>1335.71360279633</v>
      </c>
      <c r="L305">
        <v>1287.2697448107999</v>
      </c>
      <c r="M305">
        <v>53.0505380109988</v>
      </c>
      <c r="N305">
        <v>0.810838184545422</v>
      </c>
      <c r="O305">
        <v>6.6750673807273602</v>
      </c>
      <c r="P305">
        <v>28.648624307650699</v>
      </c>
      <c r="Q305">
        <v>1.4926248604801001E-2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49</v>
      </c>
      <c r="E306">
        <v>22908.470130000002</v>
      </c>
      <c r="F306">
        <v>828.4</v>
      </c>
      <c r="G306">
        <v>-1.9302572810463801</v>
      </c>
      <c r="H306">
        <v>-6.1084889613989599</v>
      </c>
      <c r="I306">
        <v>1.7154069408035</v>
      </c>
      <c r="J306">
        <v>-4.7078323476125803</v>
      </c>
      <c r="K306">
        <v>775.39837995680205</v>
      </c>
      <c r="L306">
        <v>728.71200540267796</v>
      </c>
      <c r="M306">
        <v>37.494343699451598</v>
      </c>
      <c r="N306">
        <v>0.81078563927173997</v>
      </c>
      <c r="O306">
        <v>5.8124094640270298</v>
      </c>
      <c r="P306">
        <v>38.055162069827503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72</v>
      </c>
      <c r="E307">
        <v>22809.090389010002</v>
      </c>
      <c r="F307">
        <v>186.06</v>
      </c>
      <c r="G307">
        <v>123.281709682548</v>
      </c>
      <c r="H307">
        <v>18.8712481791462</v>
      </c>
      <c r="I307">
        <v>23.399756684016701</v>
      </c>
      <c r="J307">
        <v>13.538356985303301</v>
      </c>
      <c r="K307">
        <v>152.52964233781699</v>
      </c>
      <c r="L307">
        <v>128.397788232853</v>
      </c>
      <c r="M307">
        <v>77.129541055469602</v>
      </c>
      <c r="N307">
        <v>2.1895721141059701</v>
      </c>
      <c r="O307">
        <v>1.60163388154357</v>
      </c>
      <c r="P307">
        <v>150.41722745625799</v>
      </c>
      <c r="Q307">
        <v>6.5554640894382996E-2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280</v>
      </c>
      <c r="E308">
        <v>21915.9417675</v>
      </c>
      <c r="F308">
        <v>1666.15</v>
      </c>
      <c r="G308">
        <v>-1.7107477203249</v>
      </c>
      <c r="H308">
        <v>-7.5728283084555699</v>
      </c>
      <c r="I308">
        <v>-13.581674602063099</v>
      </c>
      <c r="J308">
        <v>-4.7687536245540301</v>
      </c>
      <c r="K308">
        <v>1710.5932645862899</v>
      </c>
      <c r="L308">
        <v>1585.8955025822299</v>
      </c>
      <c r="M308">
        <v>21.221725744480601</v>
      </c>
      <c r="N308">
        <v>0.87390104665771695</v>
      </c>
      <c r="O308">
        <v>13.1410737328571</v>
      </c>
      <c r="P308">
        <v>45.9934282584885</v>
      </c>
      <c r="Q308">
        <v>7.7398293811257998E-2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43</v>
      </c>
      <c r="E309">
        <v>21880.1437468</v>
      </c>
      <c r="F309">
        <v>3997.65</v>
      </c>
      <c r="G309">
        <v>112.042465804502</v>
      </c>
      <c r="H309">
        <v>0.92421887909203004</v>
      </c>
      <c r="I309">
        <v>69.549150703863603</v>
      </c>
      <c r="J309">
        <v>-3.7037635444407102</v>
      </c>
      <c r="K309">
        <v>3897.7469418506298</v>
      </c>
      <c r="L309">
        <v>3027.8338654767699</v>
      </c>
      <c r="M309">
        <v>49.2575765612956</v>
      </c>
      <c r="N309">
        <v>0.582108485991366</v>
      </c>
      <c r="O309">
        <v>12.315985641564399</v>
      </c>
      <c r="P309">
        <v>146.76851851851799</v>
      </c>
      <c r="Q309">
        <v>0.13813030386292699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106</v>
      </c>
      <c r="E310">
        <v>21862.625741100001</v>
      </c>
      <c r="F310">
        <v>282.35000000000002</v>
      </c>
      <c r="G310">
        <v>-34.022940516539599</v>
      </c>
      <c r="H310">
        <v>-7.8195535487421104</v>
      </c>
      <c r="I310">
        <v>-28.850333400930602</v>
      </c>
      <c r="J310">
        <v>0.57418298925771405</v>
      </c>
      <c r="K310">
        <v>276.16895278774501</v>
      </c>
      <c r="L310">
        <v>292.58846760869801</v>
      </c>
      <c r="M310">
        <v>46.409947663986799</v>
      </c>
      <c r="N310">
        <v>1.7423678574165</v>
      </c>
      <c r="O310">
        <v>26.5450681777935</v>
      </c>
      <c r="P310">
        <v>12.1103831645821</v>
      </c>
      <c r="Q310">
        <v>-0.13719926577399799</v>
      </c>
    </row>
    <row r="311" spans="1:17" hidden="1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140</v>
      </c>
      <c r="E311">
        <v>21744.029432250001</v>
      </c>
      <c r="F311">
        <v>1513.3</v>
      </c>
      <c r="G311">
        <v>204.41135748540501</v>
      </c>
      <c r="H311">
        <v>16.056466711572199</v>
      </c>
      <c r="I311">
        <v>22.223115103617001</v>
      </c>
      <c r="J311">
        <v>8.03939726603768</v>
      </c>
      <c r="K311">
        <v>1358.90967471003</v>
      </c>
      <c r="M311">
        <v>87.921100794492801</v>
      </c>
      <c r="N311">
        <v>1.07019245380448</v>
      </c>
      <c r="O311">
        <v>3.3502940593405</v>
      </c>
      <c r="P311">
        <v>240.833333333333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629</v>
      </c>
      <c r="E312">
        <v>21710.023924360001</v>
      </c>
      <c r="F312">
        <v>721.75</v>
      </c>
      <c r="G312">
        <v>148.72691516200001</v>
      </c>
      <c r="H312">
        <v>19.408840066921101</v>
      </c>
      <c r="I312">
        <v>21.956566183780499</v>
      </c>
      <c r="J312">
        <v>16.5429940447981</v>
      </c>
      <c r="K312">
        <v>626.27409235593302</v>
      </c>
      <c r="L312">
        <v>546.54232472522904</v>
      </c>
      <c r="M312">
        <v>76.226647812873296</v>
      </c>
      <c r="N312">
        <v>1.1277240252714</v>
      </c>
      <c r="O312">
        <v>8.38240387945965</v>
      </c>
      <c r="P312">
        <v>236.87281213535499</v>
      </c>
      <c r="Q312">
        <v>0.13183973834687801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539</v>
      </c>
      <c r="E313">
        <v>21701.610076360001</v>
      </c>
      <c r="F313">
        <v>483.2</v>
      </c>
      <c r="G313">
        <v>-33.581533388321702</v>
      </c>
      <c r="H313">
        <v>-0.415951175826557</v>
      </c>
      <c r="I313">
        <v>-33.314562313627697</v>
      </c>
      <c r="J313">
        <v>-4.4209836237437097</v>
      </c>
      <c r="K313">
        <v>461.06608419258902</v>
      </c>
      <c r="L313">
        <v>484.21829953220799</v>
      </c>
      <c r="M313">
        <v>59.499875201594897</v>
      </c>
      <c r="N313">
        <v>1.69118315282701</v>
      </c>
      <c r="O313">
        <v>41.767916141425999</v>
      </c>
      <c r="P313">
        <v>58.801104246089103</v>
      </c>
      <c r="Q313">
        <v>6.1609359821230003E-2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636</v>
      </c>
      <c r="E314">
        <v>21664.718235</v>
      </c>
      <c r="F314">
        <v>4870.2</v>
      </c>
      <c r="G314">
        <v>186.16935710650799</v>
      </c>
      <c r="H314">
        <v>19.2141962102306</v>
      </c>
      <c r="I314">
        <v>42.218223543433503</v>
      </c>
      <c r="J314">
        <v>10.1795487118767</v>
      </c>
      <c r="K314">
        <v>4252.8430477914999</v>
      </c>
      <c r="L314">
        <v>3314.33401306719</v>
      </c>
      <c r="M314">
        <v>81.847269753974601</v>
      </c>
      <c r="N314">
        <v>1.44885430490357</v>
      </c>
      <c r="O314">
        <v>12.685310664859699</v>
      </c>
      <c r="P314">
        <v>215.223300970873</v>
      </c>
      <c r="Q314">
        <v>0.15344798720112801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140</v>
      </c>
      <c r="E315">
        <v>21642.108309899999</v>
      </c>
      <c r="F315">
        <v>2028.55</v>
      </c>
      <c r="G315">
        <v>242.22806928595901</v>
      </c>
      <c r="H315">
        <v>-6.9202910810576101</v>
      </c>
      <c r="I315">
        <v>47.059542047877798</v>
      </c>
      <c r="J315">
        <v>0.338577444958573</v>
      </c>
      <c r="K315">
        <v>1886.9949362992099</v>
      </c>
      <c r="L315">
        <v>1423.87864800745</v>
      </c>
      <c r="M315">
        <v>54.254013086482601</v>
      </c>
      <c r="N315">
        <v>0.70003859416710201</v>
      </c>
      <c r="O315">
        <v>6.51960333597874</v>
      </c>
      <c r="P315">
        <v>278.24381487926598</v>
      </c>
      <c r="Q315">
        <v>0.108611020072089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65</v>
      </c>
      <c r="E316">
        <v>21409.89831045</v>
      </c>
      <c r="F316">
        <v>1184.05</v>
      </c>
      <c r="G316">
        <v>47.676435621472898</v>
      </c>
      <c r="H316">
        <v>3.2412440617510301</v>
      </c>
      <c r="I316">
        <v>28.3809196980439</v>
      </c>
      <c r="J316">
        <v>0.43891456950299801</v>
      </c>
      <c r="K316">
        <v>1109.5835838109699</v>
      </c>
      <c r="L316">
        <v>953.51480206869599</v>
      </c>
      <c r="M316">
        <v>54.243959063156701</v>
      </c>
      <c r="N316">
        <v>0.84867816213605396</v>
      </c>
      <c r="O316">
        <v>6.3679743254085599</v>
      </c>
      <c r="P316">
        <v>77.306079664570206</v>
      </c>
      <c r="Q316">
        <v>-3.1415370693092998E-2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346</v>
      </c>
      <c r="E317">
        <v>21406.852228709999</v>
      </c>
      <c r="F317">
        <v>500.6</v>
      </c>
      <c r="G317">
        <v>58.0700163386661</v>
      </c>
      <c r="H317">
        <v>20.6733644929283</v>
      </c>
      <c r="I317">
        <v>21.229364972595398</v>
      </c>
      <c r="J317">
        <v>0.28304298920290499</v>
      </c>
      <c r="K317">
        <v>452.89576130240602</v>
      </c>
      <c r="L317">
        <v>380.52877336801902</v>
      </c>
      <c r="M317">
        <v>67.220274120899703</v>
      </c>
      <c r="N317">
        <v>1.15103075564373</v>
      </c>
      <c r="O317">
        <v>14.7323212145425</v>
      </c>
      <c r="P317">
        <v>100.199960007998</v>
      </c>
      <c r="Q317">
        <v>4.1819823454985E-2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130</v>
      </c>
      <c r="E318">
        <v>21356.75148843</v>
      </c>
      <c r="F318">
        <v>14752.1</v>
      </c>
      <c r="G318">
        <v>232.515475650029</v>
      </c>
      <c r="H318">
        <v>29.3268992914631</v>
      </c>
      <c r="I318">
        <v>101.06309065977899</v>
      </c>
      <c r="J318">
        <v>3.74781933494446</v>
      </c>
      <c r="K318">
        <v>11513.4000216411</v>
      </c>
      <c r="L318">
        <v>8170.9696022538201</v>
      </c>
      <c r="M318">
        <v>74.043707736240705</v>
      </c>
      <c r="N318">
        <v>0.65631739883531903</v>
      </c>
      <c r="O318">
        <v>6.4397611187559702</v>
      </c>
      <c r="P318">
        <v>292.8655126498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484</v>
      </c>
      <c r="E319">
        <v>21354.024907815001</v>
      </c>
      <c r="F319">
        <v>3156.1</v>
      </c>
      <c r="G319">
        <v>50.235283697556603</v>
      </c>
      <c r="H319">
        <v>15.024364230665199</v>
      </c>
      <c r="I319">
        <v>67.883372595726101</v>
      </c>
      <c r="J319">
        <v>3.0462886653617498</v>
      </c>
      <c r="K319">
        <v>2540.9950161775701</v>
      </c>
      <c r="L319">
        <v>2052.9441232916301</v>
      </c>
      <c r="M319">
        <v>77.647689557730601</v>
      </c>
      <c r="N319">
        <v>2.4616436641192201</v>
      </c>
      <c r="O319">
        <v>10.769620734450699</v>
      </c>
      <c r="P319">
        <v>112.160527023393</v>
      </c>
      <c r="Q319">
        <v>0.20323993174657901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46</v>
      </c>
      <c r="E320">
        <v>21123.898453260001</v>
      </c>
      <c r="F320">
        <v>329.8</v>
      </c>
      <c r="G320">
        <v>137.29988989612201</v>
      </c>
      <c r="H320">
        <v>-1.9937495634986599</v>
      </c>
      <c r="I320">
        <v>58.199720977271099</v>
      </c>
      <c r="J320">
        <v>0.16484666424504299</v>
      </c>
      <c r="K320">
        <v>302.43283677249798</v>
      </c>
      <c r="L320">
        <v>234.394880714142</v>
      </c>
      <c r="M320">
        <v>62.080739288136598</v>
      </c>
      <c r="N320">
        <v>0.89889031270745001</v>
      </c>
      <c r="O320">
        <v>5.6549423893268598</v>
      </c>
      <c r="P320">
        <v>163.629096722621</v>
      </c>
      <c r="Q320">
        <v>0.138706827352782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150</v>
      </c>
      <c r="E321">
        <v>21041.15508</v>
      </c>
      <c r="F321">
        <v>858.45</v>
      </c>
      <c r="G321">
        <v>184.68133467498799</v>
      </c>
      <c r="H321">
        <v>11.5983815049018</v>
      </c>
      <c r="I321">
        <v>84.026564044547797</v>
      </c>
      <c r="J321">
        <v>-3.2424221704682998</v>
      </c>
      <c r="K321">
        <v>828.50186198541996</v>
      </c>
      <c r="L321">
        <v>620.19871036129496</v>
      </c>
      <c r="M321">
        <v>46.777463642739598</v>
      </c>
      <c r="N321">
        <v>1.2404436423042799</v>
      </c>
      <c r="O321">
        <v>14.159240491583599</v>
      </c>
      <c r="P321">
        <v>216.88815060907999</v>
      </c>
      <c r="Q321">
        <v>0.18104786519674501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E322">
        <v>21022.529140250001</v>
      </c>
      <c r="F322">
        <v>1970.8</v>
      </c>
      <c r="G322">
        <v>768.56709540271697</v>
      </c>
      <c r="H322">
        <v>-13.5505726186492</v>
      </c>
      <c r="I322">
        <v>278.88228902291797</v>
      </c>
      <c r="J322">
        <v>1.17420901074146</v>
      </c>
      <c r="K322">
        <v>2051.0593595312098</v>
      </c>
      <c r="L322">
        <v>1382.6592607128</v>
      </c>
      <c r="M322">
        <v>51.529912680725701</v>
      </c>
      <c r="N322">
        <v>0.59117327958404797</v>
      </c>
      <c r="O322">
        <v>54.137913537649602</v>
      </c>
      <c r="P322">
        <v>815.79925650557595</v>
      </c>
      <c r="Q322">
        <v>0.30635384978428798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65</v>
      </c>
      <c r="E323">
        <v>20993.6342148</v>
      </c>
      <c r="F323">
        <v>5018.8</v>
      </c>
      <c r="G323">
        <v>6.5344538448870999</v>
      </c>
      <c r="H323">
        <v>-8.9560925949465702</v>
      </c>
      <c r="I323">
        <v>1.57637696256152</v>
      </c>
      <c r="J323">
        <v>1.50121964140312</v>
      </c>
      <c r="K323">
        <v>4598.3716660094797</v>
      </c>
      <c r="L323">
        <v>4351.4876170855296</v>
      </c>
      <c r="M323">
        <v>41.281178498905803</v>
      </c>
      <c r="N323">
        <v>1.1268067299128</v>
      </c>
      <c r="O323">
        <v>0.62166254881643701</v>
      </c>
      <c r="P323">
        <v>32.948344370860902</v>
      </c>
      <c r="Q323">
        <v>-0.14015711640862899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539</v>
      </c>
      <c r="E324">
        <v>20984.659926749999</v>
      </c>
      <c r="F324">
        <v>2220.4499999999998</v>
      </c>
      <c r="G324">
        <v>4.3419406252288999</v>
      </c>
      <c r="H324">
        <v>-18.660346356839199</v>
      </c>
      <c r="I324">
        <v>-53.407095444342097</v>
      </c>
      <c r="J324">
        <v>-6.2871486449083598</v>
      </c>
      <c r="K324">
        <v>2559.0438392881401</v>
      </c>
      <c r="L324">
        <v>2585.7097781965799</v>
      </c>
      <c r="M324">
        <v>24.875413971171302</v>
      </c>
      <c r="N324">
        <v>1.96414112638857</v>
      </c>
      <c r="O324">
        <v>75.459929293611594</v>
      </c>
      <c r="P324">
        <v>52.923553719008197</v>
      </c>
      <c r="Q324">
        <v>5.7344784913655002E-2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49</v>
      </c>
      <c r="E325">
        <v>20888.529013014999</v>
      </c>
      <c r="F325">
        <v>1254.0999999999999</v>
      </c>
      <c r="G325">
        <v>-27.123822893557001</v>
      </c>
      <c r="H325">
        <v>-19.367131574783102</v>
      </c>
      <c r="I325">
        <v>-40.919829392488502</v>
      </c>
      <c r="J325">
        <v>-5.2347581988253804</v>
      </c>
      <c r="K325">
        <v>1394.8153980177401</v>
      </c>
      <c r="L325">
        <v>1428.2365690281599</v>
      </c>
      <c r="M325">
        <v>30.2878299207451</v>
      </c>
      <c r="N325">
        <v>1.4107412611689301</v>
      </c>
      <c r="O325">
        <v>43.210270313372099</v>
      </c>
      <c r="P325">
        <v>5.3776993529955401</v>
      </c>
      <c r="Q325">
        <v>4.3847976890100997E-2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403</v>
      </c>
      <c r="E326">
        <v>20868.657606420002</v>
      </c>
      <c r="F326">
        <v>908.7</v>
      </c>
      <c r="G326">
        <v>-29.047387639370399</v>
      </c>
      <c r="H326">
        <v>8.10167820925966</v>
      </c>
      <c r="I326">
        <v>-13.865134863352599</v>
      </c>
      <c r="J326">
        <v>0.82489413442506199</v>
      </c>
      <c r="K326">
        <v>880.43963451737795</v>
      </c>
      <c r="L326">
        <v>902.50762490992702</v>
      </c>
      <c r="M326">
        <v>60.615717340140399</v>
      </c>
      <c r="N326">
        <v>1.17093022628874</v>
      </c>
      <c r="O326">
        <v>25.448442830417001</v>
      </c>
      <c r="P326">
        <v>23.364105348900299</v>
      </c>
      <c r="Q326">
        <v>-8.4186287258848996E-2</v>
      </c>
    </row>
    <row r="327" spans="1:17" hidden="1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547</v>
      </c>
      <c r="E327">
        <v>20737.828906729999</v>
      </c>
      <c r="F327">
        <v>829.75</v>
      </c>
      <c r="G327">
        <v>-34.121801665997602</v>
      </c>
      <c r="H327">
        <v>-4.32833074667474</v>
      </c>
      <c r="I327">
        <v>-19.402231998987101</v>
      </c>
      <c r="J327">
        <v>-0.74910740679991605</v>
      </c>
      <c r="K327">
        <v>827.87518234445599</v>
      </c>
      <c r="L327">
        <v>853.59028482323095</v>
      </c>
      <c r="M327">
        <v>55.080135390187998</v>
      </c>
      <c r="N327">
        <v>1.2564289673506499</v>
      </c>
      <c r="O327">
        <v>17.3847544441096</v>
      </c>
      <c r="P327">
        <v>9.4296076491922207</v>
      </c>
      <c r="Q327">
        <v>-0.160430014783809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236</v>
      </c>
      <c r="E328">
        <v>20673.709534279998</v>
      </c>
      <c r="F328">
        <v>1345.5</v>
      </c>
      <c r="G328">
        <v>122.530409315686</v>
      </c>
      <c r="H328">
        <v>-3.46600287149522</v>
      </c>
      <c r="I328">
        <v>69.438020620093397</v>
      </c>
      <c r="J328">
        <v>6.7766756742490601</v>
      </c>
      <c r="K328">
        <v>1193.3092586538801</v>
      </c>
      <c r="L328">
        <v>972.667764623322</v>
      </c>
      <c r="M328">
        <v>71.615787283889503</v>
      </c>
      <c r="N328">
        <v>1.56435395656058</v>
      </c>
      <c r="O328">
        <v>2.9319955406911902</v>
      </c>
      <c r="P328">
        <v>149.95355749582001</v>
      </c>
      <c r="Q328">
        <v>0.10883298313623301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505</v>
      </c>
      <c r="E329">
        <v>20630.038636460002</v>
      </c>
      <c r="F329">
        <v>1824.95</v>
      </c>
      <c r="G329">
        <v>26.3063469403148</v>
      </c>
      <c r="H329">
        <v>1.8817830123933901</v>
      </c>
      <c r="I329">
        <v>4.1650816481230599</v>
      </c>
      <c r="J329">
        <v>3.8405513383744299</v>
      </c>
      <c r="K329">
        <v>1725.48175189118</v>
      </c>
      <c r="L329">
        <v>1564.6728507462601</v>
      </c>
      <c r="M329">
        <v>70.520152714465098</v>
      </c>
      <c r="N329">
        <v>0.78574239699610404</v>
      </c>
      <c r="O329">
        <v>4.2192936792788904</v>
      </c>
      <c r="P329">
        <v>60.533954961294803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150</v>
      </c>
      <c r="E330">
        <v>20619.50185696</v>
      </c>
      <c r="F330">
        <v>159.53</v>
      </c>
      <c r="G330">
        <v>199.10109070740901</v>
      </c>
      <c r="H330">
        <v>-0.57961407717121805</v>
      </c>
      <c r="I330">
        <v>27.555313134122699</v>
      </c>
      <c r="J330">
        <v>9.8993184354821899</v>
      </c>
      <c r="K330">
        <v>146.36732923197999</v>
      </c>
      <c r="L330">
        <v>117.86293787848101</v>
      </c>
      <c r="M330">
        <v>74.840803176615097</v>
      </c>
      <c r="N330">
        <v>1.98693961620996</v>
      </c>
      <c r="O330">
        <v>10.9509183225725</v>
      </c>
      <c r="P330">
        <v>271.64822364589401</v>
      </c>
      <c r="Q330">
        <v>0.15316635182326499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494</v>
      </c>
      <c r="E331">
        <v>20599.04996611</v>
      </c>
      <c r="F331">
        <v>807.15</v>
      </c>
      <c r="G331">
        <v>8.4194430898328605</v>
      </c>
      <c r="H331">
        <v>0.53083188317285801</v>
      </c>
      <c r="I331">
        <v>-9.3691719061224497</v>
      </c>
      <c r="J331">
        <v>-0.283927901962235</v>
      </c>
      <c r="K331">
        <v>777.46694969588805</v>
      </c>
      <c r="L331">
        <v>730.40045051052505</v>
      </c>
      <c r="M331">
        <v>49.291151265843901</v>
      </c>
      <c r="N331">
        <v>0.89872689634098302</v>
      </c>
      <c r="O331">
        <v>13.200768134795201</v>
      </c>
      <c r="P331">
        <v>39.6815782642554</v>
      </c>
      <c r="Q331">
        <v>1.3241624081637E-2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239</v>
      </c>
      <c r="E332">
        <v>20519.6635230299</v>
      </c>
      <c r="F332">
        <v>2342.3000000000002</v>
      </c>
      <c r="G332">
        <v>221.74295753695199</v>
      </c>
      <c r="H332">
        <v>31.8981107452076</v>
      </c>
      <c r="I332">
        <v>139.56276425158299</v>
      </c>
      <c r="J332">
        <v>7.6518906652238501</v>
      </c>
      <c r="K332">
        <v>1918.5831304052101</v>
      </c>
      <c r="L332">
        <v>1303.2633362853101</v>
      </c>
      <c r="M332">
        <v>78.883380032891907</v>
      </c>
      <c r="N332">
        <v>0.85829525699558895</v>
      </c>
      <c r="O332">
        <v>14.588225248687101</v>
      </c>
      <c r="P332">
        <v>271.85267502778203</v>
      </c>
      <c r="Q332">
        <v>0.15271216500208701</v>
      </c>
    </row>
    <row r="333" spans="1:17" hidden="1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40</v>
      </c>
      <c r="E333">
        <v>20397.524677739999</v>
      </c>
      <c r="F333">
        <v>958.5</v>
      </c>
      <c r="G333">
        <v>-5.2901399237836699</v>
      </c>
      <c r="H333">
        <v>8.7211289874110705</v>
      </c>
      <c r="I333">
        <v>-4.4722138068203403</v>
      </c>
      <c r="J333">
        <v>6.9440444779256003</v>
      </c>
      <c r="K333">
        <v>896.94004062504098</v>
      </c>
      <c r="M333">
        <v>65.354553098632707</v>
      </c>
      <c r="N333">
        <v>1.1686096049290799</v>
      </c>
      <c r="O333">
        <v>6.9379238393322904</v>
      </c>
      <c r="P333">
        <v>34.772215973003298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65</v>
      </c>
      <c r="E334">
        <v>20343.213022248001</v>
      </c>
      <c r="F334">
        <v>152.5</v>
      </c>
      <c r="G334">
        <v>45.433636381939202</v>
      </c>
      <c r="H334">
        <v>-1.25973687931381</v>
      </c>
      <c r="I334">
        <v>-6.1141605291493102</v>
      </c>
      <c r="J334">
        <v>-3.92272919783681</v>
      </c>
      <c r="K334">
        <v>151.408780828863</v>
      </c>
      <c r="L334">
        <v>134.690511215562</v>
      </c>
      <c r="M334">
        <v>39.0949090518058</v>
      </c>
      <c r="N334">
        <v>0.59063336494563001</v>
      </c>
      <c r="O334">
        <v>9.3114754098360493</v>
      </c>
      <c r="P334">
        <v>74.285714285714207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777</v>
      </c>
      <c r="E335">
        <v>20315.709407645001</v>
      </c>
      <c r="F335">
        <v>2137.6999999999998</v>
      </c>
      <c r="G335">
        <v>61.322181677850097</v>
      </c>
      <c r="H335">
        <v>12.3091771556839</v>
      </c>
      <c r="I335">
        <v>33.308791204144804</v>
      </c>
      <c r="J335">
        <v>8.4301312214855493</v>
      </c>
      <c r="K335">
        <v>1869.2120393780499</v>
      </c>
      <c r="L335">
        <v>1595.74487289889</v>
      </c>
      <c r="M335">
        <v>74.026058446730801</v>
      </c>
      <c r="N335">
        <v>1.0516216191239101</v>
      </c>
      <c r="O335">
        <v>4.6264676989287601</v>
      </c>
      <c r="P335">
        <v>98.855813953488294</v>
      </c>
      <c r="Q335">
        <v>6.6476503362993003E-2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214</v>
      </c>
      <c r="E336">
        <v>20286.9945831</v>
      </c>
      <c r="F336">
        <v>472.65</v>
      </c>
      <c r="G336">
        <v>34.068571052369698</v>
      </c>
      <c r="H336">
        <v>14.914551852422999</v>
      </c>
      <c r="I336">
        <v>49.545095224436899</v>
      </c>
      <c r="J336">
        <v>2.9036238906143699</v>
      </c>
      <c r="K336">
        <v>402.46310667873303</v>
      </c>
      <c r="L336">
        <v>340.953705097186</v>
      </c>
      <c r="M336">
        <v>74.178270621824097</v>
      </c>
      <c r="N336">
        <v>0.81424150888500102</v>
      </c>
      <c r="O336">
        <v>11.6153602031101</v>
      </c>
      <c r="P336">
        <v>71.095022624434307</v>
      </c>
      <c r="Q336">
        <v>5.4105472432042001E-2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65</v>
      </c>
      <c r="E337">
        <v>20255.733548920001</v>
      </c>
      <c r="F337">
        <v>818.95</v>
      </c>
      <c r="G337">
        <v>43.238697453805997</v>
      </c>
      <c r="H337">
        <v>19.247005803940301</v>
      </c>
      <c r="I337">
        <v>-0.97001825549472098</v>
      </c>
      <c r="J337">
        <v>-2.40654489067636</v>
      </c>
      <c r="K337">
        <v>716.07087405524601</v>
      </c>
      <c r="L337">
        <v>647.47494976250198</v>
      </c>
      <c r="M337">
        <v>59.955126705477198</v>
      </c>
      <c r="N337">
        <v>2.2652275796191499</v>
      </c>
      <c r="O337">
        <v>2.5642591122779099</v>
      </c>
      <c r="P337">
        <v>71.453993509892101</v>
      </c>
      <c r="Q337">
        <v>4.4521915392060997E-2</v>
      </c>
    </row>
    <row r="338" spans="1:17" hidden="1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140</v>
      </c>
      <c r="E338">
        <v>20173.740000000002</v>
      </c>
      <c r="F338">
        <v>146.81</v>
      </c>
      <c r="G338">
        <v>7.0650266365973504</v>
      </c>
      <c r="H338">
        <v>6.1791236260639302</v>
      </c>
      <c r="I338">
        <v>-3.7038420004665298</v>
      </c>
      <c r="J338">
        <v>0.38036660989991899</v>
      </c>
      <c r="K338">
        <v>135.786498591239</v>
      </c>
      <c r="L338">
        <v>128.632101034854</v>
      </c>
      <c r="M338">
        <v>53.328059728626101</v>
      </c>
      <c r="N338">
        <v>1.3266201793904999</v>
      </c>
      <c r="O338">
        <v>2.19331108235134</v>
      </c>
      <c r="P338">
        <v>32.023381294963997</v>
      </c>
    </row>
    <row r="339" spans="1:17" hidden="1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140</v>
      </c>
      <c r="E339">
        <v>20155.501969815999</v>
      </c>
      <c r="F339">
        <v>335.55</v>
      </c>
      <c r="G339">
        <v>-15.499207692441701</v>
      </c>
      <c r="H339">
        <v>-6.9868538111795599</v>
      </c>
      <c r="I339">
        <v>-10.1956307059785</v>
      </c>
      <c r="J339">
        <v>-1.0877370185861699</v>
      </c>
      <c r="K339">
        <v>340.202870964049</v>
      </c>
      <c r="L339">
        <v>334.515690828262</v>
      </c>
      <c r="M339">
        <v>42.778347382377802</v>
      </c>
      <c r="N339">
        <v>1.12790744780661</v>
      </c>
      <c r="O339">
        <v>8.7766353747578503</v>
      </c>
      <c r="P339">
        <v>13.361486486486401</v>
      </c>
      <c r="Q339">
        <v>-0.10379904096142301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239</v>
      </c>
      <c r="E340">
        <v>20113.11626698</v>
      </c>
      <c r="F340">
        <v>1363.15</v>
      </c>
      <c r="G340">
        <v>224.38001013519099</v>
      </c>
      <c r="H340">
        <v>4.0148103257290897</v>
      </c>
      <c r="I340">
        <v>88.550054846363096</v>
      </c>
      <c r="J340">
        <v>-2.0620931136332401</v>
      </c>
      <c r="K340">
        <v>1253.61012709187</v>
      </c>
      <c r="L340">
        <v>913.16953035920096</v>
      </c>
      <c r="M340">
        <v>56.217038226842803</v>
      </c>
      <c r="N340">
        <v>0.54286475424930503</v>
      </c>
      <c r="O340">
        <v>6.3712724204966404</v>
      </c>
      <c r="P340">
        <v>251.962303124193</v>
      </c>
      <c r="Q340">
        <v>0.164087262810197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168</v>
      </c>
      <c r="E341">
        <v>20092.52569975</v>
      </c>
      <c r="F341">
        <v>6809.65</v>
      </c>
      <c r="G341">
        <v>-23.793340287179099</v>
      </c>
      <c r="H341">
        <v>11.005450400759401</v>
      </c>
      <c r="I341">
        <v>-12.3092975682735</v>
      </c>
      <c r="J341">
        <v>3.10070772745132</v>
      </c>
      <c r="K341">
        <v>6269.9029249461701</v>
      </c>
      <c r="L341">
        <v>6407.1832412446602</v>
      </c>
      <c r="M341">
        <v>81.678836558086005</v>
      </c>
      <c r="N341">
        <v>0.96960998963029899</v>
      </c>
      <c r="O341">
        <v>11.458004449567801</v>
      </c>
      <c r="P341">
        <v>31.591253852768599</v>
      </c>
      <c r="Q341">
        <v>-0.13293173242841599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591</v>
      </c>
      <c r="E342">
        <v>20090.83323642</v>
      </c>
      <c r="F342">
        <v>3717.95</v>
      </c>
      <c r="G342">
        <v>110.3796274284</v>
      </c>
      <c r="H342">
        <v>1.82284672338792</v>
      </c>
      <c r="I342">
        <v>8.9800740368141199</v>
      </c>
      <c r="J342">
        <v>-0.26009592921611402</v>
      </c>
      <c r="K342">
        <v>3802.4978023774502</v>
      </c>
      <c r="L342">
        <v>3275.62221246323</v>
      </c>
      <c r="M342">
        <v>58.784758805094903</v>
      </c>
      <c r="N342">
        <v>0.72116149861910395</v>
      </c>
      <c r="O342">
        <v>14.8482362592288</v>
      </c>
      <c r="P342">
        <v>141.739271781534</v>
      </c>
      <c r="Q342">
        <v>8.1856750438728004E-2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150</v>
      </c>
      <c r="E343">
        <v>20007.172904219999</v>
      </c>
      <c r="F343">
        <v>626.75</v>
      </c>
      <c r="G343">
        <v>31.211569235444799</v>
      </c>
      <c r="H343">
        <v>7.6338209996482096</v>
      </c>
      <c r="I343">
        <v>47.160481023324401</v>
      </c>
      <c r="J343">
        <v>3.32343082039948</v>
      </c>
      <c r="K343">
        <v>583.90579476864696</v>
      </c>
      <c r="L343">
        <v>493.60867131044199</v>
      </c>
      <c r="M343">
        <v>60.1179021618604</v>
      </c>
      <c r="N343">
        <v>0.75264712541299905</v>
      </c>
      <c r="O343">
        <v>7.8739529317909804</v>
      </c>
      <c r="P343">
        <v>100.88141025641001</v>
      </c>
      <c r="Q343">
        <v>0.150584870251041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242</v>
      </c>
      <c r="E344">
        <v>20007.103532360001</v>
      </c>
      <c r="F344">
        <v>432.85</v>
      </c>
      <c r="G344">
        <v>213.48230274028401</v>
      </c>
      <c r="H344">
        <v>17.4521256849292</v>
      </c>
      <c r="I344">
        <v>1.32807160702974</v>
      </c>
      <c r="J344">
        <v>4.2370578371154304</v>
      </c>
      <c r="K344">
        <v>373.56644018337698</v>
      </c>
      <c r="L344">
        <v>317.06082871571198</v>
      </c>
      <c r="M344">
        <v>70.935092880968796</v>
      </c>
      <c r="N344">
        <v>1.46557447856162</v>
      </c>
      <c r="O344">
        <v>2.3218204920873098</v>
      </c>
      <c r="P344">
        <v>244.90039840637399</v>
      </c>
      <c r="Q344">
        <v>0.18736969171283699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388</v>
      </c>
      <c r="E345">
        <v>19932.888236039998</v>
      </c>
      <c r="F345">
        <v>8391.75</v>
      </c>
      <c r="G345">
        <v>-10.5554369057184</v>
      </c>
      <c r="H345">
        <v>8.0021863557824702</v>
      </c>
      <c r="I345">
        <v>2.3931667288919698</v>
      </c>
      <c r="J345">
        <v>1.8320500893354701</v>
      </c>
      <c r="K345">
        <v>7539.0844291079402</v>
      </c>
      <c r="L345">
        <v>6926.77666974146</v>
      </c>
      <c r="M345">
        <v>81.793360282468399</v>
      </c>
      <c r="N345">
        <v>0.39289734734849802</v>
      </c>
      <c r="O345">
        <v>0.99204575922782201</v>
      </c>
      <c r="P345">
        <v>52.949914336747597</v>
      </c>
      <c r="Q345">
        <v>5.4036810408930004E-3</v>
      </c>
    </row>
    <row r="346" spans="1:17" hidden="1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542</v>
      </c>
      <c r="E346">
        <v>19877.366607839998</v>
      </c>
      <c r="F346">
        <v>1912.8</v>
      </c>
      <c r="G346">
        <v>-20.080623567927699</v>
      </c>
      <c r="H346">
        <v>5.9379568836916699</v>
      </c>
      <c r="I346">
        <v>-0.86144639711010695</v>
      </c>
      <c r="J346">
        <v>-2.3877437379498399</v>
      </c>
      <c r="K346">
        <v>1799.8872182879099</v>
      </c>
      <c r="L346">
        <v>1743.2320762783399</v>
      </c>
      <c r="M346">
        <v>51.8443877744117</v>
      </c>
      <c r="N346">
        <v>0.46353326615636697</v>
      </c>
      <c r="O346">
        <v>3.7745713090757</v>
      </c>
      <c r="P346">
        <v>30.816577759540401</v>
      </c>
      <c r="Q346">
        <v>-5.401851238008E-2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526</v>
      </c>
      <c r="E347">
        <v>19870.437827549998</v>
      </c>
      <c r="F347">
        <v>163.63999999999999</v>
      </c>
      <c r="G347">
        <v>-39.424595675690298</v>
      </c>
      <c r="H347">
        <v>-8.7274094642971995</v>
      </c>
      <c r="I347">
        <v>-24.8583331016393</v>
      </c>
      <c r="J347">
        <v>-1.06540365060557</v>
      </c>
      <c r="K347">
        <v>164.67453360677399</v>
      </c>
      <c r="L347">
        <v>169.87396794301199</v>
      </c>
      <c r="M347">
        <v>38.848666513302398</v>
      </c>
      <c r="N347">
        <v>0.53418642426073004</v>
      </c>
      <c r="O347">
        <v>39.024688340259097</v>
      </c>
      <c r="P347">
        <v>15.036906854130001</v>
      </c>
      <c r="Q347">
        <v>1.8603647351552E-2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130</v>
      </c>
      <c r="E348">
        <v>19810.24789875</v>
      </c>
      <c r="F348">
        <v>679.2</v>
      </c>
      <c r="G348">
        <v>69.532206068856397</v>
      </c>
      <c r="H348">
        <v>7.7319760668950099</v>
      </c>
      <c r="I348">
        <v>-10.5545697946455</v>
      </c>
      <c r="J348">
        <v>-1.4452120842051499</v>
      </c>
      <c r="K348">
        <v>654.077386430307</v>
      </c>
      <c r="L348">
        <v>581.388575904601</v>
      </c>
      <c r="M348">
        <v>62.422307175129099</v>
      </c>
      <c r="N348">
        <v>1.6648298024727699</v>
      </c>
      <c r="O348">
        <v>9.7320376914016293</v>
      </c>
      <c r="P348">
        <v>97.844450917564799</v>
      </c>
      <c r="Q348">
        <v>4.2501857614752003E-2</v>
      </c>
    </row>
    <row r="349" spans="1:17" hidden="1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806</v>
      </c>
      <c r="E349">
        <v>19759.719600389999</v>
      </c>
      <c r="F349">
        <v>1858.8</v>
      </c>
      <c r="G349">
        <v>7.15254489235853</v>
      </c>
      <c r="H349">
        <v>14.5633724634692</v>
      </c>
      <c r="I349">
        <v>19.716587555952</v>
      </c>
      <c r="J349">
        <v>-1.3319491487694199</v>
      </c>
      <c r="M349">
        <v>57.344235361440496</v>
      </c>
      <c r="O349">
        <v>3.9918226812997601</v>
      </c>
      <c r="P349">
        <v>50.919498234076201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-</v>
      </c>
      <c r="D350" t="s">
        <v>297</v>
      </c>
      <c r="E350">
        <v>19711.444514309998</v>
      </c>
      <c r="F350">
        <v>1791.85</v>
      </c>
      <c r="G350">
        <v>2.0516359257083501</v>
      </c>
      <c r="H350">
        <v>-10.2722123383957</v>
      </c>
      <c r="I350">
        <v>-31.887628339195398</v>
      </c>
      <c r="J350">
        <v>-2.4367486419979398</v>
      </c>
      <c r="K350">
        <v>1846.20198429621</v>
      </c>
      <c r="L350">
        <v>1832.50743759068</v>
      </c>
      <c r="M350">
        <v>28.8906908221118</v>
      </c>
      <c r="N350">
        <v>1.2220812797095999</v>
      </c>
      <c r="O350">
        <v>37.229678823562203</v>
      </c>
      <c r="P350">
        <v>28.715609510810999</v>
      </c>
      <c r="Q350">
        <v>3.6353350815892999E-2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547</v>
      </c>
      <c r="E351">
        <v>19689.1338526</v>
      </c>
      <c r="F351">
        <v>1540.65</v>
      </c>
      <c r="G351">
        <v>-33.691585072847197</v>
      </c>
      <c r="H351">
        <v>-1.79241475308072</v>
      </c>
      <c r="I351">
        <v>-14.0316800880311</v>
      </c>
      <c r="J351">
        <v>1.1267611000250399</v>
      </c>
      <c r="K351">
        <v>1440.3268121349399</v>
      </c>
      <c r="L351">
        <v>1476.8289264843199</v>
      </c>
      <c r="M351">
        <v>74.567012377855804</v>
      </c>
      <c r="N351">
        <v>1.1826711887960699</v>
      </c>
      <c r="O351">
        <v>14.9806899685197</v>
      </c>
      <c r="P351">
        <v>21.4066193853428</v>
      </c>
      <c r="Q351">
        <v>-9.5990530750939995E-2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393</v>
      </c>
      <c r="E352">
        <v>19635.415438274998</v>
      </c>
      <c r="F352">
        <v>317.10000000000002</v>
      </c>
      <c r="G352">
        <v>58.060359299907901</v>
      </c>
      <c r="H352">
        <v>-13.893702885251701</v>
      </c>
      <c r="I352">
        <v>21.365655461077498</v>
      </c>
      <c r="J352">
        <v>-3.1670236270169201</v>
      </c>
      <c r="K352">
        <v>311.23741669516301</v>
      </c>
      <c r="L352">
        <v>256.74905024551998</v>
      </c>
      <c r="M352">
        <v>34.680713019576103</v>
      </c>
      <c r="N352">
        <v>0.41577184815221702</v>
      </c>
      <c r="O352">
        <v>12.2358877325764</v>
      </c>
      <c r="P352">
        <v>86.474566304028201</v>
      </c>
      <c r="Q352">
        <v>5.5105296630288E-2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21</v>
      </c>
      <c r="E353">
        <v>19536.569703775</v>
      </c>
      <c r="F353">
        <v>692.05</v>
      </c>
      <c r="G353">
        <v>74.1904794148478</v>
      </c>
      <c r="H353">
        <v>-1.6245681992118799</v>
      </c>
      <c r="I353">
        <v>-18.882870854428099</v>
      </c>
      <c r="J353">
        <v>-1.4144012001077</v>
      </c>
      <c r="K353">
        <v>679.26981475193395</v>
      </c>
      <c r="L353">
        <v>645.93834170846299</v>
      </c>
      <c r="M353">
        <v>60.030265174735398</v>
      </c>
      <c r="N353">
        <v>1.0329980655539599</v>
      </c>
      <c r="O353">
        <v>24.535799436456902</v>
      </c>
      <c r="P353">
        <v>101.411525029103</v>
      </c>
      <c r="Q353">
        <v>4.1879999621808002E-2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65</v>
      </c>
      <c r="E354">
        <v>19378.175579539999</v>
      </c>
      <c r="F354">
        <v>985</v>
      </c>
      <c r="G354">
        <v>26.932576853564001</v>
      </c>
      <c r="H354">
        <v>1.18851166931332</v>
      </c>
      <c r="I354">
        <v>10.634180279651201</v>
      </c>
      <c r="J354">
        <v>-0.40630161826128702</v>
      </c>
      <c r="K354">
        <v>936.223461926916</v>
      </c>
      <c r="L354">
        <v>884.10013956878697</v>
      </c>
      <c r="M354">
        <v>70.485661378443695</v>
      </c>
      <c r="N354">
        <v>1.8062285040264101</v>
      </c>
      <c r="O354">
        <v>11.0659898477157</v>
      </c>
      <c r="P354">
        <v>53.6062378167641</v>
      </c>
      <c r="Q354">
        <v>-4.8392427335422997E-2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445</v>
      </c>
      <c r="E355">
        <v>19176.485065519999</v>
      </c>
      <c r="F355">
        <v>1362.55</v>
      </c>
      <c r="G355">
        <v>54.3295463407201</v>
      </c>
      <c r="H355">
        <v>13.5984406640288</v>
      </c>
      <c r="I355">
        <v>28.037994669423501</v>
      </c>
      <c r="J355">
        <v>13.118086409913699</v>
      </c>
      <c r="K355">
        <v>1150.5429970657899</v>
      </c>
      <c r="L355">
        <v>986.73239880133099</v>
      </c>
      <c r="M355">
        <v>86.065574610579105</v>
      </c>
      <c r="N355">
        <v>1.3150108375776499</v>
      </c>
      <c r="O355">
        <v>6.4144435066603096</v>
      </c>
      <c r="P355">
        <v>87.937931034482702</v>
      </c>
      <c r="Q355">
        <v>0.13502002185369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821</v>
      </c>
      <c r="E356">
        <v>19171.889106479899</v>
      </c>
      <c r="F356">
        <v>1392.25</v>
      </c>
      <c r="G356">
        <v>9.7479220435387095</v>
      </c>
      <c r="H356">
        <v>12.7042644366913</v>
      </c>
      <c r="I356">
        <v>-2.97630456817306</v>
      </c>
      <c r="J356">
        <v>3.8626577091331198</v>
      </c>
      <c r="K356">
        <v>1243.7255768898201</v>
      </c>
      <c r="L356">
        <v>1156.71095498607</v>
      </c>
      <c r="M356">
        <v>64.818292370977005</v>
      </c>
      <c r="N356">
        <v>2.1834880446172402</v>
      </c>
      <c r="O356">
        <v>5.2217633327347803</v>
      </c>
      <c r="P356">
        <v>40.894601022111999</v>
      </c>
      <c r="Q356">
        <v>2.5487557591998E-2</v>
      </c>
    </row>
    <row r="357" spans="1:17" hidden="1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403</v>
      </c>
      <c r="E357">
        <v>19157.6780545</v>
      </c>
      <c r="F357">
        <v>1150.5999999999999</v>
      </c>
      <c r="G357">
        <v>193.100256512909</v>
      </c>
      <c r="H357">
        <v>7.8184874112471503</v>
      </c>
      <c r="I357">
        <v>6.6188671609710399</v>
      </c>
      <c r="J357">
        <v>-0.94669667452330097</v>
      </c>
      <c r="K357">
        <v>1005.65452494705</v>
      </c>
      <c r="L357">
        <v>808.30951542085995</v>
      </c>
      <c r="M357">
        <v>54.940063539151701</v>
      </c>
      <c r="N357">
        <v>0.61237367557299405</v>
      </c>
      <c r="O357">
        <v>2.5551885972536099</v>
      </c>
      <c r="P357">
        <v>260.91593475533199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629</v>
      </c>
      <c r="E358">
        <v>19097.052247349999</v>
      </c>
      <c r="F358">
        <v>37.78</v>
      </c>
      <c r="G358">
        <v>-12.1542644081339</v>
      </c>
      <c r="H358">
        <v>-2.43470296296517</v>
      </c>
      <c r="I358">
        <v>-31.819704648262899</v>
      </c>
      <c r="J358">
        <v>-2.1990615154119801</v>
      </c>
      <c r="K358">
        <v>38.490268602610897</v>
      </c>
      <c r="L358">
        <v>38.592197153472803</v>
      </c>
      <c r="M358">
        <v>41.142348558439501</v>
      </c>
      <c r="N358">
        <v>0.80724619865734504</v>
      </c>
      <c r="O358">
        <v>40.021175224986699</v>
      </c>
      <c r="P358">
        <v>19.556962025316398</v>
      </c>
      <c r="Q358">
        <v>6.6939930696066005E-2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403</v>
      </c>
      <c r="E359">
        <v>19071.814477119999</v>
      </c>
      <c r="F359">
        <v>117</v>
      </c>
      <c r="G359">
        <v>-19.714160167355502</v>
      </c>
      <c r="H359">
        <v>-1.76328301370359</v>
      </c>
      <c r="I359">
        <v>-15.765831287704801</v>
      </c>
      <c r="J359">
        <v>1.3524420505022801</v>
      </c>
      <c r="K359">
        <v>118.14824290241199</v>
      </c>
      <c r="L359">
        <v>115.668658086862</v>
      </c>
      <c r="M359">
        <v>45.487600684844203</v>
      </c>
      <c r="N359">
        <v>0.97179734007463303</v>
      </c>
      <c r="O359">
        <v>17.094017094017101</v>
      </c>
      <c r="P359">
        <v>11.4285714285714</v>
      </c>
      <c r="Q359">
        <v>9.8510245980796995E-2</v>
      </c>
    </row>
    <row r="360" spans="1:17" hidden="1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247</v>
      </c>
      <c r="E360">
        <v>19050.597225124999</v>
      </c>
      <c r="F360">
        <v>655.6</v>
      </c>
      <c r="G360">
        <v>52.969110435690503</v>
      </c>
      <c r="H360">
        <v>7.5587022185385901</v>
      </c>
      <c r="I360">
        <v>26.261917441848201</v>
      </c>
      <c r="J360">
        <v>1.7996010323887901</v>
      </c>
      <c r="K360">
        <v>599.96299956101495</v>
      </c>
      <c r="L360">
        <v>514.57323313572203</v>
      </c>
      <c r="M360">
        <v>65.437724274355205</v>
      </c>
      <c r="N360">
        <v>0.71997802234445996</v>
      </c>
      <c r="O360">
        <v>7.0622330689444599</v>
      </c>
      <c r="P360">
        <v>79.125683060109296</v>
      </c>
      <c r="Q360">
        <v>-4.5198321966994998E-2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621</v>
      </c>
      <c r="E361">
        <v>18928.788423548001</v>
      </c>
      <c r="F361">
        <v>122.91</v>
      </c>
      <c r="G361">
        <v>61.988532891669003</v>
      </c>
      <c r="H361">
        <v>24.701883993145898</v>
      </c>
      <c r="I361">
        <v>25.641077431767702</v>
      </c>
      <c r="J361">
        <v>11.648290848838601</v>
      </c>
      <c r="K361">
        <v>110.280859421703</v>
      </c>
      <c r="L361">
        <v>94.397740287593706</v>
      </c>
      <c r="M361">
        <v>76.261662152720106</v>
      </c>
      <c r="N361">
        <v>1.50800874117284</v>
      </c>
      <c r="O361">
        <v>10.161907086486</v>
      </c>
      <c r="P361">
        <v>99.8536585365853</v>
      </c>
      <c r="Q361">
        <v>3.8369841156317003E-2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80</v>
      </c>
      <c r="E362">
        <v>18780.518362399998</v>
      </c>
      <c r="F362">
        <v>801.75</v>
      </c>
      <c r="G362">
        <v>-38.546823149023602</v>
      </c>
      <c r="H362">
        <v>-7.7413373250466302</v>
      </c>
      <c r="I362">
        <v>-30.1533014763341</v>
      </c>
      <c r="J362">
        <v>-5.0344627375554003</v>
      </c>
      <c r="K362">
        <v>820.39997097998696</v>
      </c>
      <c r="L362">
        <v>855.34960023361896</v>
      </c>
      <c r="M362">
        <v>29.4904715246197</v>
      </c>
      <c r="N362">
        <v>1.91727536674721</v>
      </c>
      <c r="O362">
        <v>31.986280012472701</v>
      </c>
      <c r="P362">
        <v>14.535714285714199</v>
      </c>
      <c r="Q362">
        <v>-0.118570452530032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62</v>
      </c>
      <c r="E363">
        <v>18755.469374535001</v>
      </c>
      <c r="F363">
        <v>3204.8</v>
      </c>
      <c r="G363">
        <v>41.970234272712602</v>
      </c>
      <c r="H363">
        <v>17.9165226554416</v>
      </c>
      <c r="I363">
        <v>49.554007726358698</v>
      </c>
      <c r="J363">
        <v>4.8521028802470196</v>
      </c>
      <c r="K363">
        <v>2940.4498316537502</v>
      </c>
      <c r="L363">
        <v>2458.9136209865801</v>
      </c>
      <c r="M363">
        <v>78.810377451501907</v>
      </c>
      <c r="N363">
        <v>1.5066656543247701</v>
      </c>
      <c r="O363">
        <v>14.047678482276501</v>
      </c>
      <c r="P363">
        <v>84.714697406339994</v>
      </c>
      <c r="Q363">
        <v>0.17349536084082601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624</v>
      </c>
      <c r="E364">
        <v>18642.620393460002</v>
      </c>
      <c r="F364">
        <v>729.65</v>
      </c>
      <c r="G364">
        <v>70.654754369026193</v>
      </c>
      <c r="H364">
        <v>6.8212246287945</v>
      </c>
      <c r="I364">
        <v>26.626877206448899</v>
      </c>
      <c r="J364">
        <v>5.7163342296298403</v>
      </c>
      <c r="K364">
        <v>699.297351398361</v>
      </c>
      <c r="L364">
        <v>620.56098819412796</v>
      </c>
      <c r="M364">
        <v>83.729163927841</v>
      </c>
      <c r="N364">
        <v>1.7576876810371</v>
      </c>
      <c r="O364">
        <v>13.1981086822449</v>
      </c>
      <c r="P364">
        <v>96.618162220425702</v>
      </c>
      <c r="Q364">
        <v>9.7783880011805005E-2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140</v>
      </c>
      <c r="E365">
        <v>18609.113685789998</v>
      </c>
      <c r="F365">
        <v>504.85</v>
      </c>
      <c r="G365">
        <v>159.56650054514199</v>
      </c>
      <c r="H365">
        <v>29.016524037913399</v>
      </c>
      <c r="I365">
        <v>45.6514477291528</v>
      </c>
      <c r="J365">
        <v>8.4978210796354201</v>
      </c>
      <c r="K365">
        <v>421.96034293059898</v>
      </c>
      <c r="L365">
        <v>331.33870238896901</v>
      </c>
      <c r="M365">
        <v>89.7833442610915</v>
      </c>
      <c r="N365">
        <v>1.0776016203176899</v>
      </c>
      <c r="O365">
        <v>9.3394077448747108</v>
      </c>
      <c r="P365">
        <v>187.66381766381701</v>
      </c>
      <c r="Q365">
        <v>0.20061529363376801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403</v>
      </c>
      <c r="E366">
        <v>18508.791376249999</v>
      </c>
      <c r="F366">
        <v>4075.65</v>
      </c>
      <c r="G366">
        <v>55.798211761229403</v>
      </c>
      <c r="H366">
        <v>11.7137193547164</v>
      </c>
      <c r="I366">
        <v>35.141583532957398</v>
      </c>
      <c r="J366">
        <v>5.51871495455842</v>
      </c>
      <c r="K366">
        <v>3519.30637832607</v>
      </c>
      <c r="L366">
        <v>3050.2824510768601</v>
      </c>
      <c r="M366">
        <v>62.173595465317597</v>
      </c>
      <c r="N366">
        <v>1.19754980134462</v>
      </c>
      <c r="O366">
        <v>6.1855164206936202</v>
      </c>
      <c r="P366">
        <v>83.575434092291005</v>
      </c>
      <c r="Q366">
        <v>-3.3125994486909997E-2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304</v>
      </c>
      <c r="E367">
        <v>18422.92989137</v>
      </c>
      <c r="F367">
        <v>841.45</v>
      </c>
      <c r="G367">
        <v>60.165764972996101</v>
      </c>
      <c r="H367">
        <v>-2.7654543243765</v>
      </c>
      <c r="I367">
        <v>1.90624673466511</v>
      </c>
      <c r="J367">
        <v>-0.69033764938104902</v>
      </c>
      <c r="K367">
        <v>822.89146050900001</v>
      </c>
      <c r="L367">
        <v>733.40586198043695</v>
      </c>
      <c r="M367">
        <v>55.6662681240756</v>
      </c>
      <c r="N367">
        <v>0.83048047450538098</v>
      </c>
      <c r="O367">
        <v>13.851090379701599</v>
      </c>
      <c r="P367">
        <v>90.287200361827203</v>
      </c>
      <c r="Q367">
        <v>0.18197282012532801</v>
      </c>
    </row>
    <row r="368" spans="1:17" hidden="1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49</v>
      </c>
      <c r="E368">
        <v>18417.0690459</v>
      </c>
      <c r="F368">
        <v>419.9</v>
      </c>
      <c r="G368">
        <v>1.8780234040711099</v>
      </c>
      <c r="H368">
        <v>9.6076771578109703</v>
      </c>
      <c r="I368">
        <v>14.9948028270042</v>
      </c>
      <c r="J368">
        <v>-1.3190904097206499</v>
      </c>
      <c r="M368">
        <v>67.919708260176193</v>
      </c>
      <c r="O368">
        <v>6.5849011669445199</v>
      </c>
      <c r="P368">
        <v>43.801369863013598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542</v>
      </c>
      <c r="E369">
        <v>18165.126507000001</v>
      </c>
      <c r="F369">
        <v>3674.55</v>
      </c>
      <c r="G369">
        <v>-43.484048849497398</v>
      </c>
      <c r="H369">
        <v>6.2384759491289197</v>
      </c>
      <c r="I369">
        <v>-7.2037479153598802</v>
      </c>
      <c r="J369">
        <v>1.57152546302248</v>
      </c>
      <c r="K369">
        <v>3481.0523692561601</v>
      </c>
      <c r="L369">
        <v>3551.7259506313499</v>
      </c>
      <c r="M369">
        <v>61.703759639195603</v>
      </c>
      <c r="N369">
        <v>0.81329592867658795</v>
      </c>
      <c r="O369">
        <v>28.566763277135902</v>
      </c>
      <c r="P369">
        <v>27.768215720022901</v>
      </c>
      <c r="Q369">
        <v>-6.2863719217514005E-2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393</v>
      </c>
      <c r="E370">
        <v>18125.85672562</v>
      </c>
      <c r="F370">
        <v>559.25</v>
      </c>
      <c r="G370">
        <v>59.635184671481802</v>
      </c>
      <c r="H370">
        <v>-5.1848860107468404</v>
      </c>
      <c r="I370">
        <v>0.96658399547518303</v>
      </c>
      <c r="J370">
        <v>2.2704738784290699</v>
      </c>
      <c r="K370">
        <v>542.78583280201701</v>
      </c>
      <c r="L370">
        <v>468.54349732698398</v>
      </c>
      <c r="M370">
        <v>66.833932955465798</v>
      </c>
      <c r="N370">
        <v>0.71073019078794197</v>
      </c>
      <c r="O370">
        <v>6.9289226642825099</v>
      </c>
      <c r="P370">
        <v>96.021731510690401</v>
      </c>
      <c r="Q370">
        <v>0.13560925585990399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-</v>
      </c>
      <c r="D371" t="s">
        <v>40</v>
      </c>
      <c r="E371">
        <v>18026.272333960002</v>
      </c>
      <c r="F371">
        <v>492.75</v>
      </c>
      <c r="G371">
        <v>81.745761970130403</v>
      </c>
      <c r="H371">
        <v>7.9217432504466503</v>
      </c>
      <c r="I371">
        <v>-12.7029857325201</v>
      </c>
      <c r="J371">
        <v>4.3953359370878102</v>
      </c>
      <c r="K371">
        <v>447.13569280380801</v>
      </c>
      <c r="L371">
        <v>417.60239887312201</v>
      </c>
      <c r="M371">
        <v>75.118429218876599</v>
      </c>
      <c r="N371">
        <v>1.25276374954604</v>
      </c>
      <c r="O371">
        <v>12.430238457635699</v>
      </c>
      <c r="P371">
        <v>115.97633136094601</v>
      </c>
      <c r="Q371">
        <v>0.101000581398124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-</v>
      </c>
      <c r="D372" t="s">
        <v>65</v>
      </c>
      <c r="E372">
        <v>17670.723017640001</v>
      </c>
      <c r="F372">
        <v>1702.55</v>
      </c>
      <c r="G372">
        <v>54.812846249747999</v>
      </c>
      <c r="H372">
        <v>11.6012627411551</v>
      </c>
      <c r="I372">
        <v>0.51981381834513296</v>
      </c>
      <c r="J372">
        <v>8.6706928295739605</v>
      </c>
      <c r="K372">
        <v>1543.7808523807801</v>
      </c>
      <c r="L372">
        <v>1386.8276400601001</v>
      </c>
      <c r="M372">
        <v>71.004151992399997</v>
      </c>
      <c r="N372">
        <v>0.42079172230295903</v>
      </c>
      <c r="O372">
        <v>5.6650318639687596</v>
      </c>
      <c r="P372">
        <v>89.161713238153396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-</v>
      </c>
      <c r="D373" t="s">
        <v>179</v>
      </c>
      <c r="E373">
        <v>17594.931760560001</v>
      </c>
      <c r="F373">
        <v>317.64999999999998</v>
      </c>
      <c r="G373">
        <v>-15.2492335034178</v>
      </c>
      <c r="H373">
        <v>4.6392963116208996</v>
      </c>
      <c r="I373">
        <v>-12.789509608984099</v>
      </c>
      <c r="J373">
        <v>2.5817005903591501</v>
      </c>
      <c r="K373">
        <v>306.41006442729201</v>
      </c>
      <c r="L373">
        <v>311.541342892621</v>
      </c>
      <c r="M373">
        <v>73.796885708420305</v>
      </c>
      <c r="N373">
        <v>0.48860608720153798</v>
      </c>
      <c r="O373">
        <v>28.049740280182501</v>
      </c>
      <c r="P373">
        <v>24.813359528487201</v>
      </c>
      <c r="Q373">
        <v>-5.5945965445531001E-2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-</v>
      </c>
      <c r="D374" t="s">
        <v>21</v>
      </c>
      <c r="E374">
        <v>17576.010542700002</v>
      </c>
      <c r="F374">
        <v>615.04999999999995</v>
      </c>
      <c r="G374">
        <v>-0.52871408535202802</v>
      </c>
      <c r="H374">
        <v>2.5928009308074</v>
      </c>
      <c r="I374">
        <v>-25.342482424361101</v>
      </c>
      <c r="J374">
        <v>-1.22367432809107</v>
      </c>
      <c r="K374">
        <v>604.57929342357102</v>
      </c>
      <c r="L374">
        <v>626.84471575303701</v>
      </c>
      <c r="M374">
        <v>66.033492790307093</v>
      </c>
      <c r="N374">
        <v>0.73440332576092404</v>
      </c>
      <c r="O374">
        <v>41.451914478497699</v>
      </c>
      <c r="P374">
        <v>30.973168654173701</v>
      </c>
      <c r="Q374">
        <v>7.8659298209729001E-2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-</v>
      </c>
      <c r="D375" t="s">
        <v>49</v>
      </c>
      <c r="E375">
        <v>17491.573674784999</v>
      </c>
      <c r="F375">
        <v>212.51</v>
      </c>
      <c r="G375">
        <v>36.0715142991668</v>
      </c>
      <c r="H375">
        <v>11.280846482852301</v>
      </c>
      <c r="I375">
        <v>13.996365618469699</v>
      </c>
      <c r="J375">
        <v>-0.27735566128869898</v>
      </c>
      <c r="K375">
        <v>191.55508152569001</v>
      </c>
      <c r="L375">
        <v>172.927460741603</v>
      </c>
      <c r="M375">
        <v>60.9145510171194</v>
      </c>
      <c r="N375">
        <v>1.38478785248016</v>
      </c>
      <c r="O375">
        <v>1.6422756576161199</v>
      </c>
      <c r="P375">
        <v>73.336052202283796</v>
      </c>
      <c r="Q375">
        <v>-1.1979213628455001E-2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-</v>
      </c>
      <c r="D376" t="s">
        <v>120</v>
      </c>
      <c r="E376">
        <v>17430.355460700001</v>
      </c>
      <c r="F376">
        <v>696.35</v>
      </c>
      <c r="G376">
        <v>43.739799351164699</v>
      </c>
      <c r="H376">
        <v>-5.8068363407207402</v>
      </c>
      <c r="I376">
        <v>8.8869957461688909</v>
      </c>
      <c r="J376">
        <v>-5.51869338980846</v>
      </c>
      <c r="K376">
        <v>646.06065624240205</v>
      </c>
      <c r="L376">
        <v>554.84390235366595</v>
      </c>
      <c r="M376">
        <v>38.6443199073858</v>
      </c>
      <c r="N376">
        <v>0.65972984851570005</v>
      </c>
      <c r="O376">
        <v>7.2736411287427298</v>
      </c>
      <c r="P376">
        <v>72.342531864868207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-</v>
      </c>
      <c r="D377" t="s">
        <v>49</v>
      </c>
      <c r="E377">
        <v>17400.458829396001</v>
      </c>
      <c r="F377">
        <v>225.62</v>
      </c>
      <c r="G377">
        <v>-8.4552352847461005</v>
      </c>
      <c r="H377">
        <v>-5.8634601044018204</v>
      </c>
      <c r="I377">
        <v>-5.1943422355272597</v>
      </c>
      <c r="J377">
        <v>-0.42845743876234899</v>
      </c>
      <c r="K377">
        <v>218.005114544375</v>
      </c>
      <c r="L377">
        <v>212.42422770902701</v>
      </c>
      <c r="M377">
        <v>35.2992442038679</v>
      </c>
      <c r="N377">
        <v>0.54550697268114501</v>
      </c>
      <c r="O377">
        <v>28.202287031291501</v>
      </c>
      <c r="P377">
        <v>23.272776943040501</v>
      </c>
      <c r="Q377">
        <v>3.2054880759681E-2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-</v>
      </c>
      <c r="D378" t="s">
        <v>866</v>
      </c>
      <c r="E378">
        <v>17387.869117524999</v>
      </c>
      <c r="F378">
        <v>1421.5</v>
      </c>
      <c r="G378">
        <v>109.11378361618</v>
      </c>
      <c r="H378">
        <v>-5.92877410921023</v>
      </c>
      <c r="I378">
        <v>46.535535738840203</v>
      </c>
      <c r="J378">
        <v>-2.6736669081900102</v>
      </c>
      <c r="K378">
        <v>1449.91453154642</v>
      </c>
      <c r="L378">
        <v>1173.7163098608701</v>
      </c>
      <c r="M378">
        <v>41.586228231634301</v>
      </c>
      <c r="N378">
        <v>1.09979139709</v>
      </c>
      <c r="O378">
        <v>19.2402391839606</v>
      </c>
      <c r="P378">
        <v>148.883830867547</v>
      </c>
      <c r="Q378">
        <v>0.19184254688930999</v>
      </c>
    </row>
    <row r="379" spans="1:17" hidden="1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239</v>
      </c>
      <c r="E379">
        <v>17315.914454999998</v>
      </c>
      <c r="F379">
        <v>15831.6</v>
      </c>
      <c r="G379">
        <v>-9.7753853851186907</v>
      </c>
      <c r="H379">
        <v>-3.85362118975989</v>
      </c>
      <c r="I379">
        <v>1.6284193105137399</v>
      </c>
      <c r="J379">
        <v>-3.7688262854866701</v>
      </c>
      <c r="K379">
        <v>16285.690926658101</v>
      </c>
      <c r="L379">
        <v>15009.8892725849</v>
      </c>
      <c r="M379">
        <v>38.779941986348703</v>
      </c>
      <c r="N379">
        <v>1.0697199019597201</v>
      </c>
      <c r="O379">
        <v>12.3964097122211</v>
      </c>
      <c r="P379">
        <v>24.4397632503556</v>
      </c>
      <c r="Q379">
        <v>7.7357049541367004E-2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636</v>
      </c>
      <c r="E380">
        <v>17310.055422540001</v>
      </c>
      <c r="F380">
        <v>905.85</v>
      </c>
      <c r="G380">
        <v>82.981777848874501</v>
      </c>
      <c r="H380">
        <v>25.272762680963201</v>
      </c>
      <c r="I380">
        <v>1.0194402127105999</v>
      </c>
      <c r="J380">
        <v>1.3365399041533499</v>
      </c>
      <c r="K380">
        <v>812.08599198604202</v>
      </c>
      <c r="L380">
        <v>707.60303560214697</v>
      </c>
      <c r="M380">
        <v>70.445229754000493</v>
      </c>
      <c r="N380">
        <v>1.10925656351947</v>
      </c>
      <c r="O380">
        <v>10.222443009328201</v>
      </c>
      <c r="P380">
        <v>107.763761467889</v>
      </c>
      <c r="Q380">
        <v>0.21321503827691499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Row],[Ticker]],[1]!Table1[[Symbol]:[Industry]],2,FALSE),"-")</f>
        <v>-</v>
      </c>
      <c r="D381" t="s">
        <v>873</v>
      </c>
      <c r="E381">
        <v>17228.099020079899</v>
      </c>
      <c r="F381">
        <v>239.79</v>
      </c>
      <c r="G381">
        <v>62.997928848669602</v>
      </c>
      <c r="H381">
        <v>20.8663244136971</v>
      </c>
      <c r="I381">
        <v>13.3809404539477</v>
      </c>
      <c r="J381">
        <v>8.5917240155133996</v>
      </c>
      <c r="K381">
        <v>209.25580423049399</v>
      </c>
      <c r="L381">
        <v>188.70931169261399</v>
      </c>
      <c r="M381">
        <v>88.181947188599395</v>
      </c>
      <c r="N381">
        <v>2.23083477568392</v>
      </c>
      <c r="O381">
        <v>7.9903248675924798</v>
      </c>
      <c r="P381">
        <v>92.602409638554207</v>
      </c>
      <c r="Q381">
        <v>-3.4839737464114999E-2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876</v>
      </c>
      <c r="E382">
        <v>17173.414158570002</v>
      </c>
      <c r="F382">
        <v>522.20000000000005</v>
      </c>
      <c r="G382">
        <v>272.41412977387199</v>
      </c>
      <c r="H382">
        <v>23.795816428939599</v>
      </c>
      <c r="I382">
        <v>36.187833141699002</v>
      </c>
      <c r="J382">
        <v>5.5654086419815201</v>
      </c>
      <c r="K382">
        <v>439.79839651993302</v>
      </c>
      <c r="L382">
        <v>355.49834608679998</v>
      </c>
      <c r="M382">
        <v>83.962436624758894</v>
      </c>
      <c r="N382">
        <v>1.6183139015247201</v>
      </c>
      <c r="O382">
        <v>7.1237073918039</v>
      </c>
      <c r="P382">
        <v>300.46012269938598</v>
      </c>
      <c r="Q382">
        <v>0.111697164870248</v>
      </c>
    </row>
    <row r="383" spans="1:17" x14ac:dyDescent="0.3">
      <c r="A383" t="s">
        <v>877</v>
      </c>
      <c r="B383" t="s">
        <v>878</v>
      </c>
      <c r="C383" t="str">
        <f>IFERROR(VLOOKUP(Table1[[#This Row],[Ticker]],[1]!Table1[[Symbol]:[Industry]],2,FALSE),"-")</f>
        <v>-</v>
      </c>
      <c r="D383" t="s">
        <v>46</v>
      </c>
      <c r="E383">
        <v>16989.709392150002</v>
      </c>
      <c r="F383">
        <v>1749.2</v>
      </c>
      <c r="G383">
        <v>6.8830345846865999</v>
      </c>
      <c r="H383">
        <v>10.3910471354056</v>
      </c>
      <c r="I383">
        <v>42.329564915417897</v>
      </c>
      <c r="J383">
        <v>3.1895296233848098</v>
      </c>
      <c r="K383">
        <v>1620.4422948730301</v>
      </c>
      <c r="L383">
        <v>1383.0422890682901</v>
      </c>
      <c r="M383">
        <v>52.554232680723302</v>
      </c>
      <c r="N383">
        <v>0.78783907529382802</v>
      </c>
      <c r="O383">
        <v>6.33432426252</v>
      </c>
      <c r="P383">
        <v>70.661983511390702</v>
      </c>
      <c r="Q383">
        <v>-3.1375123577901003E-2</v>
      </c>
    </row>
    <row r="384" spans="1:17" x14ac:dyDescent="0.3">
      <c r="A384" t="s">
        <v>879</v>
      </c>
      <c r="B384" t="s">
        <v>880</v>
      </c>
      <c r="C384" t="str">
        <f>IFERROR(VLOOKUP(Table1[[#This Row],[Ticker]],[1]!Table1[[Symbol]:[Industry]],2,FALSE),"-")</f>
        <v>-</v>
      </c>
      <c r="D384" t="s">
        <v>247</v>
      </c>
      <c r="E384">
        <v>16974.685123679999</v>
      </c>
      <c r="F384">
        <v>4120.3500000000004</v>
      </c>
      <c r="G384">
        <v>316.31947063525303</v>
      </c>
      <c r="H384">
        <v>0.19967113834435499</v>
      </c>
      <c r="I384">
        <v>35.690032938807803</v>
      </c>
      <c r="J384">
        <v>6.4284890940886301</v>
      </c>
      <c r="K384">
        <v>3939.3098825265402</v>
      </c>
      <c r="L384">
        <v>3195.5951617897999</v>
      </c>
      <c r="M384">
        <v>74.173121160858202</v>
      </c>
      <c r="N384">
        <v>0.85588048083831303</v>
      </c>
      <c r="O384">
        <v>4.3588530100598</v>
      </c>
      <c r="P384">
        <v>350.31147540983602</v>
      </c>
      <c r="Q384">
        <v>0.29304662787101199</v>
      </c>
    </row>
    <row r="385" spans="1:17" x14ac:dyDescent="0.3">
      <c r="A385" t="s">
        <v>881</v>
      </c>
      <c r="B385" t="s">
        <v>882</v>
      </c>
      <c r="C385" t="str">
        <f>IFERROR(VLOOKUP(Table1[[#This Row],[Ticker]],[1]!Table1[[Symbol]:[Industry]],2,FALSE),"-")</f>
        <v>-</v>
      </c>
      <c r="D385" t="s">
        <v>287</v>
      </c>
      <c r="E385">
        <v>16929.259491929999</v>
      </c>
      <c r="F385">
        <v>342</v>
      </c>
      <c r="G385">
        <v>-16.966186208249699</v>
      </c>
      <c r="H385">
        <v>-9.7678505348050795</v>
      </c>
      <c r="I385">
        <v>-28.708362558987002</v>
      </c>
      <c r="J385">
        <v>-2.99407778147265</v>
      </c>
      <c r="K385">
        <v>363.54377978492801</v>
      </c>
      <c r="L385">
        <v>372.90145036905602</v>
      </c>
      <c r="M385">
        <v>30.163652566410502</v>
      </c>
      <c r="N385">
        <v>0.49008064747577601</v>
      </c>
      <c r="O385">
        <v>63.157894736842103</v>
      </c>
      <c r="P385">
        <v>16.188211313062599</v>
      </c>
      <c r="Q385">
        <v>0.102073360613491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Row],[Ticker]],[1]!Table1[[Symbol]:[Industry]],2,FALSE),"-")</f>
        <v>-</v>
      </c>
      <c r="D386" t="s">
        <v>239</v>
      </c>
      <c r="E386">
        <v>16916.090066339999</v>
      </c>
      <c r="F386">
        <v>4848.7</v>
      </c>
      <c r="G386">
        <v>103.762987062196</v>
      </c>
      <c r="H386">
        <v>1.55957116829946</v>
      </c>
      <c r="I386">
        <v>30.209621782886401</v>
      </c>
      <c r="J386">
        <v>-0.123151546997607</v>
      </c>
      <c r="K386">
        <v>4646.5452857999499</v>
      </c>
      <c r="L386">
        <v>3889.1887439331699</v>
      </c>
      <c r="M386">
        <v>53.785248612003798</v>
      </c>
      <c r="N386">
        <v>0.86014149481962499</v>
      </c>
      <c r="O386">
        <v>7.0390001443686003</v>
      </c>
      <c r="P386">
        <v>140.82747659373601</v>
      </c>
      <c r="Q386">
        <v>0.17582277414286601</v>
      </c>
    </row>
    <row r="387" spans="1:17" x14ac:dyDescent="0.3">
      <c r="A387" t="s">
        <v>885</v>
      </c>
      <c r="B387" t="s">
        <v>886</v>
      </c>
      <c r="C387" t="str">
        <f>IFERROR(VLOOKUP(Table1[[#This Row],[Ticker]],[1]!Table1[[Symbol]:[Industry]],2,FALSE),"-")</f>
        <v>-</v>
      </c>
      <c r="D387" t="s">
        <v>130</v>
      </c>
      <c r="E387">
        <v>16886.150907700001</v>
      </c>
      <c r="F387">
        <v>57.64</v>
      </c>
      <c r="G387">
        <v>6.1777178188314297</v>
      </c>
      <c r="H387">
        <v>-8.5473666112108102</v>
      </c>
      <c r="I387">
        <v>6.0188849770637702</v>
      </c>
      <c r="J387">
        <v>0.59051995366937804</v>
      </c>
      <c r="K387">
        <v>59.457879675838299</v>
      </c>
      <c r="L387">
        <v>55.749517851904699</v>
      </c>
      <c r="M387">
        <v>46.317599091987198</v>
      </c>
      <c r="N387">
        <v>0.37869239887241202</v>
      </c>
      <c r="O387">
        <v>27.862595419847299</v>
      </c>
      <c r="P387">
        <v>47.228607918263002</v>
      </c>
    </row>
    <row r="388" spans="1:17" x14ac:dyDescent="0.3">
      <c r="A388" t="s">
        <v>887</v>
      </c>
      <c r="B388" t="s">
        <v>888</v>
      </c>
      <c r="C388" t="str">
        <f>IFERROR(VLOOKUP(Table1[[#This Row],[Ticker]],[1]!Table1[[Symbol]:[Industry]],2,FALSE),"-")</f>
        <v>-</v>
      </c>
      <c r="D388" t="s">
        <v>117</v>
      </c>
      <c r="E388">
        <v>16878.571007357899</v>
      </c>
      <c r="F388">
        <v>61.6</v>
      </c>
      <c r="G388">
        <v>344.35479797997101</v>
      </c>
      <c r="H388">
        <v>3.5040965855203501</v>
      </c>
      <c r="I388">
        <v>95.297120783985505</v>
      </c>
      <c r="J388">
        <v>4.1927768994138503</v>
      </c>
      <c r="K388">
        <v>58.063848905672003</v>
      </c>
      <c r="L388">
        <v>43.398655236553502</v>
      </c>
      <c r="M388">
        <v>67.802797946198993</v>
      </c>
      <c r="N388">
        <v>0.88625313750111301</v>
      </c>
      <c r="O388">
        <v>16.558441558441501</v>
      </c>
      <c r="P388">
        <v>402.85714285714198</v>
      </c>
      <c r="Q388">
        <v>0.12219666492633199</v>
      </c>
    </row>
    <row r="389" spans="1:17" x14ac:dyDescent="0.3">
      <c r="A389" t="s">
        <v>889</v>
      </c>
      <c r="B389" t="s">
        <v>890</v>
      </c>
      <c r="C389" t="str">
        <f>IFERROR(VLOOKUP(Table1[[#This Row],[Ticker]],[1]!Table1[[Symbol]:[Industry]],2,FALSE),"-")</f>
        <v>-</v>
      </c>
      <c r="D389" t="s">
        <v>65</v>
      </c>
      <c r="E389">
        <v>16844.625</v>
      </c>
      <c r="F389">
        <v>6753.35</v>
      </c>
      <c r="G389">
        <v>55.550388313946101</v>
      </c>
      <c r="H389">
        <v>5.4753147819037498</v>
      </c>
      <c r="I389">
        <v>-10.7705797309664</v>
      </c>
      <c r="J389">
        <v>7.4017635672808302</v>
      </c>
      <c r="K389">
        <v>6179.5969159586903</v>
      </c>
      <c r="L389">
        <v>5419.3973514781101</v>
      </c>
      <c r="M389">
        <v>59.715201011538099</v>
      </c>
      <c r="N389">
        <v>2.2218986756399599</v>
      </c>
      <c r="O389">
        <v>12.125093472128601</v>
      </c>
      <c r="P389">
        <v>82.399729912221403</v>
      </c>
      <c r="Q389">
        <v>5.9652826975158002E-2</v>
      </c>
    </row>
    <row r="390" spans="1:17" x14ac:dyDescent="0.3">
      <c r="A390" t="s">
        <v>891</v>
      </c>
      <c r="B390" t="s">
        <v>892</v>
      </c>
      <c r="C390" t="str">
        <f>IFERROR(VLOOKUP(Table1[[#This Row],[Ticker]],[1]!Table1[[Symbol]:[Industry]],2,FALSE),"-")</f>
        <v>-</v>
      </c>
      <c r="D390" t="s">
        <v>287</v>
      </c>
      <c r="E390">
        <v>16792.630685144999</v>
      </c>
      <c r="F390">
        <v>2169.25</v>
      </c>
      <c r="G390">
        <v>-4.3084706313899002</v>
      </c>
      <c r="H390">
        <v>5.0685830779949601</v>
      </c>
      <c r="I390">
        <v>-5.3339442846791298</v>
      </c>
      <c r="J390">
        <v>-0.10794933523455</v>
      </c>
      <c r="K390">
        <v>2027.9648419953101</v>
      </c>
      <c r="L390">
        <v>1968.7632422799099</v>
      </c>
      <c r="M390">
        <v>53.516230040338499</v>
      </c>
      <c r="N390">
        <v>0.96202023768446199</v>
      </c>
      <c r="O390">
        <v>8.6274057854096995</v>
      </c>
      <c r="P390">
        <v>23.957142857142799</v>
      </c>
      <c r="Q390">
        <v>3.0516612283340998E-2</v>
      </c>
    </row>
    <row r="391" spans="1:17" x14ac:dyDescent="0.3">
      <c r="A391" t="s">
        <v>893</v>
      </c>
      <c r="B391" t="s">
        <v>894</v>
      </c>
      <c r="C391" t="str">
        <f>IFERROR(VLOOKUP(Table1[[#This Row],[Ticker]],[1]!Table1[[Symbol]:[Industry]],2,FALSE),"-")</f>
        <v>-</v>
      </c>
      <c r="D391" t="s">
        <v>494</v>
      </c>
      <c r="E391">
        <v>16695.670073460002</v>
      </c>
      <c r="F391">
        <v>324.05</v>
      </c>
      <c r="G391">
        <v>4.3265690369844503</v>
      </c>
      <c r="H391">
        <v>-2.5734001190239599</v>
      </c>
      <c r="I391">
        <v>-12.7676911414336</v>
      </c>
      <c r="J391">
        <v>-2.8268239905897401</v>
      </c>
      <c r="K391">
        <v>328.44944061906102</v>
      </c>
      <c r="L391">
        <v>318.71503900831198</v>
      </c>
      <c r="M391">
        <v>47.508215175911197</v>
      </c>
      <c r="N391">
        <v>0.32194302024801302</v>
      </c>
      <c r="O391">
        <v>20.968986267551301</v>
      </c>
      <c r="P391">
        <v>30.402414486921501</v>
      </c>
      <c r="Q391">
        <v>-3.8700144010364E-2</v>
      </c>
    </row>
    <row r="392" spans="1:17" hidden="1" x14ac:dyDescent="0.3">
      <c r="A392" t="s">
        <v>895</v>
      </c>
      <c r="B392" t="s">
        <v>896</v>
      </c>
      <c r="C392" t="str">
        <f>IFERROR(VLOOKUP(Table1[[#This Row],[Ticker]],[1]!Table1[[Symbol]:[Industry]],2,FALSE),"-")</f>
        <v>-</v>
      </c>
      <c r="D392" t="s">
        <v>403</v>
      </c>
      <c r="E392">
        <v>16690.467779145001</v>
      </c>
      <c r="F392">
        <v>4856.3500000000004</v>
      </c>
      <c r="G392">
        <v>60.519136583133502</v>
      </c>
      <c r="H392">
        <v>-9.8440427375223507</v>
      </c>
      <c r="I392">
        <v>24.775379274982502</v>
      </c>
      <c r="J392">
        <v>-3.4458583156773201</v>
      </c>
      <c r="K392">
        <v>4911.9732344315898</v>
      </c>
      <c r="M392">
        <v>29.0777360986283</v>
      </c>
      <c r="N392">
        <v>0.95341067497263099</v>
      </c>
      <c r="O392">
        <v>13.25378113192</v>
      </c>
      <c r="P392">
        <v>131.25476190476101</v>
      </c>
    </row>
    <row r="393" spans="1:17" x14ac:dyDescent="0.3">
      <c r="A393" t="s">
        <v>897</v>
      </c>
      <c r="B393" t="s">
        <v>898</v>
      </c>
      <c r="C393" t="str">
        <f>IFERROR(VLOOKUP(Table1[[#This Row],[Ticker]],[1]!Table1[[Symbol]:[Industry]],2,FALSE),"-")</f>
        <v>-</v>
      </c>
      <c r="D393" t="s">
        <v>21</v>
      </c>
      <c r="E393">
        <v>16645.448295900002</v>
      </c>
      <c r="F393">
        <v>734.7</v>
      </c>
      <c r="G393">
        <v>63.694358453289702</v>
      </c>
      <c r="H393">
        <v>3.4231514278977202</v>
      </c>
      <c r="I393">
        <v>17.5753520663506</v>
      </c>
      <c r="J393">
        <v>-3.7560313083570702</v>
      </c>
      <c r="K393">
        <v>677.12283840179896</v>
      </c>
      <c r="L393">
        <v>579.10228991020404</v>
      </c>
      <c r="M393">
        <v>50.386724927876898</v>
      </c>
      <c r="N393">
        <v>0.55624505661155998</v>
      </c>
      <c r="O393">
        <v>4.7298216959303003</v>
      </c>
      <c r="P393">
        <v>92.128661087866107</v>
      </c>
      <c r="Q393">
        <v>5.9139752644472E-2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-</v>
      </c>
      <c r="D394" t="s">
        <v>455</v>
      </c>
      <c r="E394">
        <v>16572.099846609999</v>
      </c>
      <c r="F394">
        <v>576.6</v>
      </c>
      <c r="G394">
        <v>235.18081328896901</v>
      </c>
      <c r="H394">
        <v>18.028835109268499</v>
      </c>
      <c r="I394">
        <v>15.2900369203432</v>
      </c>
      <c r="J394">
        <v>16.6089581743819</v>
      </c>
      <c r="K394">
        <v>511.77798716331699</v>
      </c>
      <c r="L394">
        <v>433.28897992366802</v>
      </c>
      <c r="M394">
        <v>89.913227151851302</v>
      </c>
      <c r="N394">
        <v>1.5797400984988801</v>
      </c>
      <c r="O394">
        <v>7.7003121748179</v>
      </c>
      <c r="P394">
        <v>262.64150943396203</v>
      </c>
      <c r="Q394">
        <v>0.21325818243546099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179</v>
      </c>
      <c r="E395">
        <v>16486.011148199999</v>
      </c>
      <c r="F395">
        <v>1715.8</v>
      </c>
      <c r="G395">
        <v>30.392820793659801</v>
      </c>
      <c r="H395">
        <v>10.267553714639501</v>
      </c>
      <c r="I395">
        <v>32.9960406453499</v>
      </c>
      <c r="J395">
        <v>-3.1442030350321</v>
      </c>
      <c r="K395">
        <v>1485.77845226207</v>
      </c>
      <c r="L395">
        <v>1320.7139150380201</v>
      </c>
      <c r="M395">
        <v>64.376226917193804</v>
      </c>
      <c r="N395">
        <v>2.5749560285478399</v>
      </c>
      <c r="O395">
        <v>8.3080778645529598</v>
      </c>
      <c r="P395">
        <v>76.786358250476496</v>
      </c>
      <c r="Q395">
        <v>1.3586535385566E-2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905</v>
      </c>
      <c r="E396">
        <v>16385.99207376</v>
      </c>
      <c r="F396">
        <v>209.27</v>
      </c>
      <c r="G396">
        <v>-14.549104425115001</v>
      </c>
      <c r="H396">
        <v>-5.3824752014011299</v>
      </c>
      <c r="I396">
        <v>5.3389968984630798</v>
      </c>
      <c r="J396">
        <v>-5.45566515185235</v>
      </c>
      <c r="K396">
        <v>212.452451132589</v>
      </c>
      <c r="L396">
        <v>196.21087571050799</v>
      </c>
      <c r="M396">
        <v>35.812227648117101</v>
      </c>
      <c r="N396">
        <v>0.94703744060944595</v>
      </c>
      <c r="O396">
        <v>13.513642662589</v>
      </c>
      <c r="P396">
        <v>53.649045521292201</v>
      </c>
      <c r="Q396">
        <v>2.27893130719E-4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189</v>
      </c>
      <c r="E397">
        <v>16362.383255610001</v>
      </c>
      <c r="F397">
        <v>664.25</v>
      </c>
      <c r="G397">
        <v>-1.43700622831307</v>
      </c>
      <c r="H397">
        <v>6.6890045546210599</v>
      </c>
      <c r="I397">
        <v>6.6025098498846297</v>
      </c>
      <c r="J397">
        <v>-1.94668743167421</v>
      </c>
      <c r="K397">
        <v>636.34881695897502</v>
      </c>
      <c r="L397">
        <v>583.56993565021298</v>
      </c>
      <c r="M397">
        <v>48.420167932821897</v>
      </c>
      <c r="N397">
        <v>0.64091282756874501</v>
      </c>
      <c r="O397">
        <v>8.6940158073014597</v>
      </c>
      <c r="P397">
        <v>35.120016273392999</v>
      </c>
      <c r="Q397">
        <v>4.6989960665798997E-2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542</v>
      </c>
      <c r="E398">
        <v>16294.55084496</v>
      </c>
      <c r="F398">
        <v>5335.5</v>
      </c>
      <c r="G398">
        <v>-13.279996322462701</v>
      </c>
      <c r="H398">
        <v>12.9847262836296</v>
      </c>
      <c r="I398">
        <v>-0.56364811413896698</v>
      </c>
      <c r="J398">
        <v>1.6798690719804501</v>
      </c>
      <c r="K398">
        <v>4745.3168011895104</v>
      </c>
      <c r="L398">
        <v>4576.8638212231099</v>
      </c>
      <c r="M398">
        <v>84.398890927425398</v>
      </c>
      <c r="N398">
        <v>2.2227703652494499</v>
      </c>
      <c r="O398">
        <v>3.0831224814918898</v>
      </c>
      <c r="P398">
        <v>32.690872917184699</v>
      </c>
      <c r="Q398">
        <v>4.1991816640148998E-2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542</v>
      </c>
      <c r="E399">
        <v>16286.26063062</v>
      </c>
      <c r="F399">
        <v>881.3</v>
      </c>
      <c r="G399">
        <v>84.516985072551805</v>
      </c>
      <c r="H399">
        <v>19.4077676229047</v>
      </c>
      <c r="I399">
        <v>45.578149837338003</v>
      </c>
      <c r="J399">
        <v>11.9054360576901</v>
      </c>
      <c r="K399">
        <v>741.75127219563296</v>
      </c>
      <c r="L399">
        <v>634.27214292682902</v>
      </c>
      <c r="M399">
        <v>84.703219536779201</v>
      </c>
      <c r="N399">
        <v>1.3250934694032499</v>
      </c>
      <c r="O399">
        <v>0.76024055372745303</v>
      </c>
      <c r="P399">
        <v>115.476772616136</v>
      </c>
      <c r="Q399">
        <v>9.7892833075866006E-2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130</v>
      </c>
      <c r="E400">
        <v>16265.98046619</v>
      </c>
      <c r="F400">
        <v>883.4</v>
      </c>
      <c r="G400">
        <v>926.05948746032595</v>
      </c>
      <c r="H400">
        <v>-3.0168647534806499</v>
      </c>
      <c r="I400">
        <v>-13.501829517608099</v>
      </c>
      <c r="J400">
        <v>-5.4471877970275902</v>
      </c>
      <c r="K400">
        <v>924.28255863308505</v>
      </c>
      <c r="L400">
        <v>805.65976577679703</v>
      </c>
      <c r="M400">
        <v>52.497380885579403</v>
      </c>
      <c r="N400">
        <v>0.78574701502456301</v>
      </c>
      <c r="O400">
        <v>48.743491057278703</v>
      </c>
      <c r="P400">
        <v>951.66666666666595</v>
      </c>
      <c r="Q400">
        <v>0.21223725929055801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916</v>
      </c>
      <c r="E401">
        <v>16247.5107587</v>
      </c>
      <c r="F401">
        <v>717.4</v>
      </c>
      <c r="G401">
        <v>-20.3930401626323</v>
      </c>
      <c r="H401">
        <v>-0.77476881602188097</v>
      </c>
      <c r="I401">
        <v>-19.916186514614999</v>
      </c>
      <c r="J401">
        <v>-1.2826656944486501</v>
      </c>
      <c r="K401">
        <v>696.61491247333799</v>
      </c>
      <c r="L401">
        <v>678.24879524936705</v>
      </c>
      <c r="M401">
        <v>54.425854971524501</v>
      </c>
      <c r="N401">
        <v>1.1945625872517101</v>
      </c>
      <c r="O401">
        <v>18.413716197379401</v>
      </c>
      <c r="P401">
        <v>20.7744107744107</v>
      </c>
      <c r="Q401">
        <v>4.9195970114975E-2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-</v>
      </c>
      <c r="D402" t="s">
        <v>919</v>
      </c>
      <c r="E402">
        <v>16152.816175125001</v>
      </c>
      <c r="F402">
        <v>176.12</v>
      </c>
      <c r="G402">
        <v>16.672529766982301</v>
      </c>
      <c r="H402">
        <v>7.1187790479319499</v>
      </c>
      <c r="I402">
        <v>-5.1025332103699998</v>
      </c>
      <c r="J402">
        <v>-2.5463693635520599</v>
      </c>
      <c r="K402">
        <v>168.84161775193101</v>
      </c>
      <c r="L402">
        <v>153.059164484723</v>
      </c>
      <c r="M402">
        <v>51.787501796367202</v>
      </c>
      <c r="N402">
        <v>1.0592215099165001</v>
      </c>
      <c r="O402">
        <v>8.5623438564614798</v>
      </c>
      <c r="P402">
        <v>48</v>
      </c>
      <c r="Q402">
        <v>1.2730841779392999E-2</v>
      </c>
    </row>
    <row r="403" spans="1:17" x14ac:dyDescent="0.3">
      <c r="A403" t="s">
        <v>920</v>
      </c>
      <c r="B403" t="s">
        <v>921</v>
      </c>
      <c r="C403" t="str">
        <f>IFERROR(VLOOKUP(Table1[[#This Row],[Ticker]],[1]!Table1[[Symbol]:[Industry]],2,FALSE),"-")</f>
        <v>-</v>
      </c>
      <c r="D403" t="s">
        <v>24</v>
      </c>
      <c r="E403">
        <v>16141.0492810579</v>
      </c>
      <c r="F403">
        <v>191.82</v>
      </c>
      <c r="G403">
        <v>27.899834821715899</v>
      </c>
      <c r="H403">
        <v>-7.7089070404685698</v>
      </c>
      <c r="I403">
        <v>3.72408466606224</v>
      </c>
      <c r="J403">
        <v>-4.6855591624018897</v>
      </c>
      <c r="K403">
        <v>199.72577358998001</v>
      </c>
      <c r="L403">
        <v>175.86108075108299</v>
      </c>
      <c r="M403">
        <v>37.2385779637479</v>
      </c>
      <c r="N403">
        <v>0.68316867345590404</v>
      </c>
      <c r="O403">
        <v>14.638723803565799</v>
      </c>
      <c r="P403">
        <v>65.934256055363306</v>
      </c>
      <c r="Q403">
        <v>0.15241308022880801</v>
      </c>
    </row>
    <row r="404" spans="1:17" x14ac:dyDescent="0.3">
      <c r="A404" t="s">
        <v>922</v>
      </c>
      <c r="B404" t="s">
        <v>923</v>
      </c>
      <c r="C404" t="str">
        <f>IFERROR(VLOOKUP(Table1[[#This Row],[Ticker]],[1]!Table1[[Symbol]:[Industry]],2,FALSE),"-")</f>
        <v>-</v>
      </c>
      <c r="D404" t="s">
        <v>46</v>
      </c>
      <c r="E404">
        <v>16099.267147305</v>
      </c>
      <c r="F404">
        <v>1497.1</v>
      </c>
      <c r="G404">
        <v>253.201772620692</v>
      </c>
      <c r="H404">
        <v>20.150355883103</v>
      </c>
      <c r="I404">
        <v>76.531937677706296</v>
      </c>
      <c r="J404">
        <v>-5.0222864638952897E-2</v>
      </c>
      <c r="K404">
        <v>1308.4096098647699</v>
      </c>
      <c r="L404">
        <v>924.35793050518305</v>
      </c>
      <c r="M404">
        <v>52.426534810375102</v>
      </c>
      <c r="N404">
        <v>0.25847780314178698</v>
      </c>
      <c r="O404">
        <v>6.8131721327900596</v>
      </c>
      <c r="P404">
        <v>282.10821847881499</v>
      </c>
      <c r="Q404">
        <v>0.159605921161002</v>
      </c>
    </row>
    <row r="405" spans="1:17" x14ac:dyDescent="0.3">
      <c r="A405" t="s">
        <v>924</v>
      </c>
      <c r="B405" t="s">
        <v>925</v>
      </c>
      <c r="C405" t="str">
        <f>IFERROR(VLOOKUP(Table1[[#This Row],[Ticker]],[1]!Table1[[Symbol]:[Industry]],2,FALSE),"-")</f>
        <v>-</v>
      </c>
      <c r="D405" t="s">
        <v>542</v>
      </c>
      <c r="E405">
        <v>16073.624922929999</v>
      </c>
      <c r="F405">
        <v>1459</v>
      </c>
      <c r="G405">
        <v>-17.664807577230398</v>
      </c>
      <c r="H405">
        <v>7.7926540084442903</v>
      </c>
      <c r="I405">
        <v>-15.0244912018038</v>
      </c>
      <c r="J405">
        <v>-2.4347230799758002</v>
      </c>
      <c r="K405">
        <v>1400.5799381576301</v>
      </c>
      <c r="L405">
        <v>1395.98601927185</v>
      </c>
      <c r="M405">
        <v>69.231608292750593</v>
      </c>
      <c r="N405">
        <v>1.2872478103291201</v>
      </c>
      <c r="O405">
        <v>11.172035640849799</v>
      </c>
      <c r="P405">
        <v>17.377312952534101</v>
      </c>
      <c r="Q405">
        <v>-5.5547892303966E-2</v>
      </c>
    </row>
    <row r="406" spans="1:17" x14ac:dyDescent="0.3">
      <c r="A406" t="s">
        <v>926</v>
      </c>
      <c r="B406" t="s">
        <v>927</v>
      </c>
      <c r="C406" t="str">
        <f>IFERROR(VLOOKUP(Table1[[#This Row],[Ticker]],[1]!Table1[[Symbol]:[Industry]],2,FALSE),"-")</f>
        <v>-</v>
      </c>
      <c r="D406" t="s">
        <v>130</v>
      </c>
      <c r="E406">
        <v>16044.167184489999</v>
      </c>
      <c r="F406">
        <v>649.70000000000005</v>
      </c>
      <c r="G406">
        <v>83.677373639188204</v>
      </c>
      <c r="H406">
        <v>19.4699725091895</v>
      </c>
      <c r="I406">
        <v>5.3032309796371404</v>
      </c>
      <c r="J406">
        <v>12.154907566175901</v>
      </c>
      <c r="K406">
        <v>569.81625813860296</v>
      </c>
      <c r="L406">
        <v>511.32806925157502</v>
      </c>
      <c r="M406">
        <v>74.744457863551702</v>
      </c>
      <c r="N406">
        <v>1.60441190770794</v>
      </c>
      <c r="O406">
        <v>1.8623980298599201</v>
      </c>
      <c r="P406">
        <v>120.57375657783</v>
      </c>
      <c r="Q406">
        <v>0.12820754371544801</v>
      </c>
    </row>
    <row r="407" spans="1:17" x14ac:dyDescent="0.3">
      <c r="A407" t="s">
        <v>928</v>
      </c>
      <c r="B407" t="s">
        <v>929</v>
      </c>
      <c r="C407" t="str">
        <f>IFERROR(VLOOKUP(Table1[[#This Row],[Ticker]],[1]!Table1[[Symbol]:[Industry]],2,FALSE),"-")</f>
        <v>-</v>
      </c>
      <c r="D407" t="s">
        <v>330</v>
      </c>
      <c r="E407">
        <v>15962.023953925</v>
      </c>
      <c r="F407">
        <v>685</v>
      </c>
      <c r="G407">
        <v>112.389007307787</v>
      </c>
      <c r="H407">
        <v>-11.4633138673149</v>
      </c>
      <c r="I407">
        <v>40.646793353472603</v>
      </c>
      <c r="J407">
        <v>-0.61992140693578801</v>
      </c>
      <c r="K407">
        <v>700.90120470767704</v>
      </c>
      <c r="L407">
        <v>561.66433946435802</v>
      </c>
      <c r="M407">
        <v>34.851350848331997</v>
      </c>
      <c r="N407">
        <v>0.52691363858637796</v>
      </c>
      <c r="O407">
        <v>20.875912408759099</v>
      </c>
      <c r="P407">
        <v>170.75098814229199</v>
      </c>
      <c r="Q407">
        <v>7.9741853446359007E-2</v>
      </c>
    </row>
    <row r="408" spans="1:17" x14ac:dyDescent="0.3">
      <c r="A408" t="s">
        <v>930</v>
      </c>
      <c r="B408" t="s">
        <v>931</v>
      </c>
      <c r="C408" t="str">
        <f>IFERROR(VLOOKUP(Table1[[#This Row],[Ticker]],[1]!Table1[[Symbol]:[Industry]],2,FALSE),"-")</f>
        <v>-</v>
      </c>
      <c r="D408" t="s">
        <v>153</v>
      </c>
      <c r="E408">
        <v>15864.88906944</v>
      </c>
      <c r="F408">
        <v>2740.25</v>
      </c>
      <c r="G408">
        <v>-22.564808724128198</v>
      </c>
      <c r="H408">
        <v>2.1049527325680799</v>
      </c>
      <c r="I408">
        <v>-6.1643460919754203</v>
      </c>
      <c r="J408">
        <v>1.23842033565785</v>
      </c>
      <c r="K408">
        <v>2630.2364194545198</v>
      </c>
      <c r="L408">
        <v>2655.3869594438402</v>
      </c>
      <c r="M408">
        <v>44.6000972240968</v>
      </c>
      <c r="N408">
        <v>0.67141779511538502</v>
      </c>
      <c r="O408">
        <v>21.7242952285375</v>
      </c>
      <c r="P408">
        <v>22.881165919282498</v>
      </c>
      <c r="Q408">
        <v>-8.7318949457788994E-2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934</v>
      </c>
      <c r="E409">
        <v>15695.201264879999</v>
      </c>
      <c r="F409">
        <v>800.05</v>
      </c>
      <c r="G409">
        <v>46.784994612706399</v>
      </c>
      <c r="H409">
        <v>36.978867932578098</v>
      </c>
      <c r="I409">
        <v>35.150654943273103</v>
      </c>
      <c r="J409">
        <v>-0.48134391747934702</v>
      </c>
      <c r="K409">
        <v>638.23716156891999</v>
      </c>
      <c r="L409">
        <v>552.69352219894097</v>
      </c>
      <c r="M409">
        <v>83.176703977809694</v>
      </c>
      <c r="N409">
        <v>2.2582812207924401</v>
      </c>
      <c r="O409">
        <v>5.2371726767077096</v>
      </c>
      <c r="P409">
        <v>79.242746723423295</v>
      </c>
      <c r="Q409">
        <v>-3.0579863692349E-2</v>
      </c>
    </row>
    <row r="410" spans="1:17" x14ac:dyDescent="0.3">
      <c r="A410" t="s">
        <v>935</v>
      </c>
      <c r="B410" t="s">
        <v>936</v>
      </c>
      <c r="C410" t="str">
        <f>IFERROR(VLOOKUP(Table1[[#This Row],[Ticker]],[1]!Table1[[Symbol]:[Industry]],2,FALSE),"-")</f>
        <v>-</v>
      </c>
      <c r="D410" t="s">
        <v>214</v>
      </c>
      <c r="E410">
        <v>15656.490179065</v>
      </c>
      <c r="F410">
        <v>1848.35</v>
      </c>
      <c r="G410">
        <v>17.987541290554201</v>
      </c>
      <c r="H410">
        <v>2.8149407245814801</v>
      </c>
      <c r="I410">
        <v>-4.3093191516551403</v>
      </c>
      <c r="J410">
        <v>4.7182937696931901</v>
      </c>
      <c r="K410">
        <v>1781.8977741148999</v>
      </c>
      <c r="L410">
        <v>1584.02571962708</v>
      </c>
      <c r="M410">
        <v>73.399490275993401</v>
      </c>
      <c r="N410">
        <v>1.3747314093931</v>
      </c>
      <c r="O410">
        <v>20.2126220683312</v>
      </c>
      <c r="P410">
        <v>82.4629812438302</v>
      </c>
      <c r="Q410">
        <v>0.178131647273506</v>
      </c>
    </row>
    <row r="411" spans="1:17" hidden="1" x14ac:dyDescent="0.3">
      <c r="A411" t="s">
        <v>937</v>
      </c>
      <c r="B411" t="s">
        <v>938</v>
      </c>
      <c r="C411" t="str">
        <f>IFERROR(VLOOKUP(Table1[[#This Row],[Ticker]],[1]!Table1[[Symbol]:[Industry]],2,FALSE),"-")</f>
        <v>-</v>
      </c>
      <c r="D411" t="s">
        <v>713</v>
      </c>
      <c r="E411">
        <v>15502.9956089399</v>
      </c>
      <c r="F411">
        <v>865.11</v>
      </c>
      <c r="G411">
        <v>-1.49457560531131</v>
      </c>
      <c r="H411">
        <v>0.96516055009203505</v>
      </c>
      <c r="I411">
        <v>-0.37883972733749199</v>
      </c>
      <c r="J411">
        <v>0.307337308005601</v>
      </c>
      <c r="K411">
        <v>829.061995106871</v>
      </c>
      <c r="L411">
        <v>776.63478908311004</v>
      </c>
      <c r="M411">
        <v>63.673105172010501</v>
      </c>
      <c r="N411">
        <v>3.0306066412126298</v>
      </c>
      <c r="O411">
        <v>2.6459063009328201</v>
      </c>
      <c r="P411">
        <v>28.5414995096728</v>
      </c>
      <c r="Q411">
        <v>-2.790653939747E-3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Row],[Ticker]],[1]!Table1[[Symbol]:[Industry]],2,FALSE),"-")</f>
        <v>-</v>
      </c>
      <c r="D412" t="s">
        <v>24</v>
      </c>
      <c r="E412">
        <v>15381.7931280299</v>
      </c>
      <c r="F412">
        <v>243.8</v>
      </c>
      <c r="G412">
        <v>5.6394478848632499</v>
      </c>
      <c r="H412">
        <v>-6.7421228487582399</v>
      </c>
      <c r="I412">
        <v>-26.4787377525229</v>
      </c>
      <c r="J412">
        <v>-5.2457437980662496</v>
      </c>
      <c r="K412">
        <v>255.43113912653999</v>
      </c>
      <c r="L412">
        <v>245.04889099491299</v>
      </c>
      <c r="M412">
        <v>39.920255870460998</v>
      </c>
      <c r="N412">
        <v>1.06438871846254</v>
      </c>
      <c r="O412">
        <v>23.338802296964701</v>
      </c>
      <c r="P412">
        <v>32.933478735005401</v>
      </c>
      <c r="Q412">
        <v>1.3610623479951E-2</v>
      </c>
    </row>
    <row r="413" spans="1:17" x14ac:dyDescent="0.3">
      <c r="A413" t="s">
        <v>941</v>
      </c>
      <c r="B413" t="s">
        <v>942</v>
      </c>
      <c r="C413" t="str">
        <f>IFERROR(VLOOKUP(Table1[[#This Row],[Ticker]],[1]!Table1[[Symbol]:[Industry]],2,FALSE),"-")</f>
        <v>-</v>
      </c>
      <c r="D413" t="s">
        <v>46</v>
      </c>
      <c r="E413">
        <v>15338.136359169999</v>
      </c>
      <c r="F413">
        <v>262.25</v>
      </c>
      <c r="G413">
        <v>92.008109534831306</v>
      </c>
      <c r="H413">
        <v>6.9558192712048497</v>
      </c>
      <c r="I413">
        <v>20.6280025548614</v>
      </c>
      <c r="J413">
        <v>1.7814978074730199</v>
      </c>
      <c r="K413">
        <v>249.33656164939001</v>
      </c>
      <c r="L413">
        <v>206.91742030120199</v>
      </c>
      <c r="M413">
        <v>71.026993817392295</v>
      </c>
      <c r="N413">
        <v>0.79181666728323896</v>
      </c>
      <c r="O413">
        <v>10.5433746425166</v>
      </c>
      <c r="P413">
        <v>125.20395019321499</v>
      </c>
      <c r="Q413">
        <v>0.125853906772361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168</v>
      </c>
      <c r="E414">
        <v>15291.3094726049</v>
      </c>
      <c r="F414">
        <v>983.05</v>
      </c>
      <c r="G414">
        <v>-17.873465046173099</v>
      </c>
      <c r="H414">
        <v>-4.2168557286171504</v>
      </c>
      <c r="I414">
        <v>-17.405898029914599</v>
      </c>
      <c r="J414">
        <v>-0.76493408700284604</v>
      </c>
      <c r="K414">
        <v>989.18172036962403</v>
      </c>
      <c r="L414">
        <v>967.20431656751498</v>
      </c>
      <c r="M414">
        <v>41.4073840108626</v>
      </c>
      <c r="N414">
        <v>0.50611892306788397</v>
      </c>
      <c r="O414">
        <v>19.525965108590601</v>
      </c>
      <c r="P414">
        <v>18.9701077090645</v>
      </c>
      <c r="Q414">
        <v>-3.5244976611597E-2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873</v>
      </c>
      <c r="E415">
        <v>15209.175961499999</v>
      </c>
      <c r="F415">
        <v>377.45</v>
      </c>
      <c r="G415">
        <v>51.760623378853701</v>
      </c>
      <c r="H415">
        <v>13.609614471431801</v>
      </c>
      <c r="I415">
        <v>-8.2496651587682397</v>
      </c>
      <c r="J415">
        <v>0.564410778291906</v>
      </c>
      <c r="K415">
        <v>347.77412154298997</v>
      </c>
      <c r="L415">
        <v>317.77691474235502</v>
      </c>
      <c r="M415">
        <v>55.661588533201403</v>
      </c>
      <c r="N415">
        <v>1.9421886601698799</v>
      </c>
      <c r="O415">
        <v>13.909127036693601</v>
      </c>
      <c r="P415">
        <v>83.050436469447106</v>
      </c>
      <c r="Q415">
        <v>0.211259173342666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333</v>
      </c>
      <c r="E416">
        <v>15156.619484385001</v>
      </c>
      <c r="F416">
        <v>4567.8999999999996</v>
      </c>
      <c r="G416">
        <v>82.709019103004096</v>
      </c>
      <c r="H416">
        <v>16.1431536997897</v>
      </c>
      <c r="I416">
        <v>18.0047878241235</v>
      </c>
      <c r="J416">
        <v>1.1959998396370599</v>
      </c>
      <c r="K416">
        <v>4057.4503904466501</v>
      </c>
      <c r="L416">
        <v>3567.75480897334</v>
      </c>
      <c r="M416">
        <v>74.6864428781752</v>
      </c>
      <c r="N416">
        <v>1.42234314521909</v>
      </c>
      <c r="O416">
        <v>7.0075964885395896</v>
      </c>
      <c r="P416">
        <v>110.405343159834</v>
      </c>
      <c r="Q416">
        <v>2.0544285469021002E-2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21</v>
      </c>
      <c r="E417">
        <v>15137.899339420001</v>
      </c>
      <c r="F417">
        <v>2570.65</v>
      </c>
      <c r="G417">
        <v>157.56505277959999</v>
      </c>
      <c r="H417">
        <v>-0.30274859586076802</v>
      </c>
      <c r="I417">
        <v>81.361110437332698</v>
      </c>
      <c r="J417">
        <v>-1.2976790769419999</v>
      </c>
      <c r="K417">
        <v>2338.7113572047001</v>
      </c>
      <c r="L417">
        <v>1600.46846145277</v>
      </c>
      <c r="M417">
        <v>66.764445242222493</v>
      </c>
      <c r="N417">
        <v>0.69339373479088795</v>
      </c>
      <c r="O417">
        <v>7.8307042965786797</v>
      </c>
      <c r="P417">
        <v>248.04359599241801</v>
      </c>
    </row>
    <row r="418" spans="1:17" hidden="1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182</v>
      </c>
      <c r="E418">
        <v>14973.59517026</v>
      </c>
      <c r="F418">
        <v>470.25</v>
      </c>
      <c r="G418">
        <v>14.321625302707499</v>
      </c>
      <c r="H418">
        <v>-1.5566850492893001</v>
      </c>
      <c r="I418">
        <v>-12.332291452782901</v>
      </c>
      <c r="J418">
        <v>4.4174413940469703</v>
      </c>
      <c r="K418">
        <v>437.54207221239398</v>
      </c>
      <c r="M418">
        <v>56.219311033171103</v>
      </c>
      <c r="N418">
        <v>1.3375620053421799</v>
      </c>
      <c r="O418">
        <v>8.6656034024455</v>
      </c>
      <c r="P418">
        <v>83.476394849785393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65</v>
      </c>
      <c r="E419">
        <v>14959.885979429901</v>
      </c>
      <c r="F419">
        <v>6412.3</v>
      </c>
      <c r="G419">
        <v>23.165852620061202</v>
      </c>
      <c r="H419">
        <v>0.117133622378344</v>
      </c>
      <c r="I419">
        <v>8.3181758123983105</v>
      </c>
      <c r="J419">
        <v>-2.5178176919462301</v>
      </c>
      <c r="K419">
        <v>6098.7563322247497</v>
      </c>
      <c r="L419">
        <v>5352.0358673941801</v>
      </c>
      <c r="M419">
        <v>43.123410396011998</v>
      </c>
      <c r="N419">
        <v>0.481799299582926</v>
      </c>
      <c r="O419">
        <v>17.5802754081998</v>
      </c>
      <c r="P419">
        <v>49.667138442822299</v>
      </c>
      <c r="Q419">
        <v>6.1089917261229996E-3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629</v>
      </c>
      <c r="E420">
        <v>14934.432546</v>
      </c>
      <c r="F420">
        <v>531.65</v>
      </c>
      <c r="G420">
        <v>14.271223446692799</v>
      </c>
      <c r="H420">
        <v>1.3167340886191501</v>
      </c>
      <c r="I420">
        <v>24.6161430846828</v>
      </c>
      <c r="J420">
        <v>3.9929199290219</v>
      </c>
      <c r="K420">
        <v>472.49758176728199</v>
      </c>
      <c r="L420">
        <v>428.35187864881999</v>
      </c>
      <c r="M420">
        <v>65.391299837223301</v>
      </c>
      <c r="N420">
        <v>2.0321083084960101</v>
      </c>
      <c r="O420">
        <v>4.1944888554500102</v>
      </c>
      <c r="P420">
        <v>58.986244019138702</v>
      </c>
      <c r="Q420">
        <v>3.1810707321941002E-2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297</v>
      </c>
      <c r="E421">
        <v>14844.26180169</v>
      </c>
      <c r="F421">
        <v>1060.7</v>
      </c>
      <c r="G421">
        <v>54.786809075904799</v>
      </c>
      <c r="H421">
        <v>7.5667076520253804</v>
      </c>
      <c r="I421">
        <v>18.216312096703099</v>
      </c>
      <c r="J421">
        <v>-0.48984421402758999</v>
      </c>
      <c r="K421">
        <v>1020.23661487717</v>
      </c>
      <c r="L421">
        <v>905.88045798226904</v>
      </c>
      <c r="M421">
        <v>59.406230984979601</v>
      </c>
      <c r="N421">
        <v>0.75256007805865699</v>
      </c>
      <c r="O421">
        <v>13.038559441877901</v>
      </c>
      <c r="P421">
        <v>85.437062937062905</v>
      </c>
      <c r="Q421">
        <v>1.7931249489472001E-2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130</v>
      </c>
      <c r="E422">
        <v>14828.1995661</v>
      </c>
      <c r="F422">
        <v>1148.3</v>
      </c>
      <c r="G422">
        <v>94.458167708901001</v>
      </c>
      <c r="H422">
        <v>7.1348618965457504</v>
      </c>
      <c r="I422">
        <v>36.177582468713098</v>
      </c>
      <c r="J422">
        <v>4.7749612925084701</v>
      </c>
      <c r="K422">
        <v>1008.26036359402</v>
      </c>
      <c r="L422">
        <v>805.88088493994496</v>
      </c>
      <c r="M422">
        <v>52.063998167637202</v>
      </c>
      <c r="N422">
        <v>0.70574082128090798</v>
      </c>
      <c r="O422">
        <v>4.1278411564921997</v>
      </c>
      <c r="P422">
        <v>124.584392724427</v>
      </c>
      <c r="Q422">
        <v>0.10554467570960301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29</v>
      </c>
      <c r="E423">
        <v>14781.208543847</v>
      </c>
      <c r="F423">
        <v>74.930000000000007</v>
      </c>
      <c r="G423">
        <v>-25.339620677911999</v>
      </c>
      <c r="H423">
        <v>-4.1028515391016303</v>
      </c>
      <c r="I423">
        <v>-32.449368107144103</v>
      </c>
      <c r="J423">
        <v>-2.0733583527067898</v>
      </c>
      <c r="K423">
        <v>77.6266657596953</v>
      </c>
      <c r="L423">
        <v>82.395344574499504</v>
      </c>
      <c r="M423">
        <v>37.511744745871802</v>
      </c>
      <c r="N423">
        <v>0.87847504600010295</v>
      </c>
      <c r="O423">
        <v>45.602562391565399</v>
      </c>
      <c r="P423">
        <v>15.1883166794773</v>
      </c>
      <c r="Q423">
        <v>5.7256442687137997E-2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629</v>
      </c>
      <c r="E424">
        <v>14684.5773083519</v>
      </c>
      <c r="F424">
        <v>165.52</v>
      </c>
      <c r="G424">
        <v>40.838416648581997</v>
      </c>
      <c r="H424">
        <v>11.134029341149899</v>
      </c>
      <c r="I424">
        <v>-7.0332945713811803</v>
      </c>
      <c r="J424">
        <v>6.0569933846889503</v>
      </c>
      <c r="K424">
        <v>147.502321662665</v>
      </c>
      <c r="L424">
        <v>140.21403501753801</v>
      </c>
      <c r="M424">
        <v>61.249817000807496</v>
      </c>
      <c r="N424">
        <v>2.03925370651889</v>
      </c>
      <c r="O424">
        <v>3.46181730304493</v>
      </c>
      <c r="P424">
        <v>74.231578947368405</v>
      </c>
      <c r="Q424">
        <v>-2.0559337825790001E-3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150</v>
      </c>
      <c r="E425">
        <v>14478.2834836</v>
      </c>
      <c r="F425">
        <v>1264.6500000000001</v>
      </c>
      <c r="G425">
        <v>74.140175917613703</v>
      </c>
      <c r="H425">
        <v>11.959128445929499</v>
      </c>
      <c r="I425">
        <v>13.639265831475999</v>
      </c>
      <c r="J425">
        <v>-4.8720435506964801</v>
      </c>
      <c r="K425">
        <v>1210.6225470289501</v>
      </c>
      <c r="L425">
        <v>1007.7677894434599</v>
      </c>
      <c r="M425">
        <v>43.223773403744602</v>
      </c>
      <c r="N425">
        <v>0.92592082518236096</v>
      </c>
      <c r="O425">
        <v>11.414225279721601</v>
      </c>
      <c r="P425">
        <v>101.698564593301</v>
      </c>
      <c r="Q425">
        <v>0.221077815613093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610</v>
      </c>
      <c r="E426">
        <v>14472.146101139901</v>
      </c>
      <c r="F426">
        <v>146.44</v>
      </c>
      <c r="G426">
        <v>-50.8180973204841</v>
      </c>
      <c r="H426">
        <v>-8.7239049043410493</v>
      </c>
      <c r="I426">
        <v>-56.093610443953402</v>
      </c>
      <c r="J426">
        <v>-2.5484694806077699</v>
      </c>
      <c r="K426">
        <v>151.857802848033</v>
      </c>
      <c r="L426">
        <v>183.15687237581599</v>
      </c>
      <c r="M426">
        <v>43.0442438496572</v>
      </c>
      <c r="N426">
        <v>1.15485733329703</v>
      </c>
      <c r="O426">
        <v>104.657197487025</v>
      </c>
      <c r="P426">
        <v>16.685258964143401</v>
      </c>
      <c r="Q426">
        <v>-3.8738896356324999E-2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18</v>
      </c>
      <c r="E427">
        <v>14444.4058</v>
      </c>
      <c r="F427">
        <v>1007.3</v>
      </c>
      <c r="G427">
        <v>108.93637722562799</v>
      </c>
      <c r="H427">
        <v>1.8959713410232499</v>
      </c>
      <c r="I427">
        <v>23.919590987629501</v>
      </c>
      <c r="J427">
        <v>2.74306939666883</v>
      </c>
      <c r="K427">
        <v>953.57433646283698</v>
      </c>
      <c r="L427">
        <v>804.98824138997702</v>
      </c>
      <c r="M427">
        <v>52.276732125055098</v>
      </c>
      <c r="N427">
        <v>0.92465008201076304</v>
      </c>
      <c r="O427">
        <v>11.436513451801799</v>
      </c>
      <c r="P427">
        <v>189.53722334003999</v>
      </c>
      <c r="Q427">
        <v>0.16991538596361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973</v>
      </c>
      <c r="E428">
        <v>14309.47424349</v>
      </c>
      <c r="F428">
        <v>1449.85</v>
      </c>
      <c r="G428">
        <v>-23.651773705882899</v>
      </c>
      <c r="H428">
        <v>4.1207292214080002</v>
      </c>
      <c r="I428">
        <v>-18.8730335120466</v>
      </c>
      <c r="J428">
        <v>-1.34535712561851</v>
      </c>
      <c r="K428">
        <v>1400.8334769441401</v>
      </c>
      <c r="L428">
        <v>1462.36067343019</v>
      </c>
      <c r="M428">
        <v>55.936749318671097</v>
      </c>
      <c r="N428">
        <v>1.13909777226134</v>
      </c>
      <c r="O428">
        <v>29.354760837328001</v>
      </c>
      <c r="P428">
        <v>20.399435309749101</v>
      </c>
      <c r="Q428">
        <v>-3.4475470666598E-2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494</v>
      </c>
      <c r="E429">
        <v>14222.592084075</v>
      </c>
      <c r="F429">
        <v>1801.5</v>
      </c>
      <c r="G429">
        <v>-9.0041381193133301</v>
      </c>
      <c r="H429">
        <v>1.8753743660768001</v>
      </c>
      <c r="I429">
        <v>2.3802674717564698</v>
      </c>
      <c r="J429">
        <v>-4.1673476595993399</v>
      </c>
      <c r="K429">
        <v>1727.6050512404199</v>
      </c>
      <c r="L429">
        <v>1610.10601840304</v>
      </c>
      <c r="M429">
        <v>41.102477366834798</v>
      </c>
      <c r="N429">
        <v>0.94717416236142105</v>
      </c>
      <c r="O429">
        <v>9.8501248959200698</v>
      </c>
      <c r="P429">
        <v>37.834736036725303</v>
      </c>
      <c r="Q429">
        <v>-0.107849619213585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239</v>
      </c>
      <c r="E430">
        <v>14187.13272</v>
      </c>
      <c r="F430">
        <v>4432.8999999999996</v>
      </c>
      <c r="G430">
        <v>36.226224351283399</v>
      </c>
      <c r="H430">
        <v>-8.4907323325416204</v>
      </c>
      <c r="I430">
        <v>30.299562872862499</v>
      </c>
      <c r="J430">
        <v>-1.6713676136017499</v>
      </c>
      <c r="K430">
        <v>4425.6292398221003</v>
      </c>
      <c r="L430">
        <v>3722.6508390822</v>
      </c>
      <c r="M430">
        <v>36.5390796731281</v>
      </c>
      <c r="N430">
        <v>0.98322317688656402</v>
      </c>
      <c r="O430">
        <v>12.7929797649394</v>
      </c>
      <c r="P430">
        <v>63.0911866963447</v>
      </c>
      <c r="Q430">
        <v>0.19116597331830401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65</v>
      </c>
      <c r="E431">
        <v>14021.168824320001</v>
      </c>
      <c r="F431">
        <v>1036.2</v>
      </c>
      <c r="G431">
        <v>18.968523296106302</v>
      </c>
      <c r="H431">
        <v>-2.56538249175017</v>
      </c>
      <c r="I431">
        <v>1.6149249377098001</v>
      </c>
      <c r="J431">
        <v>6.6086164199024605E-2</v>
      </c>
      <c r="K431">
        <v>973.60374082075703</v>
      </c>
      <c r="L431">
        <v>890.29467352257905</v>
      </c>
      <c r="M431">
        <v>52.743902240626902</v>
      </c>
      <c r="N431">
        <v>0.63971296786631704</v>
      </c>
      <c r="O431">
        <v>5.1920478672071004</v>
      </c>
      <c r="P431">
        <v>49.523809523809497</v>
      </c>
      <c r="Q431">
        <v>-1.9201031097353001E-2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252</v>
      </c>
      <c r="E432">
        <v>14001.127173000001</v>
      </c>
      <c r="F432">
        <v>2258.6</v>
      </c>
      <c r="G432">
        <v>73.757592067205096</v>
      </c>
      <c r="H432">
        <v>44.212524291463097</v>
      </c>
      <c r="I432">
        <v>31.070711334991099</v>
      </c>
      <c r="J432">
        <v>14.4370639704638</v>
      </c>
      <c r="K432">
        <v>1779.59102170235</v>
      </c>
      <c r="L432">
        <v>1545.4932773865801</v>
      </c>
      <c r="M432">
        <v>60.444118770632699</v>
      </c>
      <c r="N432">
        <v>2.87139307965138</v>
      </c>
      <c r="O432">
        <v>6.6147170813778402</v>
      </c>
      <c r="P432">
        <v>132.8333591052</v>
      </c>
      <c r="Q432">
        <v>2.9304289618976999E-2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629</v>
      </c>
      <c r="E433">
        <v>13887.777401597001</v>
      </c>
      <c r="F433">
        <v>27.5</v>
      </c>
      <c r="G433">
        <v>44.454549188721501</v>
      </c>
      <c r="H433">
        <v>1.60289700661928</v>
      </c>
      <c r="I433">
        <v>-39.1267128304045</v>
      </c>
      <c r="J433">
        <v>-4.1508846892927096</v>
      </c>
      <c r="K433">
        <v>27.5071913190544</v>
      </c>
      <c r="L433">
        <v>25.3288625076481</v>
      </c>
      <c r="M433">
        <v>47.080758453568897</v>
      </c>
      <c r="N433">
        <v>1.64634800974395</v>
      </c>
      <c r="O433">
        <v>41.999999999999901</v>
      </c>
      <c r="P433">
        <v>89.003436426116807</v>
      </c>
      <c r="Q433">
        <v>-5.4896689376859997E-3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986</v>
      </c>
      <c r="E434">
        <v>13829.5079268549</v>
      </c>
      <c r="F434">
        <v>768.2</v>
      </c>
      <c r="G434">
        <v>38.421905481427103</v>
      </c>
      <c r="H434">
        <v>4.1165622128114601</v>
      </c>
      <c r="I434">
        <v>19.817181559034399</v>
      </c>
      <c r="J434">
        <v>0.90330931387951197</v>
      </c>
      <c r="K434">
        <v>707.41882001670899</v>
      </c>
      <c r="L434">
        <v>614.93417029919794</v>
      </c>
      <c r="M434">
        <v>64.713017024131801</v>
      </c>
      <c r="N434">
        <v>0.73638048327443595</v>
      </c>
      <c r="O434">
        <v>8.4353033064305993</v>
      </c>
      <c r="P434">
        <v>69.824251132972194</v>
      </c>
      <c r="Q434">
        <v>4.9897723153197002E-2</v>
      </c>
    </row>
    <row r="435" spans="1:17" hidden="1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989</v>
      </c>
      <c r="E435">
        <v>13775.699135819999</v>
      </c>
      <c r="F435">
        <v>2270.85</v>
      </c>
      <c r="G435">
        <v>47.840277526060497</v>
      </c>
      <c r="H435">
        <v>13.557564085962101</v>
      </c>
      <c r="I435">
        <v>57.462881103547303</v>
      </c>
      <c r="J435">
        <v>4.8216564082808002</v>
      </c>
      <c r="K435">
        <v>1952.91909564502</v>
      </c>
      <c r="M435">
        <v>88.389328551778306</v>
      </c>
      <c r="N435">
        <v>0.921793072617072</v>
      </c>
      <c r="O435">
        <v>4.1460246163330803</v>
      </c>
      <c r="P435">
        <v>85.284758485639699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-</v>
      </c>
      <c r="D436" t="s">
        <v>65</v>
      </c>
      <c r="E436">
        <v>13503.88439608</v>
      </c>
      <c r="F436">
        <v>858.25</v>
      </c>
      <c r="G436">
        <v>222.52127241975899</v>
      </c>
      <c r="H436">
        <v>41.654154723911802</v>
      </c>
      <c r="I436">
        <v>73.509617974940298</v>
      </c>
      <c r="J436">
        <v>0.96195911686975799</v>
      </c>
      <c r="K436">
        <v>652.61605216337398</v>
      </c>
      <c r="L436">
        <v>494.52898167005202</v>
      </c>
      <c r="M436">
        <v>77.273304772408096</v>
      </c>
      <c r="N436">
        <v>3.2825878879600698</v>
      </c>
      <c r="O436">
        <v>15.933585785027599</v>
      </c>
      <c r="P436">
        <v>302.46189917936698</v>
      </c>
      <c r="Q436">
        <v>4.5798819907216001E-2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95</v>
      </c>
      <c r="E437">
        <v>13414.83</v>
      </c>
      <c r="F437">
        <v>422.9</v>
      </c>
      <c r="G437">
        <v>127.981337540071</v>
      </c>
      <c r="H437">
        <v>3.6373010187596702</v>
      </c>
      <c r="I437">
        <v>-24.465872214507701</v>
      </c>
      <c r="J437">
        <v>4.9828964356793</v>
      </c>
      <c r="K437">
        <v>399.36599199711299</v>
      </c>
      <c r="L437">
        <v>370.096241731193</v>
      </c>
      <c r="M437">
        <v>76.367044667792797</v>
      </c>
      <c r="N437">
        <v>1.2240001435315</v>
      </c>
      <c r="O437">
        <v>19.6500354693781</v>
      </c>
      <c r="P437">
        <v>156.07023917650599</v>
      </c>
      <c r="Q437">
        <v>0.15075076453671801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247</v>
      </c>
      <c r="E438">
        <v>13352.4219972149</v>
      </c>
      <c r="F438">
        <v>1038.95</v>
      </c>
      <c r="G438">
        <v>6.3761667436976497</v>
      </c>
      <c r="H438">
        <v>3.8760443691833499</v>
      </c>
      <c r="I438">
        <v>4.4269426420223699</v>
      </c>
      <c r="J438">
        <v>1.0812902109160101</v>
      </c>
      <c r="K438">
        <v>975.24714383735602</v>
      </c>
      <c r="L438">
        <v>888.86995177917595</v>
      </c>
      <c r="M438">
        <v>74.391801363494395</v>
      </c>
      <c r="N438">
        <v>0.89889069030900104</v>
      </c>
      <c r="O438">
        <v>3.1810962991481699</v>
      </c>
      <c r="P438">
        <v>42.088347921225299</v>
      </c>
      <c r="Q438">
        <v>-1.1560248431579E-2</v>
      </c>
    </row>
    <row r="439" spans="1:17" hidden="1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998</v>
      </c>
      <c r="E439">
        <v>13243.302285</v>
      </c>
      <c r="F439">
        <v>1392.4</v>
      </c>
      <c r="G439">
        <v>22.9007201500085</v>
      </c>
      <c r="H439">
        <v>7.6532024076104603</v>
      </c>
      <c r="I439">
        <v>47.402181161176003</v>
      </c>
      <c r="J439">
        <v>2.1046258320553402</v>
      </c>
      <c r="K439">
        <v>1322.0415469198699</v>
      </c>
      <c r="M439">
        <v>77.781955051016794</v>
      </c>
      <c r="N439">
        <v>0.95986888554778005</v>
      </c>
      <c r="O439">
        <v>8.2232117207698892</v>
      </c>
      <c r="P439">
        <v>73.713430228931401</v>
      </c>
    </row>
    <row r="440" spans="1:17" hidden="1" x14ac:dyDescent="0.3">
      <c r="A440" t="s">
        <v>999</v>
      </c>
      <c r="B440" t="s">
        <v>1000</v>
      </c>
      <c r="C440" t="str">
        <f>IFERROR(VLOOKUP(Table1[[#This Row],[Ticker]],[1]!Table1[[Symbol]:[Industry]],2,FALSE),"-")</f>
        <v>-</v>
      </c>
      <c r="D440" t="s">
        <v>624</v>
      </c>
      <c r="E440">
        <v>13232.460573389901</v>
      </c>
      <c r="F440">
        <v>569.95000000000005</v>
      </c>
      <c r="G440">
        <v>-25.764825028725799</v>
      </c>
      <c r="H440">
        <v>-1.30526461277256</v>
      </c>
      <c r="I440">
        <v>-12.6264500873672</v>
      </c>
      <c r="J440">
        <v>1.0843626435145299</v>
      </c>
      <c r="M440">
        <v>48.074320087712401</v>
      </c>
      <c r="O440">
        <v>15.7996315466268</v>
      </c>
      <c r="P440">
        <v>21.240161667730199</v>
      </c>
    </row>
    <row r="441" spans="1:17" x14ac:dyDescent="0.3">
      <c r="A441" t="s">
        <v>1001</v>
      </c>
      <c r="B441" t="s">
        <v>1002</v>
      </c>
      <c r="C441" t="str">
        <f>IFERROR(VLOOKUP(Table1[[#This Row],[Ticker]],[1]!Table1[[Symbol]:[Industry]],2,FALSE),"-")</f>
        <v>-</v>
      </c>
      <c r="D441" t="s">
        <v>46</v>
      </c>
      <c r="E441">
        <v>13231.78513968</v>
      </c>
      <c r="F441">
        <v>730.35</v>
      </c>
      <c r="G441">
        <v>53.256595992193702</v>
      </c>
      <c r="H441">
        <v>18.915607900734599</v>
      </c>
      <c r="I441">
        <v>23.1289262673398</v>
      </c>
      <c r="J441">
        <v>-0.76828848017796603</v>
      </c>
      <c r="K441">
        <v>629.82628102200601</v>
      </c>
      <c r="L441">
        <v>547.23501009782206</v>
      </c>
      <c r="M441">
        <v>60.375334021671101</v>
      </c>
      <c r="N441">
        <v>0.94098071570703301</v>
      </c>
      <c r="O441">
        <v>3.7790100636680899</v>
      </c>
      <c r="P441">
        <v>85.203499429440797</v>
      </c>
      <c r="Q441">
        <v>6.3005434319222994E-2</v>
      </c>
    </row>
    <row r="442" spans="1:17" x14ac:dyDescent="0.3">
      <c r="A442" t="s">
        <v>1003</v>
      </c>
      <c r="B442" t="s">
        <v>1004</v>
      </c>
      <c r="C442" t="str">
        <f>IFERROR(VLOOKUP(Table1[[#This Row],[Ticker]],[1]!Table1[[Symbol]:[Industry]],2,FALSE),"-")</f>
        <v>-</v>
      </c>
      <c r="D442" t="s">
        <v>297</v>
      </c>
      <c r="E442">
        <v>13202.15667955</v>
      </c>
      <c r="F442">
        <v>975.1</v>
      </c>
      <c r="G442">
        <v>187.83376693398199</v>
      </c>
      <c r="H442">
        <v>-5.20666840871431</v>
      </c>
      <c r="I442">
        <v>14.0489869522817</v>
      </c>
      <c r="J442">
        <v>-5.5586428590803703</v>
      </c>
      <c r="K442">
        <v>929.30538257865601</v>
      </c>
      <c r="L442">
        <v>766.256762799895</v>
      </c>
      <c r="M442">
        <v>40.393573389913897</v>
      </c>
      <c r="N442">
        <v>0.52300580935530405</v>
      </c>
      <c r="O442">
        <v>8.5119474925648504</v>
      </c>
      <c r="P442">
        <v>222.32046938269499</v>
      </c>
      <c r="Q442">
        <v>9.5858971266880005E-2</v>
      </c>
    </row>
    <row r="443" spans="1:17" x14ac:dyDescent="0.3">
      <c r="A443" t="s">
        <v>1005</v>
      </c>
      <c r="B443" t="s">
        <v>1006</v>
      </c>
      <c r="C443" t="str">
        <f>IFERROR(VLOOKUP(Table1[[#This Row],[Ticker]],[1]!Table1[[Symbol]:[Industry]],2,FALSE),"-")</f>
        <v>-</v>
      </c>
      <c r="D443" t="s">
        <v>239</v>
      </c>
      <c r="E443">
        <v>13189.155451125</v>
      </c>
      <c r="F443">
        <v>5294.6</v>
      </c>
      <c r="G443">
        <v>8.2649051812081193</v>
      </c>
      <c r="H443">
        <v>19.313472607152899</v>
      </c>
      <c r="I443">
        <v>-1.9947843235542599</v>
      </c>
      <c r="J443">
        <v>-6.0135839472545101</v>
      </c>
      <c r="K443">
        <v>4864.8880344965401</v>
      </c>
      <c r="L443">
        <v>4532.0069864381603</v>
      </c>
      <c r="M443">
        <v>62.917772944821998</v>
      </c>
      <c r="N443">
        <v>1.3383574876414099</v>
      </c>
      <c r="O443">
        <v>10.301061458844799</v>
      </c>
      <c r="P443">
        <v>39.992861014529097</v>
      </c>
      <c r="Q443">
        <v>0.11424053416031001</v>
      </c>
    </row>
    <row r="444" spans="1:17" x14ac:dyDescent="0.3">
      <c r="A444" t="s">
        <v>1007</v>
      </c>
      <c r="B444" t="s">
        <v>1008</v>
      </c>
      <c r="C444" t="str">
        <f>IFERROR(VLOOKUP(Table1[[#This Row],[Ticker]],[1]!Table1[[Symbol]:[Industry]],2,FALSE),"-")</f>
        <v>-</v>
      </c>
      <c r="D444" t="s">
        <v>120</v>
      </c>
      <c r="E444">
        <v>13142.264861039999</v>
      </c>
      <c r="F444">
        <v>2156.5500000000002</v>
      </c>
      <c r="G444">
        <v>17.7704622387859</v>
      </c>
      <c r="H444">
        <v>7.6475746067880799</v>
      </c>
      <c r="I444">
        <v>19.048933316092601</v>
      </c>
      <c r="J444">
        <v>8.7406940434994596</v>
      </c>
      <c r="K444">
        <v>1838.04989608807</v>
      </c>
      <c r="L444">
        <v>1671.20358141169</v>
      </c>
      <c r="M444">
        <v>69.928344742923201</v>
      </c>
      <c r="N444">
        <v>1.78117740961935</v>
      </c>
      <c r="O444">
        <v>1.9220514247292899</v>
      </c>
      <c r="P444">
        <v>51.331532226939402</v>
      </c>
      <c r="Q444">
        <v>-8.0417897398638E-2</v>
      </c>
    </row>
    <row r="445" spans="1:17" hidden="1" x14ac:dyDescent="0.3">
      <c r="A445" t="s">
        <v>1009</v>
      </c>
      <c r="B445" t="s">
        <v>1010</v>
      </c>
      <c r="C445" t="str">
        <f>IFERROR(VLOOKUP(Table1[[#This Row],[Ticker]],[1]!Table1[[Symbol]:[Industry]],2,FALSE),"-")</f>
        <v>-</v>
      </c>
      <c r="D445" t="s">
        <v>542</v>
      </c>
      <c r="E445">
        <v>13092.15717029</v>
      </c>
      <c r="F445">
        <v>2920.8</v>
      </c>
      <c r="G445">
        <v>-16.743966384871602</v>
      </c>
      <c r="H445">
        <v>4.78592854803086</v>
      </c>
      <c r="I445">
        <v>0.61120405401951405</v>
      </c>
      <c r="J445">
        <v>1.3857928736893801</v>
      </c>
      <c r="K445">
        <v>2729.2522743954601</v>
      </c>
      <c r="L445">
        <v>2592.05243646906</v>
      </c>
      <c r="M445">
        <v>53.907807016621199</v>
      </c>
      <c r="N445">
        <v>0.86138962462607005</v>
      </c>
      <c r="O445">
        <v>4.6973431936455601</v>
      </c>
      <c r="P445">
        <v>28.839876488751599</v>
      </c>
      <c r="Q445">
        <v>-2.5789669274662998E-2</v>
      </c>
    </row>
    <row r="446" spans="1:17" x14ac:dyDescent="0.3">
      <c r="A446" t="s">
        <v>1011</v>
      </c>
      <c r="B446" t="s">
        <v>1012</v>
      </c>
      <c r="C446" t="str">
        <f>IFERROR(VLOOKUP(Table1[[#This Row],[Ticker]],[1]!Table1[[Symbol]:[Industry]],2,FALSE),"-")</f>
        <v>-</v>
      </c>
      <c r="D446" t="s">
        <v>526</v>
      </c>
      <c r="E446">
        <v>13078.536544725001</v>
      </c>
      <c r="F446">
        <v>855.9</v>
      </c>
      <c r="G446">
        <v>-28.532819190086599</v>
      </c>
      <c r="H446">
        <v>-3.47057109770773</v>
      </c>
      <c r="I446">
        <v>-7.5831928369396904</v>
      </c>
      <c r="J446">
        <v>0.120808988582737</v>
      </c>
      <c r="K446">
        <v>831.50275244166903</v>
      </c>
      <c r="L446">
        <v>825.26517363274797</v>
      </c>
      <c r="M446">
        <v>53.546479299726499</v>
      </c>
      <c r="N446">
        <v>1.2893200909649201</v>
      </c>
      <c r="O446">
        <v>19.751139151770001</v>
      </c>
      <c r="P446">
        <v>20.727836941956401</v>
      </c>
      <c r="Q446">
        <v>2.5333109012735E-2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Row],[Ticker]],[1]!Table1[[Symbol]:[Industry]],2,FALSE),"-")</f>
        <v>-</v>
      </c>
      <c r="D447" t="s">
        <v>287</v>
      </c>
      <c r="E447">
        <v>13072.909777164999</v>
      </c>
      <c r="F447">
        <v>1267.5</v>
      </c>
      <c r="G447">
        <v>-2.5787880391477498</v>
      </c>
      <c r="H447">
        <v>-9.1303734358095596</v>
      </c>
      <c r="I447">
        <v>-15.907008647074299</v>
      </c>
      <c r="J447">
        <v>-0.10480250263760001</v>
      </c>
      <c r="K447">
        <v>1292.96176158751</v>
      </c>
      <c r="L447">
        <v>1207.81350534679</v>
      </c>
      <c r="M447">
        <v>51.144168865999902</v>
      </c>
      <c r="N447">
        <v>0.461503071978348</v>
      </c>
      <c r="O447">
        <v>30.098619329388502</v>
      </c>
      <c r="P447">
        <v>27.649932020746199</v>
      </c>
      <c r="Q447">
        <v>0.13495755203842399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Row],[Ticker]],[1]!Table1[[Symbol]:[Industry]],2,FALSE),"-")</f>
        <v>-</v>
      </c>
      <c r="D448" t="s">
        <v>297</v>
      </c>
      <c r="E448">
        <v>13036.485464670001</v>
      </c>
      <c r="F448">
        <v>2399.75</v>
      </c>
      <c r="G448">
        <v>66.735416360637004</v>
      </c>
      <c r="H448">
        <v>13.702342794917501</v>
      </c>
      <c r="I448">
        <v>9.4691767105349101</v>
      </c>
      <c r="J448">
        <v>1.4961838279372901</v>
      </c>
      <c r="K448">
        <v>2139.0013948977198</v>
      </c>
      <c r="L448">
        <v>1923.2804487323799</v>
      </c>
      <c r="M448">
        <v>63.047100018267699</v>
      </c>
      <c r="N448">
        <v>0.98895865449793996</v>
      </c>
      <c r="O448">
        <v>14.505677674757701</v>
      </c>
      <c r="P448">
        <v>99.962503124739598</v>
      </c>
      <c r="Q448">
        <v>5.3171041274555998E-2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Row],[Ticker]],[1]!Table1[[Symbol]:[Industry]],2,FALSE),"-")</f>
        <v>-</v>
      </c>
      <c r="D449" t="s">
        <v>46</v>
      </c>
      <c r="E449">
        <v>12960.3586158</v>
      </c>
      <c r="F449">
        <v>523.70000000000005</v>
      </c>
      <c r="G449">
        <v>25.329150381674701</v>
      </c>
      <c r="H449">
        <v>-6.15305401447631</v>
      </c>
      <c r="I449">
        <v>29.830403503426901</v>
      </c>
      <c r="J449">
        <v>10.307220811129101</v>
      </c>
      <c r="K449">
        <v>480.06117590677599</v>
      </c>
      <c r="L449">
        <v>421.69980165851098</v>
      </c>
      <c r="M449">
        <v>65.900234696027198</v>
      </c>
      <c r="N449">
        <v>0.79382928991510904</v>
      </c>
      <c r="O449">
        <v>9.7574947489020101</v>
      </c>
      <c r="P449">
        <v>68.881006127055699</v>
      </c>
      <c r="Q449">
        <v>2.3836327119141999E-2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-</v>
      </c>
      <c r="D450" t="s">
        <v>80</v>
      </c>
      <c r="E450">
        <v>12943.33898472</v>
      </c>
      <c r="F450">
        <v>353.95</v>
      </c>
      <c r="G450">
        <v>-23.953692506124501</v>
      </c>
      <c r="H450">
        <v>2.7101075382741802</v>
      </c>
      <c r="I450">
        <v>-12.5306277560586</v>
      </c>
      <c r="J450">
        <v>-0.68015038399783101</v>
      </c>
      <c r="K450">
        <v>343.16856979429298</v>
      </c>
      <c r="L450">
        <v>342.19121811661802</v>
      </c>
      <c r="M450">
        <v>54.775624474879997</v>
      </c>
      <c r="N450">
        <v>1.6020585974272601</v>
      </c>
      <c r="O450">
        <v>12.445260630032401</v>
      </c>
      <c r="P450">
        <v>21.507037418468901</v>
      </c>
      <c r="Q450">
        <v>-0.10029741426208801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150</v>
      </c>
      <c r="E451">
        <v>12932.7650816</v>
      </c>
      <c r="F451">
        <v>12364.5</v>
      </c>
      <c r="G451">
        <v>190.68539239420099</v>
      </c>
      <c r="H451">
        <v>9.6062884317346509</v>
      </c>
      <c r="I451">
        <v>75.633236056050293</v>
      </c>
      <c r="J451">
        <v>5.7711377117102902</v>
      </c>
      <c r="K451">
        <v>11111.322083347</v>
      </c>
      <c r="L451">
        <v>8474.8638755413103</v>
      </c>
      <c r="M451">
        <v>68.124781778755903</v>
      </c>
      <c r="N451">
        <v>1.6390322606743899</v>
      </c>
      <c r="O451">
        <v>8.9320231307371998</v>
      </c>
      <c r="P451">
        <v>211.448362720403</v>
      </c>
      <c r="Q451">
        <v>0.21327546041624301</v>
      </c>
    </row>
    <row r="452" spans="1:17" hidden="1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1025</v>
      </c>
      <c r="E452">
        <v>12906.893384999599</v>
      </c>
      <c r="F452">
        <v>100</v>
      </c>
      <c r="G452">
        <v>-25.607179206340099</v>
      </c>
      <c r="I452">
        <v>-12.4600461637378</v>
      </c>
      <c r="M452">
        <v>50</v>
      </c>
      <c r="N452">
        <v>1.8823529411764699</v>
      </c>
      <c r="O452">
        <v>0</v>
      </c>
      <c r="P452">
        <v>0</v>
      </c>
    </row>
    <row r="453" spans="1:17" x14ac:dyDescent="0.3">
      <c r="A453" t="s">
        <v>1026</v>
      </c>
      <c r="B453" t="s">
        <v>1027</v>
      </c>
      <c r="C453" t="str">
        <f>IFERROR(VLOOKUP(Table1[[#This Row],[Ticker]],[1]!Table1[[Symbol]:[Industry]],2,FALSE),"-")</f>
        <v>-</v>
      </c>
      <c r="D453" t="s">
        <v>624</v>
      </c>
      <c r="E453">
        <v>12882.403715445</v>
      </c>
      <c r="F453">
        <v>760.3</v>
      </c>
      <c r="G453">
        <v>91.400784388654102</v>
      </c>
      <c r="H453">
        <v>0.35563617327945701</v>
      </c>
      <c r="I453">
        <v>33.751492297800503</v>
      </c>
      <c r="J453">
        <v>-0.53814130504142899</v>
      </c>
      <c r="K453">
        <v>715.76255010633599</v>
      </c>
      <c r="L453">
        <v>607.54611373543196</v>
      </c>
      <c r="M453">
        <v>65.952509288605199</v>
      </c>
      <c r="N453">
        <v>0.76028291008399995</v>
      </c>
      <c r="O453">
        <v>8.1152176772326605</v>
      </c>
      <c r="P453">
        <v>116.887747824846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Row],[Ticker]],[1]!Table1[[Symbol]:[Industry]],2,FALSE),"-")</f>
        <v>-</v>
      </c>
      <c r="D454" t="s">
        <v>103</v>
      </c>
      <c r="E454">
        <v>12795.407630009</v>
      </c>
      <c r="F454">
        <v>18.96</v>
      </c>
      <c r="G454">
        <v>184.556755219889</v>
      </c>
      <c r="H454">
        <v>0.254507987115347</v>
      </c>
      <c r="I454">
        <v>3.5032565885556899</v>
      </c>
      <c r="J454">
        <v>-3.3503375073745798</v>
      </c>
      <c r="K454">
        <v>18.992246754922501</v>
      </c>
      <c r="L454">
        <v>16.127025895391199</v>
      </c>
      <c r="M454">
        <v>34.7447506571039</v>
      </c>
      <c r="N454">
        <v>0.87836633712730805</v>
      </c>
      <c r="O454">
        <v>26.582278481012601</v>
      </c>
      <c r="P454">
        <v>221.35593220338899</v>
      </c>
      <c r="Q454">
        <v>9.9696871602517001E-2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Row],[Ticker]],[1]!Table1[[Symbol]:[Industry]],2,FALSE),"-")</f>
        <v>-</v>
      </c>
      <c r="D455" t="s">
        <v>297</v>
      </c>
      <c r="E455">
        <v>12722.591953200001</v>
      </c>
      <c r="F455">
        <v>934.9</v>
      </c>
      <c r="G455">
        <v>-32.797110329673998</v>
      </c>
      <c r="H455">
        <v>-2.0226659259281399</v>
      </c>
      <c r="I455">
        <v>-34.340138079342601</v>
      </c>
      <c r="J455">
        <v>-2.5656547163651</v>
      </c>
      <c r="K455">
        <v>932.95394591529498</v>
      </c>
      <c r="L455">
        <v>946.43652963696798</v>
      </c>
      <c r="M455">
        <v>46.502059626861097</v>
      </c>
      <c r="N455">
        <v>0.65800871387369197</v>
      </c>
      <c r="O455">
        <v>40.972296502299699</v>
      </c>
      <c r="P455">
        <v>19.544786138993601</v>
      </c>
      <c r="Q455">
        <v>-3.922354727338E-3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80</v>
      </c>
      <c r="E456">
        <v>12696.74017761</v>
      </c>
      <c r="F456">
        <v>604.4</v>
      </c>
      <c r="G456">
        <v>-28.117267987615399</v>
      </c>
      <c r="H456">
        <v>-14.3292789117768</v>
      </c>
      <c r="I456">
        <v>-34.573448225593502</v>
      </c>
      <c r="J456">
        <v>-4.4085601116731903</v>
      </c>
      <c r="K456">
        <v>646.28440225966494</v>
      </c>
      <c r="L456">
        <v>661.80275438387696</v>
      </c>
      <c r="M456">
        <v>24.605947684794302</v>
      </c>
      <c r="N456">
        <v>0.48002526216131097</v>
      </c>
      <c r="O456">
        <v>36.333553937789503</v>
      </c>
      <c r="P456">
        <v>19.861179970252799</v>
      </c>
      <c r="Q456">
        <v>5.2619503669608998E-2</v>
      </c>
    </row>
    <row r="457" spans="1:17" hidden="1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333</v>
      </c>
      <c r="E457">
        <v>12649.697415574999</v>
      </c>
      <c r="F457">
        <v>1078.7</v>
      </c>
      <c r="G457">
        <v>-27.014136617723299</v>
      </c>
      <c r="H457">
        <v>6.6569452608845996</v>
      </c>
      <c r="I457">
        <v>-9.1313426817703398</v>
      </c>
      <c r="J457">
        <v>2.2104652095984898</v>
      </c>
      <c r="K457">
        <v>1014.52334601701</v>
      </c>
      <c r="L457">
        <v>1003.48547400096</v>
      </c>
      <c r="M457">
        <v>77.654249994467904</v>
      </c>
      <c r="N457">
        <v>0.50707532464912697</v>
      </c>
      <c r="O457">
        <v>9.1400359748680895</v>
      </c>
      <c r="P457">
        <v>31.524721087605901</v>
      </c>
      <c r="Q457">
        <v>-1.344193565845E-2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388</v>
      </c>
      <c r="E458">
        <v>12644.11412645</v>
      </c>
      <c r="F458">
        <v>275.14999999999998</v>
      </c>
      <c r="G458">
        <v>154.47371058132401</v>
      </c>
      <c r="H458">
        <v>3.57511159321021</v>
      </c>
      <c r="I458">
        <v>48.729174691563799</v>
      </c>
      <c r="J458">
        <v>5.3488473703610104</v>
      </c>
      <c r="K458">
        <v>249.30152315226599</v>
      </c>
      <c r="L458">
        <v>204.02479911079999</v>
      </c>
      <c r="M458">
        <v>64.621632470966105</v>
      </c>
      <c r="N458">
        <v>0.91575502781541196</v>
      </c>
      <c r="O458">
        <v>5.6696347446847097</v>
      </c>
      <c r="P458">
        <v>184.24586776859499</v>
      </c>
      <c r="Q458">
        <v>0.107042203359567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346</v>
      </c>
      <c r="E459">
        <v>12600.0045159</v>
      </c>
      <c r="F459">
        <v>219.78</v>
      </c>
      <c r="G459">
        <v>62.0118684127074</v>
      </c>
      <c r="H459">
        <v>43.4013864709503</v>
      </c>
      <c r="I459">
        <v>20.0173498579619</v>
      </c>
      <c r="J459">
        <v>16.8869493022173</v>
      </c>
      <c r="K459">
        <v>177.01885603362399</v>
      </c>
      <c r="L459">
        <v>151.31338060835</v>
      </c>
      <c r="M459">
        <v>80.380493346341197</v>
      </c>
      <c r="N459">
        <v>1.62357524467338</v>
      </c>
      <c r="O459">
        <v>10.8836108836108</v>
      </c>
      <c r="P459">
        <v>108.81710213776699</v>
      </c>
      <c r="Q459">
        <v>8.2668241255938996E-2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65</v>
      </c>
      <c r="E460">
        <v>12569.241611760001</v>
      </c>
      <c r="F460">
        <v>518.29999999999995</v>
      </c>
      <c r="G460">
        <v>41.8335561589234</v>
      </c>
      <c r="H460">
        <v>3.23176703273203</v>
      </c>
      <c r="I460">
        <v>15.816157276430401</v>
      </c>
      <c r="J460">
        <v>5.7462712748753697</v>
      </c>
      <c r="K460">
        <v>466.82299206692198</v>
      </c>
      <c r="L460">
        <v>415.91604571761297</v>
      </c>
      <c r="M460">
        <v>70.382541864650094</v>
      </c>
      <c r="N460">
        <v>1.4542934541589301</v>
      </c>
      <c r="O460">
        <v>2.3827898900250899</v>
      </c>
      <c r="P460">
        <v>80.1529370872436</v>
      </c>
      <c r="Q460">
        <v>5.4463576698719996E-3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75</v>
      </c>
      <c r="E461">
        <v>12504</v>
      </c>
      <c r="F461">
        <v>82.69</v>
      </c>
      <c r="G461">
        <v>130.06933712336399</v>
      </c>
      <c r="H461">
        <v>15.001377749513001</v>
      </c>
      <c r="I461">
        <v>11.5129673295154</v>
      </c>
      <c r="J461">
        <v>5.3360774449585797</v>
      </c>
      <c r="K461">
        <v>77.575526198283001</v>
      </c>
      <c r="L461">
        <v>67.9812268971869</v>
      </c>
      <c r="M461">
        <v>58.034496226756502</v>
      </c>
      <c r="N461">
        <v>2.12902846362871</v>
      </c>
      <c r="O461">
        <v>23.231345991050901</v>
      </c>
      <c r="P461">
        <v>158.40625</v>
      </c>
      <c r="Q461">
        <v>4.2800138672650999E-2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130</v>
      </c>
      <c r="E462">
        <v>12399.9523869</v>
      </c>
      <c r="F462">
        <v>389.05</v>
      </c>
      <c r="G462">
        <v>9.7489757037566296</v>
      </c>
      <c r="H462">
        <v>2.42545120403146</v>
      </c>
      <c r="I462">
        <v>14.722039485167</v>
      </c>
      <c r="J462">
        <v>-3.3151277466359801</v>
      </c>
      <c r="K462">
        <v>373.27481191390001</v>
      </c>
      <c r="L462">
        <v>333.063015383422</v>
      </c>
      <c r="M462">
        <v>61.755949520415001</v>
      </c>
      <c r="N462">
        <v>0.73064190383005601</v>
      </c>
      <c r="O462">
        <v>9.9601593625497902</v>
      </c>
      <c r="P462">
        <v>53.896360759493597</v>
      </c>
      <c r="Q462">
        <v>0.20734883650279101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21</v>
      </c>
      <c r="E463">
        <v>12279.174133589901</v>
      </c>
      <c r="F463">
        <v>813.95</v>
      </c>
      <c r="G463">
        <v>-40.5956897557448</v>
      </c>
      <c r="H463">
        <v>-9.2819994852775203</v>
      </c>
      <c r="I463">
        <v>-21.2764915790742</v>
      </c>
      <c r="J463">
        <v>-1.6291359075525</v>
      </c>
      <c r="K463">
        <v>833.31465914011403</v>
      </c>
      <c r="L463">
        <v>847.31399994173205</v>
      </c>
      <c r="M463">
        <v>38.618861524247301</v>
      </c>
      <c r="N463">
        <v>0.99009179651912904</v>
      </c>
      <c r="O463">
        <v>25.314822777811798</v>
      </c>
      <c r="P463">
        <v>9.8448043184885297</v>
      </c>
      <c r="Q463">
        <v>-0.162065296174911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80</v>
      </c>
      <c r="E464">
        <v>12229.604183805001</v>
      </c>
      <c r="F464">
        <v>1580.4</v>
      </c>
      <c r="G464">
        <v>5.6111581410562099</v>
      </c>
      <c r="H464">
        <v>-0.56427351952070404</v>
      </c>
      <c r="I464">
        <v>-3.1994426171237502</v>
      </c>
      <c r="J464">
        <v>-2.8066495470117698</v>
      </c>
      <c r="K464">
        <v>1528.22462997249</v>
      </c>
      <c r="L464">
        <v>1433.60915178604</v>
      </c>
      <c r="M464">
        <v>55.579926141928198</v>
      </c>
      <c r="N464">
        <v>1.0775981796245899</v>
      </c>
      <c r="O464">
        <v>14.021766641356599</v>
      </c>
      <c r="P464">
        <v>49.017019471029101</v>
      </c>
      <c r="Q464">
        <v>-8.0952010441070008E-3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333</v>
      </c>
      <c r="E465">
        <v>12216.7466527</v>
      </c>
      <c r="F465">
        <v>878.45</v>
      </c>
      <c r="G465">
        <v>-8.8498487034875897</v>
      </c>
      <c r="H465">
        <v>14.6575117787383</v>
      </c>
      <c r="I465">
        <v>3.4457461571487902</v>
      </c>
      <c r="J465">
        <v>5.9618020826397302</v>
      </c>
      <c r="K465">
        <v>766.89099600914801</v>
      </c>
      <c r="L465">
        <v>751.42774518862598</v>
      </c>
      <c r="M465">
        <v>84.283546645040204</v>
      </c>
      <c r="N465">
        <v>1.5287195406870799</v>
      </c>
      <c r="O465">
        <v>2.5613296146622</v>
      </c>
      <c r="P465">
        <v>35.7413273584176</v>
      </c>
      <c r="Q465">
        <v>-6.6964316677041003E-2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24</v>
      </c>
      <c r="E466">
        <v>12189.237524128001</v>
      </c>
      <c r="F466">
        <v>164.92</v>
      </c>
      <c r="G466">
        <v>1.96186007798498</v>
      </c>
      <c r="H466">
        <v>7.1937580626238704</v>
      </c>
      <c r="I466">
        <v>0.73144319796425095</v>
      </c>
      <c r="J466">
        <v>-0.86165527338333803</v>
      </c>
      <c r="K466">
        <v>156.70429178382599</v>
      </c>
      <c r="L466">
        <v>147.50331622061299</v>
      </c>
      <c r="M466">
        <v>49.020967207205899</v>
      </c>
      <c r="N466">
        <v>0.91758770730695605</v>
      </c>
      <c r="O466">
        <v>5.9604656803298601</v>
      </c>
      <c r="P466">
        <v>37.376093294460603</v>
      </c>
      <c r="Q466">
        <v>-3.6959092300560999E-2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140</v>
      </c>
      <c r="E467">
        <v>12160.166183253001</v>
      </c>
      <c r="F467">
        <v>205.54</v>
      </c>
      <c r="G467">
        <v>134.126998008849</v>
      </c>
      <c r="H467">
        <v>5.4361328313352004</v>
      </c>
      <c r="I467">
        <v>-9.7927134964052005</v>
      </c>
      <c r="J467">
        <v>8.4320816706607804</v>
      </c>
      <c r="K467">
        <v>205.462170715529</v>
      </c>
      <c r="L467">
        <v>196.69679430408399</v>
      </c>
      <c r="M467">
        <v>75.024516990025205</v>
      </c>
      <c r="N467">
        <v>1.36685032001442</v>
      </c>
      <c r="O467">
        <v>38.610489442444297</v>
      </c>
      <c r="P467">
        <v>189.69696969696901</v>
      </c>
      <c r="Q467">
        <v>0.14996935612993301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873</v>
      </c>
      <c r="E468">
        <v>12058.836655125</v>
      </c>
      <c r="F468">
        <v>2539.6999999999998</v>
      </c>
      <c r="G468">
        <v>18.511474530111599</v>
      </c>
      <c r="H468">
        <v>2.47260470605455</v>
      </c>
      <c r="I468">
        <v>-14.1801475510412</v>
      </c>
      <c r="J468">
        <v>0.99346839810882503</v>
      </c>
      <c r="K468">
        <v>2393.0287242572399</v>
      </c>
      <c r="L468">
        <v>2285.0330818810198</v>
      </c>
      <c r="M468">
        <v>71.348933771533595</v>
      </c>
      <c r="N468">
        <v>1.0988631784711</v>
      </c>
      <c r="O468">
        <v>11.3517344568256</v>
      </c>
      <c r="P468">
        <v>60.537294563843197</v>
      </c>
      <c r="Q468">
        <v>3.7988120130292E-2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542</v>
      </c>
      <c r="E469">
        <v>12045.506058875</v>
      </c>
      <c r="F469">
        <v>899.6</v>
      </c>
      <c r="G469">
        <v>-40.028883156839903</v>
      </c>
      <c r="H469">
        <v>5.0247944783676202</v>
      </c>
      <c r="I469">
        <v>-11.912376553812701</v>
      </c>
      <c r="J469">
        <v>-2.3184128793804799</v>
      </c>
      <c r="K469">
        <v>863.57609038631097</v>
      </c>
      <c r="L469">
        <v>869.92980507476796</v>
      </c>
      <c r="M469">
        <v>56.400777637870704</v>
      </c>
      <c r="N469">
        <v>2.0084984038412999</v>
      </c>
      <c r="O469">
        <v>23.388172521120399</v>
      </c>
      <c r="P469">
        <v>18.127503118639599</v>
      </c>
      <c r="Q469">
        <v>-2.0305567695445E-2</v>
      </c>
    </row>
    <row r="470" spans="1:17" hidden="1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1062</v>
      </c>
      <c r="E470">
        <v>12037.970846369901</v>
      </c>
      <c r="F470">
        <v>1242.7</v>
      </c>
      <c r="G470">
        <v>-5.2201012086684599</v>
      </c>
      <c r="H470">
        <v>3.7407996351057702</v>
      </c>
      <c r="I470">
        <v>16.070749719801402</v>
      </c>
      <c r="J470">
        <v>-1.2961502428868401</v>
      </c>
      <c r="K470">
        <v>1141.2194631346299</v>
      </c>
      <c r="M470">
        <v>77.597143954350798</v>
      </c>
      <c r="N470">
        <v>0.40316875744562403</v>
      </c>
      <c r="O470">
        <v>4.6069043212360201</v>
      </c>
      <c r="P470">
        <v>52.816035415641899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140</v>
      </c>
      <c r="E471">
        <v>11887.128010750001</v>
      </c>
      <c r="F471">
        <v>469.7</v>
      </c>
      <c r="G471">
        <v>333.06404697831999</v>
      </c>
      <c r="H471">
        <v>12.541314122072</v>
      </c>
      <c r="I471">
        <v>88.352266790515998</v>
      </c>
      <c r="J471">
        <v>-11.3088291306792</v>
      </c>
      <c r="K471">
        <v>431.14666607709103</v>
      </c>
      <c r="L471">
        <v>292.60791990973098</v>
      </c>
      <c r="M471">
        <v>53.381747870251701</v>
      </c>
      <c r="N471">
        <v>0.40640217732689898</v>
      </c>
      <c r="O471">
        <v>21.268895039386798</v>
      </c>
      <c r="P471">
        <v>398.35543766578201</v>
      </c>
      <c r="Q471">
        <v>0.14050892658997099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400</v>
      </c>
      <c r="E472">
        <v>11866.835973935</v>
      </c>
      <c r="F472">
        <v>456.75</v>
      </c>
      <c r="G472">
        <v>58.033558564309303</v>
      </c>
      <c r="H472">
        <v>3.4757565720803201</v>
      </c>
      <c r="I472">
        <v>4.2215223635325296</v>
      </c>
      <c r="J472">
        <v>-1.62738409350296</v>
      </c>
      <c r="K472">
        <v>420.81914627825199</v>
      </c>
      <c r="L472">
        <v>388.181065909155</v>
      </c>
      <c r="M472">
        <v>74.835130866662496</v>
      </c>
      <c r="N472">
        <v>2.7520293984421098</v>
      </c>
      <c r="O472">
        <v>21.2807881773399</v>
      </c>
      <c r="P472">
        <v>89.916839916839905</v>
      </c>
      <c r="Q472">
        <v>0.114210117144184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65</v>
      </c>
      <c r="E473">
        <v>11818.507255995</v>
      </c>
      <c r="F473">
        <v>725.9</v>
      </c>
      <c r="G473">
        <v>62.265326624185803</v>
      </c>
      <c r="H473">
        <v>-7.3687458270076602</v>
      </c>
      <c r="I473">
        <v>14.924353239613801</v>
      </c>
      <c r="J473">
        <v>-1.0429144359615801</v>
      </c>
      <c r="K473">
        <v>710.68156210919699</v>
      </c>
      <c r="L473">
        <v>595.99456098845098</v>
      </c>
      <c r="M473">
        <v>57.136157117083897</v>
      </c>
      <c r="N473">
        <v>0.53332570878184005</v>
      </c>
      <c r="O473">
        <v>7.49414519906321</v>
      </c>
      <c r="P473">
        <v>127.73333333333299</v>
      </c>
      <c r="Q473">
        <v>-2.9940827267283001E-2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494</v>
      </c>
      <c r="E474">
        <v>11808.773575625</v>
      </c>
      <c r="F474">
        <v>883.25</v>
      </c>
      <c r="G474">
        <v>-12.0408893810575</v>
      </c>
      <c r="H474">
        <v>8.42713084133789</v>
      </c>
      <c r="I474">
        <v>3.8029523883221401</v>
      </c>
      <c r="J474">
        <v>-1.9472851868847201</v>
      </c>
      <c r="K474">
        <v>825.56838964807298</v>
      </c>
      <c r="L474">
        <v>773.71354129519898</v>
      </c>
      <c r="M474">
        <v>54.323175091032603</v>
      </c>
      <c r="N474">
        <v>1.1214227351705299</v>
      </c>
      <c r="O474">
        <v>6.1986979903764396</v>
      </c>
      <c r="P474">
        <v>29.889705882352899</v>
      </c>
      <c r="Q474">
        <v>3.8236864945480002E-2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806</v>
      </c>
      <c r="E475">
        <v>11751.460945224</v>
      </c>
      <c r="F475">
        <v>251.21</v>
      </c>
      <c r="G475">
        <v>207.39546629630499</v>
      </c>
      <c r="H475">
        <v>12.5877406947154</v>
      </c>
      <c r="I475">
        <v>41.656518253439998</v>
      </c>
      <c r="J475">
        <v>2.0584878035242999</v>
      </c>
      <c r="K475">
        <v>223.27310135376999</v>
      </c>
      <c r="L475">
        <v>175.527359472711</v>
      </c>
      <c r="M475">
        <v>65.179427028472006</v>
      </c>
      <c r="N475">
        <v>0.646694916365123</v>
      </c>
      <c r="O475">
        <v>3.7976195215158399</v>
      </c>
      <c r="P475">
        <v>234.723517654896</v>
      </c>
      <c r="Q475">
        <v>0.14786698056174</v>
      </c>
    </row>
    <row r="476" spans="1:17" hidden="1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150</v>
      </c>
      <c r="E476">
        <v>11732.732036474999</v>
      </c>
      <c r="F476">
        <v>753.6</v>
      </c>
      <c r="G476">
        <v>632.99793870635403</v>
      </c>
      <c r="H476">
        <v>-0.38716111122140001</v>
      </c>
      <c r="I476">
        <v>168.26262099960701</v>
      </c>
      <c r="J476">
        <v>-3.1016108480597402</v>
      </c>
      <c r="K476">
        <v>693.07615456034398</v>
      </c>
      <c r="L476">
        <v>446.28930158493898</v>
      </c>
      <c r="M476">
        <v>56.9918414376518</v>
      </c>
      <c r="N476">
        <v>0.79139538669086795</v>
      </c>
      <c r="O476">
        <v>12.221337579617799</v>
      </c>
      <c r="P476">
        <v>891.57894736842104</v>
      </c>
      <c r="Q476">
        <v>0.24829038913520299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716</v>
      </c>
      <c r="E477">
        <v>11712.439830699999</v>
      </c>
      <c r="F477">
        <v>8990.4500000000007</v>
      </c>
      <c r="G477">
        <v>-6.8293607704930599</v>
      </c>
      <c r="H477">
        <v>18.873640285904798</v>
      </c>
      <c r="I477">
        <v>3.65663298796827</v>
      </c>
      <c r="J477">
        <v>-1.4395094204605801</v>
      </c>
      <c r="K477">
        <v>8029.69220960848</v>
      </c>
      <c r="L477">
        <v>7691.5887505268001</v>
      </c>
      <c r="M477">
        <v>64.172018028591495</v>
      </c>
      <c r="N477">
        <v>1.4789972459509799</v>
      </c>
      <c r="O477">
        <v>8.3371800076747995</v>
      </c>
      <c r="P477">
        <v>36.400807136788401</v>
      </c>
      <c r="Q477">
        <v>6.5480240741371001E-2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24</v>
      </c>
      <c r="E478">
        <v>11692.355392133901</v>
      </c>
      <c r="F478">
        <v>107.06</v>
      </c>
      <c r="G478">
        <v>29.212445613284601</v>
      </c>
      <c r="H478">
        <v>-16.376710806599799</v>
      </c>
      <c r="I478">
        <v>-26.812046163737801</v>
      </c>
      <c r="J478">
        <v>-7.6681561347848097</v>
      </c>
      <c r="K478">
        <v>121.56763775260799</v>
      </c>
      <c r="L478">
        <v>117.779859788604</v>
      </c>
      <c r="M478">
        <v>16.090074199444501</v>
      </c>
      <c r="N478">
        <v>0.97929828535977903</v>
      </c>
      <c r="O478">
        <v>42.443489631981997</v>
      </c>
      <c r="P478">
        <v>62.212121212121197</v>
      </c>
      <c r="Q478">
        <v>0.108062049696823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304</v>
      </c>
      <c r="E479">
        <v>11650.311732962</v>
      </c>
      <c r="F479">
        <v>146.66</v>
      </c>
      <c r="G479">
        <v>37.221439762045797</v>
      </c>
      <c r="H479">
        <v>0.82267218088052396</v>
      </c>
      <c r="I479">
        <v>-2.9714310088293199</v>
      </c>
      <c r="J479">
        <v>3.4299777886011902</v>
      </c>
      <c r="K479">
        <v>144.28052248738399</v>
      </c>
      <c r="L479">
        <v>131.15627749048301</v>
      </c>
      <c r="M479">
        <v>55.1368530782158</v>
      </c>
      <c r="N479">
        <v>0.70903469244842499</v>
      </c>
      <c r="O479">
        <v>7.7321696440747196</v>
      </c>
      <c r="P479">
        <v>63.136818687430399</v>
      </c>
      <c r="Q479">
        <v>0.137338056709605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125</v>
      </c>
      <c r="E480">
        <v>11562.997949250001</v>
      </c>
      <c r="F480">
        <v>1328.6</v>
      </c>
      <c r="G480">
        <v>187.86340902895299</v>
      </c>
      <c r="H480">
        <v>29.2386546506679</v>
      </c>
      <c r="I480">
        <v>63.362093715835897</v>
      </c>
      <c r="J480">
        <v>1.76505298012677</v>
      </c>
      <c r="K480">
        <v>1116.52744021534</v>
      </c>
      <c r="L480">
        <v>887.54094045303395</v>
      </c>
      <c r="M480">
        <v>70.718087387944493</v>
      </c>
      <c r="N480">
        <v>1.5173177193879399</v>
      </c>
      <c r="O480">
        <v>11.8734005720307</v>
      </c>
      <c r="P480">
        <v>215.20759193357</v>
      </c>
      <c r="Q480">
        <v>0.21543216724636799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89</v>
      </c>
      <c r="E481">
        <v>11516.9498752</v>
      </c>
      <c r="F481">
        <v>95.99</v>
      </c>
      <c r="G481">
        <v>-43.863309996530901</v>
      </c>
      <c r="H481">
        <v>-5.0260260197401596</v>
      </c>
      <c r="I481">
        <v>-16.3643408879345</v>
      </c>
      <c r="J481">
        <v>-2.6331276092954901E-2</v>
      </c>
      <c r="K481">
        <v>96.366812593275597</v>
      </c>
      <c r="L481">
        <v>100.11857422999201</v>
      </c>
      <c r="M481">
        <v>13.715137464591701</v>
      </c>
      <c r="N481">
        <v>1.28887989212948</v>
      </c>
      <c r="O481">
        <v>24.2837795603708</v>
      </c>
      <c r="P481">
        <v>5.5995599559955904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189</v>
      </c>
      <c r="E482">
        <v>11514.647784339901</v>
      </c>
      <c r="F482">
        <v>495.7</v>
      </c>
      <c r="G482">
        <v>44.016984171040903</v>
      </c>
      <c r="H482">
        <v>3.2888469595165799</v>
      </c>
      <c r="I482">
        <v>14.382328452434001</v>
      </c>
      <c r="J482">
        <v>-1.4214543654812599</v>
      </c>
      <c r="K482">
        <v>455.66413954360399</v>
      </c>
      <c r="L482">
        <v>399.22364974669699</v>
      </c>
      <c r="M482">
        <v>56.400390092985603</v>
      </c>
      <c r="N482">
        <v>0.71271861926259905</v>
      </c>
      <c r="O482">
        <v>3.36897316925559</v>
      </c>
      <c r="P482">
        <v>77.035714285714207</v>
      </c>
      <c r="Q482">
        <v>0.124298917069008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393</v>
      </c>
      <c r="E483">
        <v>11389.432904584</v>
      </c>
      <c r="F483">
        <v>185.99</v>
      </c>
      <c r="G483">
        <v>183.75736928864299</v>
      </c>
      <c r="H483">
        <v>12.0098968789179</v>
      </c>
      <c r="I483">
        <v>33.414463640183698</v>
      </c>
      <c r="J483">
        <v>1.6058142870638299</v>
      </c>
      <c r="K483">
        <v>176.12553681769501</v>
      </c>
      <c r="L483">
        <v>145.78341996030099</v>
      </c>
      <c r="M483">
        <v>56.975014163584198</v>
      </c>
      <c r="N483">
        <v>1.0310855020598999</v>
      </c>
      <c r="O483">
        <v>11.8339695682563</v>
      </c>
      <c r="P483">
        <v>243.47183748845799</v>
      </c>
      <c r="Q483">
        <v>0.16810272629355699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72</v>
      </c>
      <c r="E484">
        <v>11380.078746678</v>
      </c>
      <c r="F484">
        <v>27.55</v>
      </c>
      <c r="G484">
        <v>57.648634747148101</v>
      </c>
      <c r="H484">
        <v>6.4118676958865297</v>
      </c>
      <c r="I484">
        <v>-23.011994215685899</v>
      </c>
      <c r="J484">
        <v>-2.95890872378278</v>
      </c>
      <c r="K484">
        <v>27.790739028904898</v>
      </c>
      <c r="L484">
        <v>24.732607169695701</v>
      </c>
      <c r="M484">
        <v>43.041403294207797</v>
      </c>
      <c r="N484">
        <v>0.69559814422983202</v>
      </c>
      <c r="O484">
        <v>25.045372050816599</v>
      </c>
      <c r="P484">
        <v>85.521885521885494</v>
      </c>
      <c r="Q484">
        <v>7.1529549897087999E-2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1093</v>
      </c>
      <c r="E485">
        <v>11352.893780745</v>
      </c>
      <c r="F485">
        <v>1011.75</v>
      </c>
      <c r="G485">
        <v>-39.249923920680502</v>
      </c>
      <c r="H485">
        <v>6.23243865084065</v>
      </c>
      <c r="I485">
        <v>-28.382263307544701</v>
      </c>
      <c r="J485">
        <v>9.1750101473770709</v>
      </c>
      <c r="K485">
        <v>949.93603057061205</v>
      </c>
      <c r="L485">
        <v>1028.3241123662301</v>
      </c>
      <c r="M485">
        <v>86.614387985298904</v>
      </c>
      <c r="N485">
        <v>1.7470354804047099</v>
      </c>
      <c r="O485">
        <v>35.4040029651593</v>
      </c>
      <c r="P485">
        <v>18.4718969555035</v>
      </c>
      <c r="Q485">
        <v>-6.8588910210249002E-2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239</v>
      </c>
      <c r="E486">
        <v>11339.97657902</v>
      </c>
      <c r="F486">
        <v>1820.2</v>
      </c>
      <c r="G486">
        <v>48.6374251102065</v>
      </c>
      <c r="H486">
        <v>7.6936484703951598</v>
      </c>
      <c r="I486">
        <v>45.242258462843303</v>
      </c>
      <c r="J486">
        <v>14.5166675070703</v>
      </c>
      <c r="K486">
        <v>1583.9465385312601</v>
      </c>
      <c r="L486">
        <v>1294.2339822039301</v>
      </c>
      <c r="M486">
        <v>59.493819353238102</v>
      </c>
      <c r="N486">
        <v>1.3391643883359601</v>
      </c>
      <c r="O486">
        <v>5.3647950774640103</v>
      </c>
      <c r="P486">
        <v>116.25282167042801</v>
      </c>
      <c r="Q486">
        <v>0.13599007928117501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1098</v>
      </c>
      <c r="E487">
        <v>11327.004270314999</v>
      </c>
      <c r="F487">
        <v>522.75</v>
      </c>
      <c r="G487">
        <v>151.07703131997499</v>
      </c>
      <c r="H487">
        <v>5.0902044448498103</v>
      </c>
      <c r="I487">
        <v>54.606109157451002</v>
      </c>
      <c r="J487">
        <v>4.7527546019257496</v>
      </c>
      <c r="K487">
        <v>483.30565714494003</v>
      </c>
      <c r="L487">
        <v>362.697735823073</v>
      </c>
      <c r="M487">
        <v>70.856238253684694</v>
      </c>
      <c r="N487">
        <v>0.88217174311232105</v>
      </c>
      <c r="O487">
        <v>12.482065997130499</v>
      </c>
      <c r="P487">
        <v>190.82058414464501</v>
      </c>
      <c r="Q487">
        <v>9.9075441210959E-2</v>
      </c>
    </row>
    <row r="488" spans="1:17" x14ac:dyDescent="0.3">
      <c r="A488" t="s">
        <v>1099</v>
      </c>
      <c r="B488" t="s">
        <v>1100</v>
      </c>
      <c r="C488" t="str">
        <f>IFERROR(VLOOKUP(Table1[[#This Row],[Ticker]],[1]!Table1[[Symbol]:[Industry]],2,FALSE),"-")</f>
        <v>-</v>
      </c>
      <c r="D488" t="s">
        <v>21</v>
      </c>
      <c r="E488">
        <v>11283.72708572</v>
      </c>
      <c r="F488">
        <v>1772.3</v>
      </c>
      <c r="G488">
        <v>-11.699958397017101</v>
      </c>
      <c r="H488">
        <v>13.828198504061501</v>
      </c>
      <c r="I488">
        <v>-3.9729161175223502</v>
      </c>
      <c r="J488">
        <v>-1.0144416146920801</v>
      </c>
      <c r="K488">
        <v>1617.74922790956</v>
      </c>
      <c r="L488">
        <v>1560.76738643966</v>
      </c>
      <c r="M488">
        <v>62.963189108981602</v>
      </c>
      <c r="N488">
        <v>2.9920922455741898</v>
      </c>
      <c r="O488">
        <v>8.8980420921965795</v>
      </c>
      <c r="P488">
        <v>27.866960066375601</v>
      </c>
      <c r="Q488">
        <v>-7.3497416763413995E-2</v>
      </c>
    </row>
    <row r="489" spans="1:17" x14ac:dyDescent="0.3">
      <c r="A489" t="s">
        <v>1101</v>
      </c>
      <c r="B489" t="s">
        <v>1102</v>
      </c>
      <c r="C489" t="str">
        <f>IFERROR(VLOOKUP(Table1[[#This Row],[Ticker]],[1]!Table1[[Symbol]:[Industry]],2,FALSE),"-")</f>
        <v>-</v>
      </c>
      <c r="D489" t="s">
        <v>103</v>
      </c>
      <c r="E489">
        <v>11069.393894000001</v>
      </c>
      <c r="F489">
        <v>1859.9</v>
      </c>
      <c r="G489">
        <v>209.49404264320401</v>
      </c>
      <c r="H489">
        <v>-3.4039612937347798</v>
      </c>
      <c r="I489">
        <v>78.285885738354295</v>
      </c>
      <c r="J489">
        <v>3.6149854402149102</v>
      </c>
      <c r="K489">
        <v>1790.4867500620801</v>
      </c>
      <c r="L489">
        <v>1385.4772925898901</v>
      </c>
      <c r="M489">
        <v>62.960867439085</v>
      </c>
      <c r="N489">
        <v>0.57240486159896597</v>
      </c>
      <c r="O489">
        <v>13.401258132157601</v>
      </c>
      <c r="P489">
        <v>273.974530831099</v>
      </c>
      <c r="Q489">
        <v>0.292068640679498</v>
      </c>
    </row>
    <row r="490" spans="1:17" x14ac:dyDescent="0.3">
      <c r="A490" t="s">
        <v>1103</v>
      </c>
      <c r="B490" t="s">
        <v>1104</v>
      </c>
      <c r="C490" t="str">
        <f>IFERROR(VLOOKUP(Table1[[#This Row],[Ticker]],[1]!Table1[[Symbol]:[Industry]],2,FALSE),"-")</f>
        <v>-</v>
      </c>
      <c r="D490" t="s">
        <v>919</v>
      </c>
      <c r="E490">
        <v>11066.433258456</v>
      </c>
      <c r="F490">
        <v>79.27</v>
      </c>
      <c r="G490">
        <v>75.152314464545796</v>
      </c>
      <c r="H490">
        <v>-0.249817223491336</v>
      </c>
      <c r="I490">
        <v>-15.2558769424012</v>
      </c>
      <c r="J490">
        <v>-2.53417802949398</v>
      </c>
      <c r="K490">
        <v>78.222185687245798</v>
      </c>
      <c r="L490">
        <v>71.864191838617401</v>
      </c>
      <c r="M490">
        <v>45.412121783986798</v>
      </c>
      <c r="N490">
        <v>0.84524320661074404</v>
      </c>
      <c r="O490">
        <v>19.6543459063958</v>
      </c>
      <c r="P490">
        <v>102.477650063856</v>
      </c>
      <c r="Q490">
        <v>4.0032615549232001E-2</v>
      </c>
    </row>
    <row r="491" spans="1:17" hidden="1" x14ac:dyDescent="0.3">
      <c r="A491" t="s">
        <v>1105</v>
      </c>
      <c r="B491" t="s">
        <v>1106</v>
      </c>
      <c r="C491" t="str">
        <f>IFERROR(VLOOKUP(Table1[[#This Row],[Ticker]],[1]!Table1[[Symbol]:[Industry]],2,FALSE),"-")</f>
        <v>-</v>
      </c>
      <c r="D491" t="s">
        <v>239</v>
      </c>
      <c r="E491">
        <v>11049.997795200001</v>
      </c>
      <c r="F491">
        <v>5289.6</v>
      </c>
      <c r="G491">
        <v>86.776040073635897</v>
      </c>
      <c r="H491">
        <v>-5.9132927842066501</v>
      </c>
      <c r="I491">
        <v>38.440719808276299</v>
      </c>
      <c r="J491">
        <v>2.6880019986157002</v>
      </c>
      <c r="K491">
        <v>4960.2209882133002</v>
      </c>
      <c r="L491">
        <v>3968.3883429030302</v>
      </c>
      <c r="M491">
        <v>64.750579853214902</v>
      </c>
      <c r="N491">
        <v>0.69818107314121403</v>
      </c>
      <c r="O491">
        <v>8.5781533575317592</v>
      </c>
      <c r="P491">
        <v>113.798957196556</v>
      </c>
      <c r="Q491">
        <v>0.16176009759268301</v>
      </c>
    </row>
    <row r="492" spans="1:17" hidden="1" x14ac:dyDescent="0.3">
      <c r="A492" t="s">
        <v>1107</v>
      </c>
      <c r="B492" t="s">
        <v>1108</v>
      </c>
      <c r="C492" t="str">
        <f>IFERROR(VLOOKUP(Table1[[#This Row],[Ticker]],[1]!Table1[[Symbol]:[Industry]],2,FALSE),"-")</f>
        <v>-</v>
      </c>
      <c r="D492" t="s">
        <v>56</v>
      </c>
      <c r="E492">
        <v>11011.46803471</v>
      </c>
      <c r="F492">
        <v>8366.15</v>
      </c>
      <c r="G492">
        <v>203.44975187708499</v>
      </c>
      <c r="H492">
        <v>-6.0323533718942501</v>
      </c>
      <c r="I492">
        <v>114.406293289037</v>
      </c>
      <c r="J492">
        <v>-6.8391355431965204</v>
      </c>
      <c r="K492">
        <v>8625.3985194236302</v>
      </c>
      <c r="L492">
        <v>6442.5522100910703</v>
      </c>
      <c r="M492">
        <v>29.446636042027301</v>
      </c>
      <c r="N492">
        <v>0.406666464511167</v>
      </c>
      <c r="O492">
        <v>22.850415065472099</v>
      </c>
      <c r="P492">
        <v>248.575059372526</v>
      </c>
      <c r="Q492">
        <v>0.14212370948988501</v>
      </c>
    </row>
    <row r="493" spans="1:17" x14ac:dyDescent="0.3">
      <c r="A493" t="s">
        <v>1109</v>
      </c>
      <c r="B493" t="s">
        <v>1110</v>
      </c>
      <c r="C493" t="str">
        <f>IFERROR(VLOOKUP(Table1[[#This Row],[Ticker]],[1]!Table1[[Symbol]:[Industry]],2,FALSE),"-")</f>
        <v>-</v>
      </c>
      <c r="D493" t="s">
        <v>46</v>
      </c>
      <c r="E493">
        <v>11004.793803459999</v>
      </c>
      <c r="F493">
        <v>1699.25</v>
      </c>
      <c r="G493">
        <v>67.607573308292899</v>
      </c>
      <c r="H493">
        <v>4.5231673667461001</v>
      </c>
      <c r="I493">
        <v>83.905586239336003</v>
      </c>
      <c r="J493">
        <v>-2.3392458773578499</v>
      </c>
      <c r="K493">
        <v>1543.8645210065499</v>
      </c>
      <c r="L493">
        <v>1167.8611740056999</v>
      </c>
      <c r="M493">
        <v>42.177835229731599</v>
      </c>
      <c r="N493">
        <v>0.51731950327922904</v>
      </c>
      <c r="O493">
        <v>10.0426658820067</v>
      </c>
      <c r="P493">
        <v>111.06073779654599</v>
      </c>
      <c r="Q493">
        <v>0.13660244665823101</v>
      </c>
    </row>
    <row r="494" spans="1:17" x14ac:dyDescent="0.3">
      <c r="A494" t="s">
        <v>1111</v>
      </c>
      <c r="B494" t="s">
        <v>1112</v>
      </c>
      <c r="C494" t="str">
        <f>IFERROR(VLOOKUP(Table1[[#This Row],[Ticker]],[1]!Table1[[Symbol]:[Industry]],2,FALSE),"-")</f>
        <v>-</v>
      </c>
      <c r="D494" t="s">
        <v>214</v>
      </c>
      <c r="E494">
        <v>10978.15462686</v>
      </c>
      <c r="F494">
        <v>558.1</v>
      </c>
      <c r="G494">
        <v>13.116119353023899</v>
      </c>
      <c r="H494">
        <v>-6.5664282346692504</v>
      </c>
      <c r="I494">
        <v>-11.391592704846101</v>
      </c>
      <c r="J494">
        <v>-3.3075111953168101</v>
      </c>
      <c r="K494">
        <v>584.06201327418205</v>
      </c>
      <c r="L494">
        <v>553.94943005246205</v>
      </c>
      <c r="M494">
        <v>35.525618960449798</v>
      </c>
      <c r="N494">
        <v>0.47753480095341799</v>
      </c>
      <c r="O494">
        <v>27.109836946783702</v>
      </c>
      <c r="P494">
        <v>39.3334165522406</v>
      </c>
      <c r="Q494">
        <v>-5.2724547613166001E-2</v>
      </c>
    </row>
    <row r="495" spans="1:17" hidden="1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E495">
        <v>10907.540709755</v>
      </c>
      <c r="F495">
        <v>750.8</v>
      </c>
      <c r="G495">
        <v>29.425892310815598</v>
      </c>
      <c r="H495">
        <v>4.4000932171907303</v>
      </c>
      <c r="I495">
        <v>27.876402434392901</v>
      </c>
      <c r="J495">
        <v>3.6421202580037901</v>
      </c>
      <c r="K495">
        <v>688.76376567805801</v>
      </c>
      <c r="L495">
        <v>589.118056403428</v>
      </c>
      <c r="M495">
        <v>81.246407400576999</v>
      </c>
      <c r="N495">
        <v>1.5794382848416799</v>
      </c>
      <c r="O495">
        <v>7.08577517314865</v>
      </c>
      <c r="P495">
        <v>87.699999999999903</v>
      </c>
      <c r="Q495">
        <v>9.7577808741899003E-2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65</v>
      </c>
      <c r="E496">
        <v>10860.19589022</v>
      </c>
      <c r="F496">
        <v>875.85</v>
      </c>
      <c r="G496">
        <v>25.1224345275653</v>
      </c>
      <c r="H496">
        <v>-2.32669824848396</v>
      </c>
      <c r="I496">
        <v>5.0642745340145501</v>
      </c>
      <c r="J496">
        <v>0.402769543975181</v>
      </c>
      <c r="K496">
        <v>849.69720807277895</v>
      </c>
      <c r="L496">
        <v>762.557185857587</v>
      </c>
      <c r="M496">
        <v>54.726492416555402</v>
      </c>
      <c r="N496">
        <v>1.23734555742321</v>
      </c>
      <c r="O496">
        <v>10.9779071758862</v>
      </c>
      <c r="P496">
        <v>55.2099946836789</v>
      </c>
      <c r="Q496">
        <v>-2.1747054161725E-2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65</v>
      </c>
      <c r="E497">
        <v>10803.343370480001</v>
      </c>
      <c r="F497">
        <v>1535.25</v>
      </c>
      <c r="G497">
        <v>59.908971411093901</v>
      </c>
      <c r="H497">
        <v>4.1833657276486802</v>
      </c>
      <c r="I497">
        <v>-5.7046049565895496</v>
      </c>
      <c r="J497">
        <v>4.00059159964289</v>
      </c>
      <c r="K497">
        <v>1391.7928428433299</v>
      </c>
      <c r="L497">
        <v>1279.2555145808999</v>
      </c>
      <c r="M497">
        <v>47.915016831102598</v>
      </c>
      <c r="N497">
        <v>2.0965001340906402</v>
      </c>
      <c r="O497">
        <v>5.45839439830646</v>
      </c>
      <c r="P497">
        <v>95.076238881829696</v>
      </c>
      <c r="Q497">
        <v>6.7391044554616003E-2</v>
      </c>
    </row>
    <row r="498" spans="1:17" hidden="1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125</v>
      </c>
      <c r="E498">
        <v>10799.991851934999</v>
      </c>
      <c r="F498">
        <v>360.75</v>
      </c>
      <c r="G498">
        <v>93.629462015033795</v>
      </c>
      <c r="H498">
        <v>15.891254130172801</v>
      </c>
      <c r="I498">
        <v>30.354680677117202</v>
      </c>
      <c r="J498">
        <v>5.8869468558883096</v>
      </c>
      <c r="K498">
        <v>314.890876903996</v>
      </c>
      <c r="L498">
        <v>264.80406434983502</v>
      </c>
      <c r="M498">
        <v>71.0629573932314</v>
      </c>
      <c r="N498">
        <v>1.50198024208041</v>
      </c>
      <c r="O498">
        <v>5.6133056133056103</v>
      </c>
      <c r="P498">
        <v>138.90728476821101</v>
      </c>
      <c r="Q498">
        <v>0.144734260873431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130</v>
      </c>
      <c r="E499">
        <v>10799.114983150001</v>
      </c>
      <c r="F499">
        <v>735.75</v>
      </c>
      <c r="G499">
        <v>112.096154663848</v>
      </c>
      <c r="H499">
        <v>20.363385101145902</v>
      </c>
      <c r="I499">
        <v>48.676616122727197</v>
      </c>
      <c r="J499">
        <v>-1.38848057338036</v>
      </c>
      <c r="K499">
        <v>632.14747128389001</v>
      </c>
      <c r="L499">
        <v>503.66335074004002</v>
      </c>
      <c r="M499">
        <v>61.7207731404349</v>
      </c>
      <c r="N499">
        <v>0.59492429102893996</v>
      </c>
      <c r="O499">
        <v>5.6065239551478001</v>
      </c>
      <c r="P499">
        <v>137.64534883720901</v>
      </c>
      <c r="Q499">
        <v>0.159281422083072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83</v>
      </c>
      <c r="E500">
        <v>10750.736718579999</v>
      </c>
      <c r="F500">
        <v>219.37</v>
      </c>
      <c r="G500">
        <v>58.759962453341203</v>
      </c>
      <c r="H500">
        <v>12.7908816789386</v>
      </c>
      <c r="I500">
        <v>27.488917153646401</v>
      </c>
      <c r="J500">
        <v>6.4141162481376197</v>
      </c>
      <c r="K500">
        <v>207.74556435297501</v>
      </c>
      <c r="L500">
        <v>180.577782783472</v>
      </c>
      <c r="M500">
        <v>64.438689999293203</v>
      </c>
      <c r="N500">
        <v>1.8672829844157599</v>
      </c>
      <c r="O500">
        <v>8.4925012535898201</v>
      </c>
      <c r="P500">
        <v>89.848550411077397</v>
      </c>
      <c r="Q500">
        <v>6.9877430347273006E-2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713</v>
      </c>
      <c r="E501">
        <v>10739.054693185</v>
      </c>
      <c r="F501">
        <v>116.22</v>
      </c>
      <c r="G501">
        <v>46.671807910496703</v>
      </c>
      <c r="H501">
        <v>1.4646133169640601</v>
      </c>
      <c r="I501">
        <v>14.348464474559901</v>
      </c>
      <c r="J501">
        <v>3.7383590936337399</v>
      </c>
      <c r="K501">
        <v>109.563283313906</v>
      </c>
      <c r="L501">
        <v>96.3359104759665</v>
      </c>
      <c r="M501">
        <v>54.041415573722702</v>
      </c>
      <c r="N501">
        <v>0.71191052570323399</v>
      </c>
      <c r="O501">
        <v>4.6635690930992997</v>
      </c>
      <c r="P501">
        <v>76.090909090909093</v>
      </c>
      <c r="Q501">
        <v>2.1133606920337E-2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542</v>
      </c>
      <c r="E502">
        <v>10713.007864319999</v>
      </c>
      <c r="F502">
        <v>2907.8</v>
      </c>
      <c r="G502">
        <v>-14.5631098563058</v>
      </c>
      <c r="H502">
        <v>10.902114785399901</v>
      </c>
      <c r="I502">
        <v>-9.0954904166216508</v>
      </c>
      <c r="J502">
        <v>7.4620831662352396</v>
      </c>
      <c r="K502">
        <v>2686.4742197762198</v>
      </c>
      <c r="L502">
        <v>2627.9774750562701</v>
      </c>
      <c r="M502">
        <v>74.162733815730505</v>
      </c>
      <c r="N502">
        <v>1.7252373727135499</v>
      </c>
      <c r="O502">
        <v>10.3256757686223</v>
      </c>
      <c r="P502">
        <v>29.408099688473499</v>
      </c>
      <c r="Q502">
        <v>-7.3158531742611999E-2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542</v>
      </c>
      <c r="E503">
        <v>10712.462514319999</v>
      </c>
      <c r="F503">
        <v>2056.8000000000002</v>
      </c>
      <c r="G503">
        <v>-44.305081469999102</v>
      </c>
      <c r="H503">
        <v>1.8560126513758</v>
      </c>
      <c r="I503">
        <v>-30.207786706007699</v>
      </c>
      <c r="J503">
        <v>-3.1143855180043798</v>
      </c>
      <c r="K503">
        <v>2054.6598714544698</v>
      </c>
      <c r="L503">
        <v>2172.4244251148202</v>
      </c>
      <c r="M503">
        <v>47.824302410156598</v>
      </c>
      <c r="N503">
        <v>1.2723164125267501</v>
      </c>
      <c r="O503">
        <v>32.973551147413403</v>
      </c>
      <c r="P503">
        <v>13.761061946902601</v>
      </c>
      <c r="Q503">
        <v>-0.14307792155094901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400</v>
      </c>
      <c r="E504">
        <v>10707.74610378</v>
      </c>
      <c r="F504">
        <v>2659.25</v>
      </c>
      <c r="G504">
        <v>-19.5468743028399</v>
      </c>
      <c r="H504">
        <v>1.48404031411083</v>
      </c>
      <c r="I504">
        <v>-3.9812177391641601</v>
      </c>
      <c r="J504">
        <v>-1.1080516628946999</v>
      </c>
      <c r="K504">
        <v>2553.0349683879799</v>
      </c>
      <c r="L504">
        <v>2431.16142831554</v>
      </c>
      <c r="M504">
        <v>51.943446093701397</v>
      </c>
      <c r="N504">
        <v>2.3931766841103701</v>
      </c>
      <c r="O504">
        <v>12.7554761680924</v>
      </c>
      <c r="P504">
        <v>29.318938896588602</v>
      </c>
      <c r="Q504">
        <v>5.0566845387138001E-2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713</v>
      </c>
      <c r="E505">
        <v>10625.948094249999</v>
      </c>
      <c r="F505">
        <v>535.5</v>
      </c>
      <c r="G505">
        <v>-8.3079522949716207</v>
      </c>
      <c r="H505">
        <v>0.88876130115216601</v>
      </c>
      <c r="I505">
        <v>-1.6982615649003101</v>
      </c>
      <c r="J505">
        <v>0.18235710455833101</v>
      </c>
      <c r="K505">
        <v>516.16502666885799</v>
      </c>
      <c r="L505">
        <v>484.86411037842402</v>
      </c>
      <c r="M505">
        <v>77.9215973242584</v>
      </c>
      <c r="N505">
        <v>0.75804056869976</v>
      </c>
      <c r="O505">
        <v>1.8655462184874001</v>
      </c>
      <c r="P505">
        <v>24.505928853754899</v>
      </c>
      <c r="Q505">
        <v>-1.3416788414562999E-2</v>
      </c>
    </row>
    <row r="506" spans="1:17" hidden="1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330</v>
      </c>
      <c r="E506">
        <v>10564.67410896</v>
      </c>
      <c r="F506">
        <v>1740.55</v>
      </c>
      <c r="G506">
        <v>131.95739643941599</v>
      </c>
      <c r="H506">
        <v>10.1706172401811</v>
      </c>
      <c r="I506">
        <v>145.93514386001499</v>
      </c>
      <c r="J506">
        <v>-3.7683024166945902</v>
      </c>
      <c r="K506">
        <v>1633.1400434136399</v>
      </c>
      <c r="M506">
        <v>39.452391887941701</v>
      </c>
      <c r="N506">
        <v>0.50817086958206603</v>
      </c>
      <c r="O506">
        <v>19.502456120191901</v>
      </c>
      <c r="P506">
        <v>170.944894146948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114</v>
      </c>
      <c r="E507">
        <v>10563.196831039901</v>
      </c>
      <c r="F507">
        <v>9295.5</v>
      </c>
      <c r="G507">
        <v>38.714268936635598</v>
      </c>
      <c r="H507">
        <v>16.500249806926998</v>
      </c>
      <c r="I507">
        <v>11.3215134399693</v>
      </c>
      <c r="J507">
        <v>3.5041527092688298</v>
      </c>
      <c r="K507">
        <v>8281.3014324572105</v>
      </c>
      <c r="L507">
        <v>7517.4474311553004</v>
      </c>
      <c r="M507">
        <v>74.679245770825901</v>
      </c>
      <c r="N507">
        <v>1.2426674459942599</v>
      </c>
      <c r="O507">
        <v>2.0924103060620598</v>
      </c>
      <c r="P507">
        <v>71.459401630575101</v>
      </c>
      <c r="Q507">
        <v>0.11355187581704999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484</v>
      </c>
      <c r="E508">
        <v>10535.91274863</v>
      </c>
      <c r="F508">
        <v>2128.1</v>
      </c>
      <c r="G508">
        <v>17.073059710123101</v>
      </c>
      <c r="H508">
        <v>-0.20088094106628299</v>
      </c>
      <c r="I508">
        <v>0.42752246475321498</v>
      </c>
      <c r="J508">
        <v>-3.9906960884657101</v>
      </c>
      <c r="K508">
        <v>2057.0050783554698</v>
      </c>
      <c r="L508">
        <v>1925.2774056219901</v>
      </c>
      <c r="M508">
        <v>62.823632811288498</v>
      </c>
      <c r="N508">
        <v>0.98953885035676004</v>
      </c>
      <c r="O508">
        <v>8.7824820262205794</v>
      </c>
      <c r="P508">
        <v>52.007142857142803</v>
      </c>
      <c r="Q508">
        <v>0.192681276893787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21</v>
      </c>
      <c r="E509">
        <v>10511.0383573</v>
      </c>
      <c r="F509">
        <v>519.65</v>
      </c>
      <c r="G509">
        <v>15.142583955116001</v>
      </c>
      <c r="H509">
        <v>-2.51848532392144</v>
      </c>
      <c r="I509">
        <v>-0.28519457172492901</v>
      </c>
      <c r="J509">
        <v>4.5363239932820498</v>
      </c>
      <c r="K509">
        <v>500.37691700883499</v>
      </c>
      <c r="L509">
        <v>472.53338424403898</v>
      </c>
      <c r="M509">
        <v>54.3535207798122</v>
      </c>
      <c r="N509">
        <v>0.889978891937936</v>
      </c>
      <c r="O509">
        <v>9.1311459636293808</v>
      </c>
      <c r="P509">
        <v>45.887142055025201</v>
      </c>
      <c r="Q509">
        <v>-7.4163712033901E-2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346</v>
      </c>
      <c r="E510">
        <v>10490.830062785</v>
      </c>
      <c r="F510">
        <v>687.2</v>
      </c>
      <c r="G510">
        <v>-10.0449049139071</v>
      </c>
      <c r="H510">
        <v>4.2336717169687903</v>
      </c>
      <c r="I510">
        <v>-23.4733190675902</v>
      </c>
      <c r="J510">
        <v>-1.85982125126953</v>
      </c>
      <c r="K510">
        <v>687.61906536477204</v>
      </c>
      <c r="L510">
        <v>670.689309449387</v>
      </c>
      <c r="M510">
        <v>53.436619057569601</v>
      </c>
      <c r="N510">
        <v>1.42294170662424</v>
      </c>
      <c r="O510">
        <v>18.582654249126801</v>
      </c>
      <c r="P510">
        <v>29.172932330826999</v>
      </c>
      <c r="Q510">
        <v>6.0846492902219003E-2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287</v>
      </c>
      <c r="E511">
        <v>10462.202905349999</v>
      </c>
      <c r="F511">
        <v>2053.5500000000002</v>
      </c>
      <c r="G511">
        <v>15.811143089465499</v>
      </c>
      <c r="H511">
        <v>-2.74127698031297</v>
      </c>
      <c r="I511">
        <v>15.2165268280552</v>
      </c>
      <c r="J511">
        <v>1.2922655637704601</v>
      </c>
      <c r="K511">
        <v>1933.5463992929599</v>
      </c>
      <c r="L511">
        <v>1735.67293186646</v>
      </c>
      <c r="M511">
        <v>60.03237622676</v>
      </c>
      <c r="N511">
        <v>0.63768776030631702</v>
      </c>
      <c r="O511">
        <v>2.7099413211268</v>
      </c>
      <c r="P511">
        <v>58.452932098765402</v>
      </c>
      <c r="Q511">
        <v>-7.4391819130082998E-2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24</v>
      </c>
      <c r="E512">
        <v>10459.810457019001</v>
      </c>
      <c r="F512">
        <v>92.74</v>
      </c>
      <c r="G512">
        <v>-24.7901857422878</v>
      </c>
      <c r="H512">
        <v>-11.0082634755765</v>
      </c>
      <c r="I512">
        <v>-30.097701581144602</v>
      </c>
      <c r="J512">
        <v>-3.1265768109216001</v>
      </c>
      <c r="K512">
        <v>96.967664262538406</v>
      </c>
      <c r="L512">
        <v>95.425611754516197</v>
      </c>
      <c r="M512">
        <v>25.4755915297361</v>
      </c>
      <c r="N512">
        <v>1.16985565445891</v>
      </c>
      <c r="O512">
        <v>25.6200129394004</v>
      </c>
      <c r="P512">
        <v>12.9598051157125</v>
      </c>
      <c r="Q512">
        <v>1.0588223001905E-2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1151</v>
      </c>
      <c r="E513">
        <v>10394.2252395</v>
      </c>
      <c r="F513">
        <v>522.4</v>
      </c>
      <c r="G513">
        <v>13.2614855497736</v>
      </c>
      <c r="H513">
        <v>-9.2837033201479198</v>
      </c>
      <c r="I513">
        <v>32.188991632191701</v>
      </c>
      <c r="J513">
        <v>-1.4233526802584799</v>
      </c>
      <c r="K513">
        <v>505.88880031124199</v>
      </c>
      <c r="L513">
        <v>424.74214453126899</v>
      </c>
      <c r="M513">
        <v>40.839784436139801</v>
      </c>
      <c r="N513">
        <v>0.57884086240686805</v>
      </c>
      <c r="O513">
        <v>11.2940275650842</v>
      </c>
      <c r="P513">
        <v>68.733850129198899</v>
      </c>
      <c r="Q513">
        <v>4.4996337442758001E-2</v>
      </c>
    </row>
    <row r="514" spans="1:17" hidden="1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304</v>
      </c>
      <c r="E514">
        <v>10353.035927519901</v>
      </c>
      <c r="F514">
        <v>451.45</v>
      </c>
      <c r="G514">
        <v>-13.166332381931699</v>
      </c>
      <c r="H514">
        <v>0.35662880527278601</v>
      </c>
      <c r="I514">
        <v>-1.9199339329411199E-2</v>
      </c>
      <c r="J514">
        <v>6.0311698237114602</v>
      </c>
      <c r="K514">
        <v>448.37552786559098</v>
      </c>
      <c r="M514">
        <v>67.695918092783998</v>
      </c>
      <c r="N514">
        <v>0.65815839412289401</v>
      </c>
      <c r="O514">
        <v>19.2269354302802</v>
      </c>
      <c r="P514">
        <v>23.684931506849299</v>
      </c>
    </row>
    <row r="515" spans="1:17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189</v>
      </c>
      <c r="E515">
        <v>10312.318068</v>
      </c>
      <c r="F515">
        <v>663.95</v>
      </c>
      <c r="G515">
        <v>67.468643397379395</v>
      </c>
      <c r="H515">
        <v>10.488091553266401</v>
      </c>
      <c r="I515">
        <v>6.4528221088509996</v>
      </c>
      <c r="J515">
        <v>0.29040061342268197</v>
      </c>
      <c r="K515">
        <v>610.55788754370303</v>
      </c>
      <c r="L515">
        <v>526.67767291792097</v>
      </c>
      <c r="M515">
        <v>60.0270056312607</v>
      </c>
      <c r="N515">
        <v>0.51614502164853504</v>
      </c>
      <c r="O515">
        <v>6.6044129829053198</v>
      </c>
      <c r="P515">
        <v>107.484375</v>
      </c>
      <c r="Q515">
        <v>5.6524630984201997E-2</v>
      </c>
    </row>
    <row r="516" spans="1:17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986</v>
      </c>
      <c r="E516">
        <v>10299.762011547</v>
      </c>
      <c r="F516">
        <v>48.94</v>
      </c>
      <c r="G516">
        <v>-12.5506624820034</v>
      </c>
      <c r="H516">
        <v>10.085677997099801</v>
      </c>
      <c r="I516">
        <v>-7.9990002725959402</v>
      </c>
      <c r="J516">
        <v>-0.97157049887292801</v>
      </c>
      <c r="K516">
        <v>46.266455340262702</v>
      </c>
      <c r="L516">
        <v>46.163045708982402</v>
      </c>
      <c r="M516">
        <v>48.534650728784399</v>
      </c>
      <c r="N516">
        <v>1.0606918160571599</v>
      </c>
      <c r="O516">
        <v>16.9799754801798</v>
      </c>
      <c r="P516">
        <v>33.8987688098495</v>
      </c>
      <c r="Q516">
        <v>2.9026698090726E-2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346</v>
      </c>
      <c r="E517">
        <v>10269.164425630001</v>
      </c>
      <c r="F517">
        <v>251.38</v>
      </c>
      <c r="G517">
        <v>24.691150149268399</v>
      </c>
      <c r="H517">
        <v>17.370776755853299</v>
      </c>
      <c r="I517">
        <v>-25.462295687876999</v>
      </c>
      <c r="J517">
        <v>6.1248611954209</v>
      </c>
      <c r="K517">
        <v>235.23088424271199</v>
      </c>
      <c r="L517">
        <v>220.36323361989599</v>
      </c>
      <c r="M517">
        <v>72.160393678655694</v>
      </c>
      <c r="N517">
        <v>1.01165392440391</v>
      </c>
      <c r="O517">
        <v>28.192378073036799</v>
      </c>
      <c r="P517">
        <v>72.001368457064601</v>
      </c>
      <c r="Q517">
        <v>6.7789693267688994E-2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484</v>
      </c>
      <c r="E518">
        <v>10242.833057100001</v>
      </c>
      <c r="F518">
        <v>386.5</v>
      </c>
      <c r="G518">
        <v>156.84254657062499</v>
      </c>
      <c r="H518">
        <v>-2.8900663497673502</v>
      </c>
      <c r="I518">
        <v>23.703420455955602</v>
      </c>
      <c r="J518">
        <v>6.8557759919211994E-2</v>
      </c>
      <c r="K518">
        <v>360.80404117117303</v>
      </c>
      <c r="L518">
        <v>288.11886531727203</v>
      </c>
      <c r="M518">
        <v>69.515113565142599</v>
      </c>
      <c r="N518">
        <v>1.05902409432525</v>
      </c>
      <c r="O518">
        <v>4.4372574385511001</v>
      </c>
      <c r="P518">
        <v>210.06819093461601</v>
      </c>
      <c r="Q518">
        <v>0.139841335123223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242</v>
      </c>
      <c r="E519">
        <v>10204.701499139999</v>
      </c>
      <c r="F519">
        <v>262.55</v>
      </c>
      <c r="G519">
        <v>35.386381051249401</v>
      </c>
      <c r="H519">
        <v>7.85145521940618</v>
      </c>
      <c r="I519">
        <v>-13.533896954996299</v>
      </c>
      <c r="J519">
        <v>4.90129270914644</v>
      </c>
      <c r="K519">
        <v>257.88554881748502</v>
      </c>
      <c r="L519">
        <v>244.67108662139501</v>
      </c>
      <c r="M519">
        <v>69.744962272257297</v>
      </c>
      <c r="N519">
        <v>0.96155446606514605</v>
      </c>
      <c r="O519">
        <v>30.8322224338221</v>
      </c>
      <c r="P519">
        <v>73.586776859504099</v>
      </c>
      <c r="Q519">
        <v>7.1007931525855994E-2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866</v>
      </c>
      <c r="E520">
        <v>10168.028290349999</v>
      </c>
      <c r="F520">
        <v>1401</v>
      </c>
      <c r="G520">
        <v>81.325050488434698</v>
      </c>
      <c r="H520">
        <v>17.034549001841601</v>
      </c>
      <c r="I520">
        <v>24.751647680833798</v>
      </c>
      <c r="J520">
        <v>11.559077444958501</v>
      </c>
      <c r="K520">
        <v>1183.0137453822199</v>
      </c>
      <c r="L520">
        <v>977.63483552216405</v>
      </c>
      <c r="M520">
        <v>77.207974407710097</v>
      </c>
      <c r="N520">
        <v>0.73166782109811701</v>
      </c>
      <c r="O520">
        <v>1.7130620985010601</v>
      </c>
      <c r="P520">
        <v>113.56707317073101</v>
      </c>
      <c r="Q520">
        <v>4.0913756161188003E-2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143</v>
      </c>
      <c r="E521">
        <v>10134.345327000001</v>
      </c>
      <c r="F521">
        <v>703.85</v>
      </c>
      <c r="G521">
        <v>16.338755794166001</v>
      </c>
      <c r="H521">
        <v>-11.969991038573999</v>
      </c>
      <c r="I521">
        <v>17.521486615578802</v>
      </c>
      <c r="J521">
        <v>-6.5943058732409199</v>
      </c>
      <c r="K521">
        <v>739.10589068010199</v>
      </c>
      <c r="L521">
        <v>610.18328571852101</v>
      </c>
      <c r="M521">
        <v>33.473982671029397</v>
      </c>
      <c r="N521">
        <v>1.2339993467282999</v>
      </c>
      <c r="O521">
        <v>15.088442139660399</v>
      </c>
      <c r="P521">
        <v>71.232210193407099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80</v>
      </c>
      <c r="E522">
        <v>10132.569383260001</v>
      </c>
      <c r="F522">
        <v>886.55</v>
      </c>
      <c r="G522">
        <v>5.0557636130042303</v>
      </c>
      <c r="H522">
        <v>5.3702171423293397</v>
      </c>
      <c r="I522">
        <v>-7.1628194875694602</v>
      </c>
      <c r="J522">
        <v>-2.8329096683003101</v>
      </c>
      <c r="K522">
        <v>838.42486404867702</v>
      </c>
      <c r="L522">
        <v>813.63307606816898</v>
      </c>
      <c r="M522">
        <v>48.2882637986757</v>
      </c>
      <c r="N522">
        <v>1.8647691929566199</v>
      </c>
      <c r="O522">
        <v>12.785516891320199</v>
      </c>
      <c r="P522">
        <v>46.006258234519002</v>
      </c>
      <c r="Q522">
        <v>7.9908102800499998E-3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46</v>
      </c>
      <c r="E523">
        <v>10071.011026</v>
      </c>
      <c r="F523">
        <v>370.9</v>
      </c>
      <c r="G523">
        <v>23.798661679863201</v>
      </c>
      <c r="H523">
        <v>-6.2458104289096701</v>
      </c>
      <c r="I523">
        <v>30.084150607976099</v>
      </c>
      <c r="J523">
        <v>7.1151442568685201</v>
      </c>
      <c r="K523">
        <v>326.72397518767201</v>
      </c>
      <c r="L523">
        <v>286.051569801261</v>
      </c>
      <c r="M523">
        <v>56.090520034393698</v>
      </c>
      <c r="N523">
        <v>0.77065794623311901</v>
      </c>
      <c r="O523">
        <v>9.7330816931787592</v>
      </c>
      <c r="P523">
        <v>56.663146779302998</v>
      </c>
      <c r="Q523">
        <v>6.7968625552809999E-3</v>
      </c>
    </row>
    <row r="524" spans="1:17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46</v>
      </c>
      <c r="E524">
        <v>10019.329349199999</v>
      </c>
      <c r="F524">
        <v>1420.3</v>
      </c>
      <c r="G524">
        <v>83.033078536941602</v>
      </c>
      <c r="H524">
        <v>14.113565958129801</v>
      </c>
      <c r="I524">
        <v>57.686704360371102</v>
      </c>
      <c r="J524">
        <v>7.9267065940803896</v>
      </c>
      <c r="K524">
        <v>1229.52204851651</v>
      </c>
      <c r="L524">
        <v>1009.08690834305</v>
      </c>
      <c r="M524">
        <v>87.327671343762404</v>
      </c>
      <c r="N524">
        <v>1.90707698153665</v>
      </c>
      <c r="O524">
        <v>8.6002957121734802</v>
      </c>
      <c r="P524">
        <v>118.507692307692</v>
      </c>
      <c r="Q524">
        <v>0.14008952102181599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-</v>
      </c>
      <c r="D525" t="s">
        <v>526</v>
      </c>
      <c r="E525">
        <v>9949.9168147199998</v>
      </c>
      <c r="F525">
        <v>1555.35</v>
      </c>
      <c r="G525">
        <v>-14.666721300135899</v>
      </c>
      <c r="H525">
        <v>-7.7260737986006398E-2</v>
      </c>
      <c r="I525">
        <v>-4.4083597557348302</v>
      </c>
      <c r="J525">
        <v>0.588453098142241</v>
      </c>
      <c r="K525">
        <v>1506.22690330859</v>
      </c>
      <c r="L525">
        <v>1444.7481843396899</v>
      </c>
      <c r="M525">
        <v>50.465385811642001</v>
      </c>
      <c r="N525">
        <v>0.53038965592797205</v>
      </c>
      <c r="O525">
        <v>8.0142733146880207</v>
      </c>
      <c r="P525">
        <v>28.2234130255564</v>
      </c>
      <c r="Q525">
        <v>1.5468867747322E-2</v>
      </c>
    </row>
    <row r="526" spans="1:17" hidden="1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403</v>
      </c>
      <c r="E526">
        <v>9943.4232770800008</v>
      </c>
      <c r="F526">
        <v>8802.5</v>
      </c>
      <c r="G526">
        <v>53.339975223885098</v>
      </c>
      <c r="H526">
        <v>0.50219763650155502</v>
      </c>
      <c r="I526">
        <v>-3.5525850283288798</v>
      </c>
      <c r="J526">
        <v>3.8174193675376999</v>
      </c>
      <c r="K526">
        <v>8489.7750902981206</v>
      </c>
      <c r="L526">
        <v>7796.3748355995203</v>
      </c>
      <c r="M526">
        <v>60.535921410778698</v>
      </c>
      <c r="N526">
        <v>1.3394042236475201</v>
      </c>
      <c r="O526">
        <v>18.022720817949399</v>
      </c>
      <c r="P526">
        <v>93.079622724281606</v>
      </c>
      <c r="Q526">
        <v>0.17331539984298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-</v>
      </c>
      <c r="D527" t="s">
        <v>494</v>
      </c>
      <c r="E527">
        <v>9914.4364075320009</v>
      </c>
      <c r="F527">
        <v>167.47</v>
      </c>
      <c r="G527">
        <v>23.3640011673575</v>
      </c>
      <c r="H527">
        <v>0.85864813583912802</v>
      </c>
      <c r="I527">
        <v>-25.500542158479199</v>
      </c>
      <c r="J527">
        <v>1.38882225208024</v>
      </c>
      <c r="K527">
        <v>168.34921531882401</v>
      </c>
      <c r="L527">
        <v>165.07276741217501</v>
      </c>
      <c r="M527">
        <v>44.296698995231601</v>
      </c>
      <c r="N527">
        <v>1.0961987201835</v>
      </c>
      <c r="O527">
        <v>24.976042441722999</v>
      </c>
      <c r="P527">
        <v>57.746438625828098</v>
      </c>
      <c r="Q527">
        <v>-5.1521151513139997E-2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-</v>
      </c>
      <c r="D528" t="s">
        <v>65</v>
      </c>
      <c r="E528">
        <v>9884.1464856000002</v>
      </c>
      <c r="F528">
        <v>7920.4</v>
      </c>
      <c r="G528">
        <v>146.28351350880001</v>
      </c>
      <c r="H528">
        <v>18.217274017082399</v>
      </c>
      <c r="I528">
        <v>30.9410311005539</v>
      </c>
      <c r="J528">
        <v>3.4502450263951299</v>
      </c>
      <c r="K528">
        <v>6936.6693376336098</v>
      </c>
      <c r="L528">
        <v>5869.9153014528301</v>
      </c>
      <c r="M528">
        <v>74.310082297528396</v>
      </c>
      <c r="N528">
        <v>0.97358873324623196</v>
      </c>
      <c r="O528">
        <v>3.51686783495783</v>
      </c>
      <c r="P528">
        <v>175.96251001707199</v>
      </c>
      <c r="Q528">
        <v>0.10764643875136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-</v>
      </c>
      <c r="D529" t="s">
        <v>156</v>
      </c>
      <c r="E529">
        <v>9853.1473000000005</v>
      </c>
      <c r="F529">
        <v>512.5</v>
      </c>
      <c r="G529">
        <v>43.249588204960702</v>
      </c>
      <c r="H529">
        <v>19.063281867220699</v>
      </c>
      <c r="I529">
        <v>16.21180922165</v>
      </c>
      <c r="J529">
        <v>12.6161724363229</v>
      </c>
      <c r="K529">
        <v>455.17658124845599</v>
      </c>
      <c r="L529">
        <v>412.17195912642001</v>
      </c>
      <c r="M529">
        <v>87.3456756855865</v>
      </c>
      <c r="N529">
        <v>1.7780936816452599</v>
      </c>
      <c r="O529">
        <v>6.8292682926829302</v>
      </c>
      <c r="P529">
        <v>71.061415220293696</v>
      </c>
      <c r="Q529">
        <v>8.655680450929E-2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-</v>
      </c>
      <c r="D530" t="s">
        <v>346</v>
      </c>
      <c r="E530">
        <v>9729.1491727499997</v>
      </c>
      <c r="F530">
        <v>760.6</v>
      </c>
      <c r="G530">
        <v>-0.55579385733089004</v>
      </c>
      <c r="H530">
        <v>29.273389400223898</v>
      </c>
      <c r="I530">
        <v>4.6364052256855803</v>
      </c>
      <c r="J530">
        <v>8.4110774449585808</v>
      </c>
      <c r="K530">
        <v>638.44998182362895</v>
      </c>
      <c r="L530">
        <v>600.97584806086695</v>
      </c>
      <c r="M530">
        <v>77.723868898971503</v>
      </c>
      <c r="N530">
        <v>1.5326085375275</v>
      </c>
      <c r="O530">
        <v>4.7068104128319597</v>
      </c>
      <c r="P530">
        <v>69.022222222222197</v>
      </c>
      <c r="Q530">
        <v>5.3255203451845E-2</v>
      </c>
    </row>
    <row r="531" spans="1:17" hidden="1" x14ac:dyDescent="0.3">
      <c r="A531" t="s">
        <v>1186</v>
      </c>
      <c r="B531" t="s">
        <v>1187</v>
      </c>
      <c r="C531" t="str">
        <f>IFERROR(VLOOKUP(Table1[[#This Row],[Ticker]],[1]!Table1[[Symbol]:[Industry]],2,FALSE),"-")</f>
        <v>-</v>
      </c>
      <c r="D531" t="s">
        <v>140</v>
      </c>
      <c r="E531">
        <v>9717.1900299270001</v>
      </c>
      <c r="F531">
        <v>267.27999999999997</v>
      </c>
      <c r="G531">
        <v>-26.7525144670985</v>
      </c>
      <c r="H531">
        <v>-2.0328991730281998</v>
      </c>
      <c r="I531">
        <v>-3.8228880935838401</v>
      </c>
      <c r="J531">
        <v>-0.23851118630543899</v>
      </c>
      <c r="K531">
        <v>261.828382907275</v>
      </c>
      <c r="L531">
        <v>257.02674750069798</v>
      </c>
      <c r="M531">
        <v>22.227502817667499</v>
      </c>
      <c r="N531">
        <v>1.05874771947458</v>
      </c>
      <c r="O531">
        <v>1.52648907512722</v>
      </c>
      <c r="P531">
        <v>15.1572598018095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Row],[Ticker]],[1]!Table1[[Symbol]:[Industry]],2,FALSE),"-")</f>
        <v>-</v>
      </c>
      <c r="D532" t="s">
        <v>125</v>
      </c>
      <c r="E532">
        <v>9672.8867607350003</v>
      </c>
      <c r="F532">
        <v>396.9</v>
      </c>
      <c r="G532">
        <v>131.95923984189599</v>
      </c>
      <c r="H532">
        <v>32.115506772887699</v>
      </c>
      <c r="I532">
        <v>70.232704123949105</v>
      </c>
      <c r="J532">
        <v>4.41532303607549</v>
      </c>
      <c r="K532">
        <v>296.59372927991501</v>
      </c>
      <c r="L532">
        <v>225.90491756665199</v>
      </c>
      <c r="M532">
        <v>69.333449486451897</v>
      </c>
      <c r="N532">
        <v>0.94585031597653402</v>
      </c>
      <c r="O532">
        <v>2.7462836986646502</v>
      </c>
      <c r="P532">
        <v>173.50721841298201</v>
      </c>
      <c r="Q532">
        <v>0.22788356454863301</v>
      </c>
    </row>
    <row r="533" spans="1:17" x14ac:dyDescent="0.3">
      <c r="A533" t="s">
        <v>1190</v>
      </c>
      <c r="B533" t="s">
        <v>1191</v>
      </c>
      <c r="C533" t="str">
        <f>IFERROR(VLOOKUP(Table1[[#This Row],[Ticker]],[1]!Table1[[Symbol]:[Industry]],2,FALSE),"-")</f>
        <v>-</v>
      </c>
      <c r="D533" t="s">
        <v>692</v>
      </c>
      <c r="E533">
        <v>9654.2395845600004</v>
      </c>
      <c r="F533">
        <v>555</v>
      </c>
      <c r="G533">
        <v>54.825833979399697</v>
      </c>
      <c r="H533">
        <v>31.755192269671301</v>
      </c>
      <c r="I533">
        <v>30.085221590210999</v>
      </c>
      <c r="J533">
        <v>-8.3971411752254994</v>
      </c>
      <c r="K533">
        <v>469.48881690677098</v>
      </c>
      <c r="L533">
        <v>403.98538688234203</v>
      </c>
      <c r="M533">
        <v>57.933644115942599</v>
      </c>
      <c r="N533">
        <v>2.3560963512212099</v>
      </c>
      <c r="O533">
        <v>15.090090090089999</v>
      </c>
      <c r="P533">
        <v>81.135770234986893</v>
      </c>
      <c r="Q533">
        <v>9.9086494493329E-2</v>
      </c>
    </row>
    <row r="534" spans="1:17" hidden="1" x14ac:dyDescent="0.3">
      <c r="A534" t="s">
        <v>1192</v>
      </c>
      <c r="B534" t="s">
        <v>1193</v>
      </c>
      <c r="C534" t="str">
        <f>IFERROR(VLOOKUP(Table1[[#This Row],[Ticker]],[1]!Table1[[Symbol]:[Industry]],2,FALSE),"-")</f>
        <v>-</v>
      </c>
      <c r="D534" t="s">
        <v>89</v>
      </c>
      <c r="E534">
        <v>9591.9028099999996</v>
      </c>
      <c r="F534">
        <v>138.88</v>
      </c>
      <c r="G534">
        <v>-24.1017714308359</v>
      </c>
      <c r="H534">
        <v>-0.94679229732189196</v>
      </c>
      <c r="I534">
        <v>-9.5478564638490209</v>
      </c>
      <c r="J534">
        <v>1.6142047390416701</v>
      </c>
      <c r="K534">
        <v>135.61720878689599</v>
      </c>
      <c r="L534">
        <v>134.829348019121</v>
      </c>
      <c r="M534">
        <v>19.599037825510401</v>
      </c>
      <c r="N534">
        <v>0.63782000652453297</v>
      </c>
      <c r="O534">
        <v>1.3824884792626699</v>
      </c>
      <c r="P534">
        <v>10.2222222222222</v>
      </c>
      <c r="Q534">
        <v>-1.3388827299693999E-2</v>
      </c>
    </row>
    <row r="535" spans="1:17" hidden="1" x14ac:dyDescent="0.3">
      <c r="A535" t="s">
        <v>1194</v>
      </c>
      <c r="B535" t="s">
        <v>1195</v>
      </c>
      <c r="C535" t="str">
        <f>IFERROR(VLOOKUP(Table1[[#This Row],[Ticker]],[1]!Table1[[Symbol]:[Industry]],2,FALSE),"-")</f>
        <v>-</v>
      </c>
      <c r="D535" t="s">
        <v>280</v>
      </c>
      <c r="E535">
        <v>9517.1378877749994</v>
      </c>
      <c r="F535">
        <v>330.9</v>
      </c>
      <c r="G535">
        <v>-21.32910434003</v>
      </c>
      <c r="H535">
        <v>0.60694954271944901</v>
      </c>
      <c r="I535">
        <v>-8.37070989447081</v>
      </c>
      <c r="J535">
        <v>3.2608767657366</v>
      </c>
      <c r="M535">
        <v>81.826770881959703</v>
      </c>
      <c r="O535">
        <v>4.9712904200664898</v>
      </c>
      <c r="P535">
        <v>7.8904466905771002</v>
      </c>
    </row>
    <row r="536" spans="1:17" x14ac:dyDescent="0.3">
      <c r="A536" t="s">
        <v>1196</v>
      </c>
      <c r="B536" t="s">
        <v>1197</v>
      </c>
      <c r="C536" t="str">
        <f>IFERROR(VLOOKUP(Table1[[#This Row],[Ticker]],[1]!Table1[[Symbol]:[Industry]],2,FALSE),"-")</f>
        <v>-</v>
      </c>
      <c r="D536" t="s">
        <v>140</v>
      </c>
      <c r="E536">
        <v>9500.6939555200006</v>
      </c>
      <c r="F536">
        <v>607.5</v>
      </c>
      <c r="G536">
        <v>0.95564315800891098</v>
      </c>
      <c r="H536">
        <v>-1.3380290776855801</v>
      </c>
      <c r="I536">
        <v>-5.01399027410221</v>
      </c>
      <c r="J536">
        <v>2.4860070690685299</v>
      </c>
      <c r="K536">
        <v>605.88894476447695</v>
      </c>
      <c r="L536">
        <v>568.88036602902196</v>
      </c>
      <c r="M536">
        <v>52.531890295635101</v>
      </c>
      <c r="N536">
        <v>1.04309687640378</v>
      </c>
      <c r="O536">
        <v>11.736625514403199</v>
      </c>
      <c r="P536">
        <v>28.653113087674701</v>
      </c>
      <c r="Q536">
        <v>0.11071455427302</v>
      </c>
    </row>
    <row r="537" spans="1:17" x14ac:dyDescent="0.3">
      <c r="A537" t="s">
        <v>1198</v>
      </c>
      <c r="B537" t="s">
        <v>1199</v>
      </c>
      <c r="C537" t="str">
        <f>IFERROR(VLOOKUP(Table1[[#This Row],[Ticker]],[1]!Table1[[Symbol]:[Industry]],2,FALSE),"-")</f>
        <v>-</v>
      </c>
      <c r="D537" t="s">
        <v>1200</v>
      </c>
      <c r="E537">
        <v>9430.7352595399898</v>
      </c>
      <c r="F537">
        <v>1370.2</v>
      </c>
      <c r="G537">
        <v>100.34890270829</v>
      </c>
      <c r="H537">
        <v>16.395502484165501</v>
      </c>
      <c r="I537">
        <v>18.848051584225701</v>
      </c>
      <c r="J537">
        <v>-5.0096122102138301</v>
      </c>
      <c r="K537">
        <v>1238.0933844710501</v>
      </c>
      <c r="L537">
        <v>1011.6055628043</v>
      </c>
      <c r="M537">
        <v>43.756880601711401</v>
      </c>
      <c r="N537">
        <v>0.453501229706744</v>
      </c>
      <c r="O537">
        <v>19.3256458911107</v>
      </c>
      <c r="P537">
        <v>125.95646437994699</v>
      </c>
      <c r="Q537">
        <v>0.221172128759696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E538">
        <v>9397.2866868000001</v>
      </c>
      <c r="F538">
        <v>497.3</v>
      </c>
      <c r="G538">
        <v>-28.383327788940299</v>
      </c>
      <c r="H538">
        <v>2.9772756355491699</v>
      </c>
      <c r="I538">
        <v>-13.7698298509774</v>
      </c>
      <c r="J538">
        <v>-0.108922555041428</v>
      </c>
      <c r="K538">
        <v>462.52170011970901</v>
      </c>
      <c r="L538">
        <v>472.62356788927201</v>
      </c>
      <c r="M538">
        <v>60.617942519506897</v>
      </c>
      <c r="N538">
        <v>1.0197760830932401</v>
      </c>
      <c r="O538">
        <v>18.2384878343052</v>
      </c>
      <c r="P538">
        <v>25.217172353015201</v>
      </c>
      <c r="Q538">
        <v>-9.9349061984849996E-3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140</v>
      </c>
      <c r="E539">
        <v>9387.7999999999993</v>
      </c>
      <c r="F539">
        <v>4773.1000000000004</v>
      </c>
      <c r="G539">
        <v>-28.285529721804</v>
      </c>
      <c r="H539">
        <v>-2.7157339707969599</v>
      </c>
      <c r="I539">
        <v>-11.9324611551554</v>
      </c>
      <c r="J539">
        <v>2.9982967886546001</v>
      </c>
      <c r="K539">
        <v>4752.9056303490197</v>
      </c>
      <c r="L539">
        <v>4848.8436856076096</v>
      </c>
      <c r="M539">
        <v>46.162811806695203</v>
      </c>
      <c r="N539">
        <v>0.83668801463860898</v>
      </c>
      <c r="O539">
        <v>46.110494228069697</v>
      </c>
      <c r="P539">
        <v>22.954662545079799</v>
      </c>
      <c r="Q539">
        <v>0.118014132680613</v>
      </c>
    </row>
    <row r="540" spans="1:17" hidden="1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239</v>
      </c>
      <c r="E540">
        <v>9381.7378296000006</v>
      </c>
      <c r="F540">
        <v>6100.5</v>
      </c>
      <c r="G540">
        <v>20.4200903705153</v>
      </c>
      <c r="H540">
        <v>2.8740250664853102</v>
      </c>
      <c r="I540">
        <v>-5.1088517596201504</v>
      </c>
      <c r="J540">
        <v>-0.27002679699669102</v>
      </c>
      <c r="K540">
        <v>5808.25585777782</v>
      </c>
      <c r="L540">
        <v>5398.0059537741199</v>
      </c>
      <c r="M540">
        <v>55.721087064144598</v>
      </c>
      <c r="N540">
        <v>0.81760598212444202</v>
      </c>
      <c r="O540">
        <v>9.0074584050487694</v>
      </c>
      <c r="P540">
        <v>49.4579530838488</v>
      </c>
      <c r="Q540">
        <v>0.118135432160773</v>
      </c>
    </row>
    <row r="541" spans="1:17" hidden="1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E541">
        <v>9355.7469898130003</v>
      </c>
      <c r="F541">
        <v>141.36000000000001</v>
      </c>
      <c r="G541">
        <v>99.353075165678803</v>
      </c>
      <c r="H541">
        <v>5.22544671491349</v>
      </c>
      <c r="I541">
        <v>25.789342589318299</v>
      </c>
      <c r="J541">
        <v>-4.7903037884244704</v>
      </c>
      <c r="K541">
        <v>138.536235884018</v>
      </c>
      <c r="L541">
        <v>114.107523399984</v>
      </c>
      <c r="M541">
        <v>49.214313906808499</v>
      </c>
      <c r="N541">
        <v>0.83052036888486303</v>
      </c>
      <c r="O541">
        <v>16.270514997170299</v>
      </c>
      <c r="P541">
        <v>131.73770491803199</v>
      </c>
      <c r="Q541">
        <v>4.5203801137749999E-3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494</v>
      </c>
      <c r="E542">
        <v>9328.9492167749995</v>
      </c>
      <c r="F542">
        <v>1054.8499999999999</v>
      </c>
      <c r="G542">
        <v>8.1763475199295605</v>
      </c>
      <c r="H542">
        <v>15.648757458148999</v>
      </c>
      <c r="I542">
        <v>-0.54555886863417202</v>
      </c>
      <c r="J542">
        <v>-6.2238087955614496</v>
      </c>
      <c r="K542">
        <v>966.61476396922603</v>
      </c>
      <c r="L542">
        <v>908.79472983234302</v>
      </c>
      <c r="M542">
        <v>50.7782175876537</v>
      </c>
      <c r="N542">
        <v>0.87388677351280497</v>
      </c>
      <c r="O542">
        <v>13.2862492297483</v>
      </c>
      <c r="P542">
        <v>36.092117146174601</v>
      </c>
      <c r="Q542">
        <v>4.6626831675209E-2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333</v>
      </c>
      <c r="E543">
        <v>9322.0777544979992</v>
      </c>
      <c r="F543">
        <v>232.26</v>
      </c>
      <c r="G543">
        <v>122.546913891573</v>
      </c>
      <c r="H543">
        <v>6.9141035296630804</v>
      </c>
      <c r="I543">
        <v>-10.412594494142001</v>
      </c>
      <c r="J543">
        <v>2.5964222725447699</v>
      </c>
      <c r="K543">
        <v>223.34406716984401</v>
      </c>
      <c r="L543">
        <v>195.92446433328101</v>
      </c>
      <c r="M543">
        <v>67.956231432742399</v>
      </c>
      <c r="N543">
        <v>1.3924887389514899</v>
      </c>
      <c r="O543">
        <v>12.8046155170929</v>
      </c>
      <c r="P543">
        <v>165.44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1215</v>
      </c>
      <c r="E544">
        <v>9283.3215938399899</v>
      </c>
      <c r="F544">
        <v>630.5</v>
      </c>
      <c r="G544">
        <v>20.223744813551001</v>
      </c>
      <c r="H544">
        <v>1.1654286038470101</v>
      </c>
      <c r="I544">
        <v>10.6844850862621</v>
      </c>
      <c r="J544">
        <v>-2.0401802934631599</v>
      </c>
      <c r="K544">
        <v>606.13746437503596</v>
      </c>
      <c r="L544">
        <v>543.20777533243904</v>
      </c>
      <c r="M544">
        <v>54.602886356544403</v>
      </c>
      <c r="N544">
        <v>0.63343434044967195</v>
      </c>
      <c r="O544">
        <v>6.3283108643933303</v>
      </c>
      <c r="P544">
        <v>58.536585365853597</v>
      </c>
      <c r="Q544">
        <v>-7.4356859631527994E-2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297</v>
      </c>
      <c r="E545">
        <v>9249.3339677799995</v>
      </c>
      <c r="F545">
        <v>800.2</v>
      </c>
      <c r="G545">
        <v>58.657831145626602</v>
      </c>
      <c r="H545">
        <v>3.8341973900115098</v>
      </c>
      <c r="I545">
        <v>-2.27760210177573</v>
      </c>
      <c r="J545">
        <v>4.51634060285331</v>
      </c>
      <c r="K545">
        <v>743.56158145071697</v>
      </c>
      <c r="L545">
        <v>689.056577716216</v>
      </c>
      <c r="M545">
        <v>61.986172432950703</v>
      </c>
      <c r="N545">
        <v>0.89130243396379505</v>
      </c>
      <c r="O545">
        <v>15.183704073981501</v>
      </c>
      <c r="P545">
        <v>92.819277108433695</v>
      </c>
      <c r="Q545">
        <v>9.8378217505717E-2</v>
      </c>
    </row>
    <row r="546" spans="1:17" hidden="1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150</v>
      </c>
      <c r="E546">
        <v>9213.5019274799997</v>
      </c>
      <c r="F546">
        <v>7643.3</v>
      </c>
      <c r="G546">
        <v>176.45549433590401</v>
      </c>
      <c r="H546">
        <v>2.8394147766661799</v>
      </c>
      <c r="I546">
        <v>25.421037647641398</v>
      </c>
      <c r="J546">
        <v>8.1569264190844795</v>
      </c>
      <c r="K546">
        <v>7048.2787862463401</v>
      </c>
      <c r="L546">
        <v>5570.4676948516199</v>
      </c>
      <c r="M546">
        <v>64.741825710597297</v>
      </c>
      <c r="N546">
        <v>1.45008959483263</v>
      </c>
      <c r="O546">
        <v>6.9433359936153103</v>
      </c>
      <c r="P546">
        <v>241.52368185880201</v>
      </c>
      <c r="Q546">
        <v>0.19838994976089599</v>
      </c>
    </row>
    <row r="547" spans="1:17" hidden="1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109</v>
      </c>
      <c r="E547">
        <v>9188.3338868749997</v>
      </c>
      <c r="F547">
        <v>2800.6</v>
      </c>
      <c r="G547">
        <v>-12.1903678389797</v>
      </c>
      <c r="H547">
        <v>13.957613577177399</v>
      </c>
      <c r="I547">
        <v>-9.6234662162467295</v>
      </c>
      <c r="J547">
        <v>-1.02059957367495</v>
      </c>
      <c r="K547">
        <v>2702.4015551247498</v>
      </c>
      <c r="L547">
        <v>2676.5839189272701</v>
      </c>
      <c r="M547">
        <v>51.536764392010497</v>
      </c>
      <c r="N547">
        <v>1.29682680190382</v>
      </c>
      <c r="O547">
        <v>24.973220024280501</v>
      </c>
      <c r="P547">
        <v>19.225202213707899</v>
      </c>
      <c r="Q547">
        <v>1.8172605857373E-2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539</v>
      </c>
      <c r="E548">
        <v>9184.6541156200001</v>
      </c>
      <c r="F548">
        <v>92.52</v>
      </c>
      <c r="G548">
        <v>0.46619035887722399</v>
      </c>
      <c r="H548">
        <v>13.962653914151799</v>
      </c>
      <c r="I548">
        <v>-18.435655919835401</v>
      </c>
      <c r="J548">
        <v>3.00924028874595</v>
      </c>
      <c r="K548">
        <v>85.525452305933996</v>
      </c>
      <c r="L548">
        <v>85.347121804864997</v>
      </c>
      <c r="M548">
        <v>74.947531932453103</v>
      </c>
      <c r="N548">
        <v>1.19845360285992</v>
      </c>
      <c r="O548">
        <v>24.1353220925205</v>
      </c>
      <c r="P548">
        <v>34.086956521739097</v>
      </c>
      <c r="Q548">
        <v>-5.2936561064767997E-2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636</v>
      </c>
      <c r="E549">
        <v>9183.2699742450004</v>
      </c>
      <c r="F549">
        <v>274.67</v>
      </c>
      <c r="G549">
        <v>212.37062597245099</v>
      </c>
      <c r="H549">
        <v>40.152750355292902</v>
      </c>
      <c r="I549">
        <v>41.848942600306998</v>
      </c>
      <c r="J549">
        <v>5.7435353259748796</v>
      </c>
      <c r="K549">
        <v>216.32069195092001</v>
      </c>
      <c r="L549">
        <v>174.02080468371699</v>
      </c>
      <c r="M549">
        <v>89.725494876929403</v>
      </c>
      <c r="N549">
        <v>2.7668056202929199</v>
      </c>
      <c r="O549">
        <v>7.5836458295408899</v>
      </c>
      <c r="P549">
        <v>251.915438821268</v>
      </c>
      <c r="Q549">
        <v>0.177273661579574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140</v>
      </c>
      <c r="E550">
        <v>9032.4895887999992</v>
      </c>
      <c r="F550">
        <v>1014.25</v>
      </c>
      <c r="G550">
        <v>140.998253151618</v>
      </c>
      <c r="H550">
        <v>-0.49709295659885999</v>
      </c>
      <c r="I550">
        <v>110.62364458738899</v>
      </c>
      <c r="J550">
        <v>2.3185213205001198</v>
      </c>
      <c r="K550">
        <v>909.65264657999205</v>
      </c>
      <c r="L550">
        <v>700.749944844109</v>
      </c>
      <c r="M550">
        <v>76.237335403973006</v>
      </c>
      <c r="N550">
        <v>1.3325210993532099</v>
      </c>
      <c r="O550">
        <v>9.4404732561005495</v>
      </c>
      <c r="P550">
        <v>180.334438916528</v>
      </c>
      <c r="Q550">
        <v>0.175684310068527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117</v>
      </c>
      <c r="E551">
        <v>9002.377351735</v>
      </c>
      <c r="F551">
        <v>82.37</v>
      </c>
      <c r="G551">
        <v>-35.910866841915002</v>
      </c>
      <c r="H551">
        <v>-6.5193814909098702</v>
      </c>
      <c r="I551">
        <v>-18.9109263454528</v>
      </c>
      <c r="J551">
        <v>-0.93526896104928303</v>
      </c>
      <c r="K551">
        <v>83.964725507965994</v>
      </c>
      <c r="L551">
        <v>85.633733456351294</v>
      </c>
      <c r="M551">
        <v>51.096657218194103</v>
      </c>
      <c r="N551">
        <v>0.41272345153666901</v>
      </c>
      <c r="O551">
        <v>18.9753551050139</v>
      </c>
      <c r="P551">
        <v>13.7707182320441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1098</v>
      </c>
      <c r="E552">
        <v>8996.9899324500002</v>
      </c>
      <c r="F552">
        <v>560.95000000000005</v>
      </c>
      <c r="G552">
        <v>153.79908248756001</v>
      </c>
      <c r="H552">
        <v>-2.3852435656796902</v>
      </c>
      <c r="I552">
        <v>8.8067754327600092</v>
      </c>
      <c r="J552">
        <v>4.2906394887541897</v>
      </c>
      <c r="K552">
        <v>535.55476176943705</v>
      </c>
      <c r="L552">
        <v>430.18289921673397</v>
      </c>
      <c r="M552">
        <v>47.414305839094602</v>
      </c>
      <c r="N552">
        <v>0.68567444427786195</v>
      </c>
      <c r="O552">
        <v>13.165166235849799</v>
      </c>
      <c r="P552">
        <v>185.70094647935099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414</v>
      </c>
      <c r="E553">
        <v>8979.9611318400002</v>
      </c>
      <c r="F553">
        <v>274.45</v>
      </c>
      <c r="G553">
        <v>86.746678938632499</v>
      </c>
      <c r="H553">
        <v>5.1689417535434403</v>
      </c>
      <c r="I553">
        <v>22.770306139785099</v>
      </c>
      <c r="J553">
        <v>4.1712524164306304</v>
      </c>
      <c r="K553">
        <v>239.61500772243599</v>
      </c>
      <c r="L553">
        <v>202.91356680067901</v>
      </c>
      <c r="M553">
        <v>54.174965820502699</v>
      </c>
      <c r="N553">
        <v>1.39691893301498</v>
      </c>
      <c r="O553">
        <v>7.8520677719074499</v>
      </c>
      <c r="P553">
        <v>121.24143490528</v>
      </c>
      <c r="Q553">
        <v>0.116162396463571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239</v>
      </c>
      <c r="E554">
        <v>8943.5598643679896</v>
      </c>
      <c r="F554">
        <v>85.06</v>
      </c>
      <c r="G554">
        <v>205.16310538289699</v>
      </c>
      <c r="H554">
        <v>28.1826124745443</v>
      </c>
      <c r="I554">
        <v>77.618166126764905</v>
      </c>
      <c r="J554">
        <v>20.232980873929801</v>
      </c>
      <c r="K554">
        <v>67.869357732784195</v>
      </c>
      <c r="L554">
        <v>54.004288281287302</v>
      </c>
      <c r="M554">
        <v>76.986503354259199</v>
      </c>
      <c r="N554">
        <v>1.12182353078026</v>
      </c>
      <c r="O554">
        <v>4.1029861274394399</v>
      </c>
      <c r="P554">
        <v>234.95500340802499</v>
      </c>
      <c r="Q554">
        <v>0.214485844726643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876</v>
      </c>
      <c r="E555">
        <v>8941.9208534399895</v>
      </c>
      <c r="F555">
        <v>910.3</v>
      </c>
      <c r="G555">
        <v>129.266770373491</v>
      </c>
      <c r="H555">
        <v>11.326087951961201</v>
      </c>
      <c r="I555">
        <v>38.6647151876358</v>
      </c>
      <c r="J555">
        <v>-1.96658520691119</v>
      </c>
      <c r="K555">
        <v>855.63229478373796</v>
      </c>
      <c r="L555">
        <v>661.02663673879499</v>
      </c>
      <c r="M555">
        <v>49.149021578870702</v>
      </c>
      <c r="N555">
        <v>0.86611939849018205</v>
      </c>
      <c r="O555">
        <v>16.335274085466299</v>
      </c>
      <c r="P555">
        <v>166.520275215927</v>
      </c>
      <c r="Q555">
        <v>0.164940700742986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242</v>
      </c>
      <c r="E556">
        <v>8929.6216616849997</v>
      </c>
      <c r="F556">
        <v>719.25</v>
      </c>
      <c r="G556">
        <v>7.3357469881197499</v>
      </c>
      <c r="H556">
        <v>11.5777655062618</v>
      </c>
      <c r="I556">
        <v>1.53472362784623</v>
      </c>
      <c r="J556">
        <v>-1.5881010873524699</v>
      </c>
      <c r="K556">
        <v>668.84272013303496</v>
      </c>
      <c r="L556">
        <v>637.72666279556302</v>
      </c>
      <c r="M556">
        <v>61.767892342188198</v>
      </c>
      <c r="N556">
        <v>2.6845009401087498</v>
      </c>
      <c r="O556">
        <v>16.468543621828299</v>
      </c>
      <c r="P556">
        <v>45.552969746028502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304</v>
      </c>
      <c r="E557">
        <v>8883.9806167999996</v>
      </c>
      <c r="F557">
        <v>452.8</v>
      </c>
      <c r="G557">
        <v>20.7342842082939</v>
      </c>
      <c r="H557">
        <v>8.2605970801609505</v>
      </c>
      <c r="I557">
        <v>0.69751974904484004</v>
      </c>
      <c r="J557">
        <v>0.80118733506846795</v>
      </c>
      <c r="K557">
        <v>432.043498654362</v>
      </c>
      <c r="L557">
        <v>400.48844027502298</v>
      </c>
      <c r="M557">
        <v>37.238591889256497</v>
      </c>
      <c r="N557">
        <v>0.61908302126516501</v>
      </c>
      <c r="O557">
        <v>11.5282685512367</v>
      </c>
      <c r="P557">
        <v>51.438127090301002</v>
      </c>
      <c r="Q557">
        <v>6.9980043717239995E-2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1151</v>
      </c>
      <c r="E558">
        <v>8882.3112351960008</v>
      </c>
      <c r="F558">
        <v>82.38</v>
      </c>
      <c r="G558">
        <v>4.5034053118272697</v>
      </c>
      <c r="H558">
        <v>-0.22358711857250499</v>
      </c>
      <c r="I558">
        <v>-43.465071289366001</v>
      </c>
      <c r="J558">
        <v>-4.2584140804651502</v>
      </c>
      <c r="K558">
        <v>84.043806960336099</v>
      </c>
      <c r="L558">
        <v>85.273513399901404</v>
      </c>
      <c r="M558">
        <v>53.940771393209701</v>
      </c>
      <c r="N558">
        <v>1.7643516741173599</v>
      </c>
      <c r="O558">
        <v>64.724447681475993</v>
      </c>
      <c r="P558">
        <v>44.146981627296498</v>
      </c>
      <c r="Q558">
        <v>4.4677998733258999E-2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21</v>
      </c>
      <c r="E559">
        <v>8820.4013774449995</v>
      </c>
      <c r="F559">
        <v>2799.6</v>
      </c>
      <c r="G559">
        <v>18.126277479086198</v>
      </c>
      <c r="H559">
        <v>-3.4829598998903402</v>
      </c>
      <c r="I559">
        <v>-8.9341147594668193</v>
      </c>
      <c r="J559">
        <v>2.1616549788886901</v>
      </c>
      <c r="K559">
        <v>2677.6502839949198</v>
      </c>
      <c r="L559">
        <v>2558.3860625542702</v>
      </c>
      <c r="M559">
        <v>66.383191852143497</v>
      </c>
      <c r="N559">
        <v>1.0067981261199701</v>
      </c>
      <c r="O559">
        <v>12.337476782397401</v>
      </c>
      <c r="P559">
        <v>44.532782653588001</v>
      </c>
      <c r="Q559">
        <v>-9.9438696789990004E-3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986</v>
      </c>
      <c r="E560">
        <v>8804.0762729599992</v>
      </c>
      <c r="F560">
        <v>400.2</v>
      </c>
      <c r="G560">
        <v>18.53211355977</v>
      </c>
      <c r="H560">
        <v>15.683713133945201</v>
      </c>
      <c r="I560">
        <v>5.8373230351979704</v>
      </c>
      <c r="J560">
        <v>2.1956313223541799</v>
      </c>
      <c r="K560">
        <v>371.00885750872499</v>
      </c>
      <c r="L560">
        <v>345.89900238012302</v>
      </c>
      <c r="M560">
        <v>66.053873479015806</v>
      </c>
      <c r="N560">
        <v>0.79486077236119601</v>
      </c>
      <c r="O560">
        <v>6.6966516741629096</v>
      </c>
      <c r="P560">
        <v>49.607476635513997</v>
      </c>
      <c r="Q560">
        <v>6.4219701490514994E-2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125</v>
      </c>
      <c r="E561">
        <v>8792.2373603100004</v>
      </c>
      <c r="F561">
        <v>491.2</v>
      </c>
      <c r="G561">
        <v>-14.9739248886971</v>
      </c>
      <c r="H561">
        <v>-0.23661993522050401</v>
      </c>
      <c r="I561">
        <v>-31.988224407512401</v>
      </c>
      <c r="J561">
        <v>-5.8357094012391197E-2</v>
      </c>
      <c r="K561">
        <v>481.07609918643402</v>
      </c>
      <c r="L561">
        <v>494.029344589711</v>
      </c>
      <c r="M561">
        <v>52.8939576820284</v>
      </c>
      <c r="N561">
        <v>0.53683466631730004</v>
      </c>
      <c r="O561">
        <v>43.566775244299599</v>
      </c>
      <c r="P561">
        <v>27.220927220927202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72</v>
      </c>
      <c r="E562">
        <v>8790.8632928200004</v>
      </c>
      <c r="F562">
        <v>16.78</v>
      </c>
      <c r="G562">
        <v>207.462127724352</v>
      </c>
      <c r="H562">
        <v>-4.5864097464376998</v>
      </c>
      <c r="I562">
        <v>34.7329362924024</v>
      </c>
      <c r="J562">
        <v>-1.58317542860463</v>
      </c>
      <c r="K562">
        <v>15.7107278852069</v>
      </c>
      <c r="L562">
        <v>11.256739912962001</v>
      </c>
      <c r="M562">
        <v>30.796540709808301</v>
      </c>
      <c r="N562">
        <v>0.71383951112539201</v>
      </c>
      <c r="O562">
        <v>25.744934445768699</v>
      </c>
      <c r="P562">
        <v>290.23255813953398</v>
      </c>
      <c r="Q562">
        <v>6.8809460543457004E-2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239</v>
      </c>
      <c r="E563">
        <v>8744.1134896799995</v>
      </c>
      <c r="F563">
        <v>79.760000000000005</v>
      </c>
      <c r="G563">
        <v>155.30510149541399</v>
      </c>
      <c r="H563">
        <v>29.833132771639299</v>
      </c>
      <c r="I563">
        <v>45.637079703457303</v>
      </c>
      <c r="J563">
        <v>19.612804289542499</v>
      </c>
      <c r="K563">
        <v>60.991595797306097</v>
      </c>
      <c r="L563">
        <v>53.277249349622998</v>
      </c>
      <c r="M563">
        <v>76.134289530583999</v>
      </c>
      <c r="N563">
        <v>2.8565626647622899</v>
      </c>
      <c r="O563">
        <v>0.37612838515545999</v>
      </c>
      <c r="P563">
        <v>198.168224299065</v>
      </c>
      <c r="Q563">
        <v>4.9245315489934001E-2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484</v>
      </c>
      <c r="E564">
        <v>8716.4568649499997</v>
      </c>
      <c r="F564">
        <v>292.2</v>
      </c>
      <c r="G564">
        <v>-34.780205214749998</v>
      </c>
      <c r="H564">
        <v>-4.8370605437582697</v>
      </c>
      <c r="I564">
        <v>-12.4086850954276</v>
      </c>
      <c r="J564">
        <v>-1.4643683013480999</v>
      </c>
      <c r="K564">
        <v>276.52299072407402</v>
      </c>
      <c r="L564">
        <v>276.50881223934601</v>
      </c>
      <c r="M564">
        <v>40.336178121443503</v>
      </c>
      <c r="N564">
        <v>0.79768881209645204</v>
      </c>
      <c r="O564">
        <v>15.982203969883599</v>
      </c>
      <c r="P564">
        <v>37.183098591549196</v>
      </c>
      <c r="Q564">
        <v>-7.2586954629684994E-2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130</v>
      </c>
      <c r="E565">
        <v>8695.3602185199998</v>
      </c>
      <c r="F565">
        <v>272.91000000000003</v>
      </c>
      <c r="G565">
        <v>49.149480629725304</v>
      </c>
      <c r="H565">
        <v>15.894339759645501</v>
      </c>
      <c r="I565">
        <v>-1.43075405633347</v>
      </c>
      <c r="J565">
        <v>14.790221829985301</v>
      </c>
      <c r="K565">
        <v>238.70431615275601</v>
      </c>
      <c r="L565">
        <v>222.198212326186</v>
      </c>
      <c r="M565">
        <v>73.982997975324395</v>
      </c>
      <c r="N565">
        <v>1.20118398886997</v>
      </c>
      <c r="O565">
        <v>4.0452896559305103</v>
      </c>
      <c r="P565">
        <v>79.640600315955695</v>
      </c>
      <c r="Q565">
        <v>0.130494688927488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24</v>
      </c>
      <c r="E566">
        <v>8679.1659598440001</v>
      </c>
      <c r="F566">
        <v>44.92</v>
      </c>
      <c r="G566">
        <v>-17.303930108867199</v>
      </c>
      <c r="H566">
        <v>-14.4564731717282</v>
      </c>
      <c r="I566">
        <v>-34.609092957498703</v>
      </c>
      <c r="J566">
        <v>1.87053690441804</v>
      </c>
      <c r="K566">
        <v>48.569654581635596</v>
      </c>
      <c r="L566">
        <v>49.7810999187653</v>
      </c>
      <c r="M566">
        <v>39.626999220529498</v>
      </c>
      <c r="N566">
        <v>1.83618395312463</v>
      </c>
      <c r="O566">
        <v>40.249332146037297</v>
      </c>
      <c r="P566">
        <v>12.3</v>
      </c>
      <c r="Q566">
        <v>2.4938107707023999E-2</v>
      </c>
    </row>
    <row r="567" spans="1:17" hidden="1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21</v>
      </c>
      <c r="E567">
        <v>8651.1319480500006</v>
      </c>
      <c r="F567">
        <v>1674.2</v>
      </c>
      <c r="G567">
        <v>222.930345515216</v>
      </c>
      <c r="H567">
        <v>36.6124423439759</v>
      </c>
      <c r="I567">
        <v>27.555425621162499</v>
      </c>
      <c r="J567">
        <v>14.0648575136871</v>
      </c>
      <c r="K567">
        <v>1317.62912868117</v>
      </c>
      <c r="L567">
        <v>1052.7171098946999</v>
      </c>
      <c r="M567">
        <v>70.771594246740605</v>
      </c>
      <c r="N567">
        <v>1.1031644595866099</v>
      </c>
      <c r="O567">
        <v>0</v>
      </c>
      <c r="P567">
        <v>253.95348837209301</v>
      </c>
      <c r="Q567">
        <v>0.24675817927545499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214</v>
      </c>
      <c r="E568">
        <v>8647.1587799099998</v>
      </c>
      <c r="F568">
        <v>11151.45</v>
      </c>
      <c r="G568">
        <v>51.399963650802597</v>
      </c>
      <c r="H568">
        <v>-5.4865077881828501</v>
      </c>
      <c r="I568">
        <v>22.007369322723601</v>
      </c>
      <c r="J568">
        <v>0.22299204489225899</v>
      </c>
      <c r="K568">
        <v>11082.097381536099</v>
      </c>
      <c r="L568">
        <v>9269.4248805494899</v>
      </c>
      <c r="M568">
        <v>34.2370498933698</v>
      </c>
      <c r="N568">
        <v>1.0568634203859499</v>
      </c>
      <c r="O568">
        <v>16.110012599258301</v>
      </c>
      <c r="P568">
        <v>89.328522920203696</v>
      </c>
      <c r="Q568">
        <v>9.6901981608827001E-2</v>
      </c>
    </row>
    <row r="569" spans="1:17" hidden="1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713</v>
      </c>
      <c r="E569">
        <v>8642.3479203879997</v>
      </c>
      <c r="F569">
        <v>535.15</v>
      </c>
      <c r="G569">
        <v>-8.4072228887689207</v>
      </c>
      <c r="H569">
        <v>0.55948853885889904</v>
      </c>
      <c r="I569">
        <v>-1.79583341713959</v>
      </c>
      <c r="J569">
        <v>-0.46434097088666498</v>
      </c>
      <c r="K569">
        <v>516.569450803775</v>
      </c>
      <c r="L569">
        <v>485.32858520994603</v>
      </c>
      <c r="M569">
        <v>73.886051750125603</v>
      </c>
      <c r="N569">
        <v>0.54887683579623703</v>
      </c>
      <c r="O569">
        <v>2.4011959263757698</v>
      </c>
      <c r="P569">
        <v>24.7058001071936</v>
      </c>
      <c r="Q569">
        <v>-1.0545973830429E-2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393</v>
      </c>
      <c r="E570">
        <v>8599.5797298599991</v>
      </c>
      <c r="F570">
        <v>543.75</v>
      </c>
      <c r="G570">
        <v>-1.73371539204796</v>
      </c>
      <c r="H570">
        <v>4.7964960656566999</v>
      </c>
      <c r="I570">
        <v>-2.2776753430691801</v>
      </c>
      <c r="J570">
        <v>-1.5607132337004599</v>
      </c>
      <c r="K570">
        <v>521.92379588729796</v>
      </c>
      <c r="L570">
        <v>486.39143197078897</v>
      </c>
      <c r="M570">
        <v>46.228559084793503</v>
      </c>
      <c r="N570">
        <v>0.72825728060962802</v>
      </c>
      <c r="O570">
        <v>16.579310344827501</v>
      </c>
      <c r="P570">
        <v>34.992552135054602</v>
      </c>
      <c r="Q570">
        <v>-7.9011124676070001E-3</v>
      </c>
    </row>
    <row r="571" spans="1:17" hidden="1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239</v>
      </c>
      <c r="E571">
        <v>8593.3549165000004</v>
      </c>
      <c r="F571">
        <v>4278.3999999999996</v>
      </c>
      <c r="G571">
        <v>590.44302999868</v>
      </c>
      <c r="H571">
        <v>57.810544709789802</v>
      </c>
      <c r="I571">
        <v>278.77949478089101</v>
      </c>
      <c r="J571">
        <v>-0.80286017687378697</v>
      </c>
      <c r="K571">
        <v>3006.4863451553501</v>
      </c>
      <c r="L571">
        <v>1849.8614167759899</v>
      </c>
      <c r="M571">
        <v>75.344986486620499</v>
      </c>
      <c r="N571">
        <v>0.95366854659186395</v>
      </c>
      <c r="O571">
        <v>9.6204188481675494</v>
      </c>
      <c r="P571">
        <v>633.85934819897</v>
      </c>
      <c r="Q571">
        <v>0.144118267157164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80</v>
      </c>
      <c r="E572">
        <v>8584.1524676999998</v>
      </c>
      <c r="F572">
        <v>295.85000000000002</v>
      </c>
      <c r="G572">
        <v>18.047273596377501</v>
      </c>
      <c r="H572">
        <v>26.587040660510699</v>
      </c>
      <c r="I572">
        <v>1.7898090206606601</v>
      </c>
      <c r="J572">
        <v>-1.4360184262800599</v>
      </c>
      <c r="K572">
        <v>241.75004651021601</v>
      </c>
      <c r="L572">
        <v>230.45273635020001</v>
      </c>
      <c r="M572">
        <v>61.901622604438003</v>
      </c>
      <c r="N572">
        <v>3.83282632596441</v>
      </c>
      <c r="O572">
        <v>4.0730099712692001</v>
      </c>
      <c r="P572">
        <v>71.457548536656006</v>
      </c>
      <c r="Q572">
        <v>2.835945968205E-2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65</v>
      </c>
      <c r="E573">
        <v>8566.1781612300001</v>
      </c>
      <c r="F573">
        <v>937.75</v>
      </c>
      <c r="G573">
        <v>90.017462298764698</v>
      </c>
      <c r="H573">
        <v>-0.97388384106695502</v>
      </c>
      <c r="I573">
        <v>22.955116291135699</v>
      </c>
      <c r="J573">
        <v>-0.43149660373964199</v>
      </c>
      <c r="K573">
        <v>902.34195936980598</v>
      </c>
      <c r="L573">
        <v>742.03527130170005</v>
      </c>
      <c r="M573">
        <v>43.193093648107698</v>
      </c>
      <c r="N573">
        <v>0.44363209786653501</v>
      </c>
      <c r="O573">
        <v>5.9824046920821097</v>
      </c>
      <c r="P573">
        <v>127.553991749575</v>
      </c>
      <c r="Q573">
        <v>-1.2835538337136E-2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65</v>
      </c>
      <c r="E574">
        <v>8561.6226531779994</v>
      </c>
      <c r="F574">
        <v>188.1</v>
      </c>
      <c r="G574">
        <v>80.183734860435905</v>
      </c>
      <c r="H574">
        <v>14.2711369026448</v>
      </c>
      <c r="I574">
        <v>2.7267266470398202</v>
      </c>
      <c r="J574">
        <v>12.1634486779997</v>
      </c>
      <c r="K574">
        <v>164.42546335557799</v>
      </c>
      <c r="L574">
        <v>147.305877275852</v>
      </c>
      <c r="M574">
        <v>87.327252239709395</v>
      </c>
      <c r="N574">
        <v>1.35021434845024</v>
      </c>
      <c r="O574">
        <v>4.3593833067517398</v>
      </c>
      <c r="P574">
        <v>107.615894039735</v>
      </c>
      <c r="Q574">
        <v>6.9607065897065001E-2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80</v>
      </c>
      <c r="E575">
        <v>8556.9036083070005</v>
      </c>
      <c r="F575">
        <v>209.59</v>
      </c>
      <c r="G575">
        <v>15.5863474288587</v>
      </c>
      <c r="H575">
        <v>-8.3017717101339201</v>
      </c>
      <c r="I575">
        <v>5.1880032328380397</v>
      </c>
      <c r="J575">
        <v>-0.59375860127874003</v>
      </c>
      <c r="K575">
        <v>215.47138600296</v>
      </c>
      <c r="L575">
        <v>195.976594537458</v>
      </c>
      <c r="M575">
        <v>46.818288017201297</v>
      </c>
      <c r="N575">
        <v>0.74242530124086403</v>
      </c>
      <c r="O575">
        <v>22.143232024428599</v>
      </c>
      <c r="P575">
        <v>49.6002855103497</v>
      </c>
      <c r="Q575">
        <v>5.8254426989517001E-2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287</v>
      </c>
      <c r="E576">
        <v>8556.365871</v>
      </c>
      <c r="F576">
        <v>1363.05</v>
      </c>
      <c r="G576">
        <v>5.1203931977097303</v>
      </c>
      <c r="H576">
        <v>1.14882678254813</v>
      </c>
      <c r="I576">
        <v>9.64969627747152</v>
      </c>
      <c r="J576">
        <v>2.1192043032340799</v>
      </c>
      <c r="K576">
        <v>1246.6838235546199</v>
      </c>
      <c r="L576">
        <v>1165.6355646766101</v>
      </c>
      <c r="M576">
        <v>60.993498067881497</v>
      </c>
      <c r="N576">
        <v>0.87659634950360399</v>
      </c>
      <c r="O576">
        <v>21.341843659440201</v>
      </c>
      <c r="P576">
        <v>39.528099088954797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393</v>
      </c>
      <c r="E577">
        <v>8554.5122476800007</v>
      </c>
      <c r="F577">
        <v>644.9</v>
      </c>
      <c r="G577">
        <v>8.2935889065931701</v>
      </c>
      <c r="H577">
        <v>-8.9945834465876793</v>
      </c>
      <c r="I577">
        <v>-44.385944722876502</v>
      </c>
      <c r="J577">
        <v>-1.5047428074267599</v>
      </c>
      <c r="K577">
        <v>716.83747137402202</v>
      </c>
      <c r="L577">
        <v>762.40734326445204</v>
      </c>
      <c r="M577">
        <v>30.046447122068798</v>
      </c>
      <c r="N577">
        <v>1.3509066007131101</v>
      </c>
      <c r="O577">
        <v>70.103892076290904</v>
      </c>
      <c r="P577">
        <v>38.732924599333103</v>
      </c>
      <c r="Q577">
        <v>0.1468409783088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986</v>
      </c>
      <c r="E578">
        <v>8549.1242568750004</v>
      </c>
      <c r="F578">
        <v>436.55</v>
      </c>
      <c r="G578">
        <v>-11.5904428046665</v>
      </c>
      <c r="H578">
        <v>3.4193335843292401</v>
      </c>
      <c r="I578">
        <v>-0.46671625096209501</v>
      </c>
      <c r="J578">
        <v>-1.8319164032984201</v>
      </c>
      <c r="K578">
        <v>410.36206559442502</v>
      </c>
      <c r="L578">
        <v>397.795779626078</v>
      </c>
      <c r="M578">
        <v>42.420722837231203</v>
      </c>
      <c r="N578">
        <v>0.867769294625795</v>
      </c>
      <c r="O578">
        <v>11.3045470163784</v>
      </c>
      <c r="P578">
        <v>27.088791848617099</v>
      </c>
      <c r="Q578">
        <v>-4.5000604351419999E-3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189</v>
      </c>
      <c r="E579">
        <v>8543.0228665600007</v>
      </c>
      <c r="F579">
        <v>1873.5</v>
      </c>
      <c r="G579">
        <v>49.246526526529898</v>
      </c>
      <c r="H579">
        <v>-10.3941056713159</v>
      </c>
      <c r="I579">
        <v>7.7054339209263496</v>
      </c>
      <c r="J579">
        <v>0.37717913987382801</v>
      </c>
      <c r="K579">
        <v>1925.59555045039</v>
      </c>
      <c r="L579">
        <v>1632.8025823190701</v>
      </c>
      <c r="M579">
        <v>53.259297903094499</v>
      </c>
      <c r="N579">
        <v>0.78214764021494598</v>
      </c>
      <c r="O579">
        <v>17.747531358420002</v>
      </c>
      <c r="P579">
        <v>97.439140056908002</v>
      </c>
      <c r="Q579">
        <v>0.13132077343034501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153</v>
      </c>
      <c r="E580">
        <v>8531.2410902399897</v>
      </c>
      <c r="F580">
        <v>979.9</v>
      </c>
      <c r="G580">
        <v>8.3012208758122004</v>
      </c>
      <c r="H580">
        <v>-1.6372422111648799</v>
      </c>
      <c r="I580">
        <v>4.2086048661466302</v>
      </c>
      <c r="J580">
        <v>-3.1570326574735801</v>
      </c>
      <c r="K580">
        <v>993.28844985270905</v>
      </c>
      <c r="L580">
        <v>888.62080763397205</v>
      </c>
      <c r="M580">
        <v>42.215230845901999</v>
      </c>
      <c r="N580">
        <v>0.35834871133610502</v>
      </c>
      <c r="O580">
        <v>18.583528931523599</v>
      </c>
      <c r="P580">
        <v>41.389510136353799</v>
      </c>
      <c r="Q580">
        <v>-4.2588522701207998E-2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214</v>
      </c>
      <c r="E581">
        <v>8525.36132034</v>
      </c>
      <c r="F581">
        <v>2160.4</v>
      </c>
      <c r="G581">
        <v>13.4016498198891</v>
      </c>
      <c r="H581">
        <v>-5.4359802902798702</v>
      </c>
      <c r="I581">
        <v>4.6062520291148097</v>
      </c>
      <c r="J581">
        <v>-1.2735271988718</v>
      </c>
      <c r="K581">
        <v>2221.3983734019098</v>
      </c>
      <c r="L581">
        <v>1966.6960405908301</v>
      </c>
      <c r="M581">
        <v>46.297575395168998</v>
      </c>
      <c r="N581">
        <v>0.52003056405210102</v>
      </c>
      <c r="O581">
        <v>26.9672282910572</v>
      </c>
      <c r="P581">
        <v>47.7802859292701</v>
      </c>
      <c r="Q581">
        <v>-2.0051371419563001E-2</v>
      </c>
    </row>
    <row r="582" spans="1:17" hidden="1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65</v>
      </c>
      <c r="E582">
        <v>8516.7279196500003</v>
      </c>
      <c r="F582">
        <v>5176.7</v>
      </c>
      <c r="G582">
        <v>-23.398821604436801</v>
      </c>
      <c r="H582">
        <v>-0.74995672050720796</v>
      </c>
      <c r="I582">
        <v>-10.950153424949301</v>
      </c>
      <c r="J582">
        <v>0.42713192934473398</v>
      </c>
      <c r="K582">
        <v>4971.4983777654998</v>
      </c>
      <c r="L582">
        <v>4959.1096060988002</v>
      </c>
      <c r="M582">
        <v>63.4748896379445</v>
      </c>
      <c r="N582">
        <v>0.95654259109776596</v>
      </c>
      <c r="O582">
        <v>9.0047713794502293</v>
      </c>
      <c r="P582">
        <v>11.649825840333801</v>
      </c>
      <c r="Q582">
        <v>-8.5929465405402E-2</v>
      </c>
    </row>
    <row r="583" spans="1:17" hidden="1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239</v>
      </c>
      <c r="E583">
        <v>8515.2531961000004</v>
      </c>
      <c r="F583">
        <v>1369.2</v>
      </c>
      <c r="G583">
        <v>78.398755511760697</v>
      </c>
      <c r="H583">
        <v>3.5869786565425201</v>
      </c>
      <c r="I583">
        <v>111.74168954937799</v>
      </c>
      <c r="J583">
        <v>0.79980175527148101</v>
      </c>
      <c r="K583">
        <v>1200.7321735097701</v>
      </c>
      <c r="L583">
        <v>884.83780814717898</v>
      </c>
      <c r="M583">
        <v>48.962401673323001</v>
      </c>
      <c r="N583">
        <v>0.56920353227742604</v>
      </c>
      <c r="O583">
        <v>6.2481741162722697</v>
      </c>
      <c r="P583">
        <v>153.06348766287701</v>
      </c>
    </row>
    <row r="584" spans="1:17" hidden="1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140</v>
      </c>
      <c r="E584">
        <v>8443.3040703000006</v>
      </c>
      <c r="F584">
        <v>715.3</v>
      </c>
      <c r="G584">
        <v>-8.1041192308199896</v>
      </c>
      <c r="H584">
        <v>-6.7852435656796901</v>
      </c>
      <c r="I584">
        <v>-9.2272564393909295</v>
      </c>
      <c r="J584">
        <v>3.0931012724355802</v>
      </c>
      <c r="K584">
        <v>682.32196438532901</v>
      </c>
      <c r="L584">
        <v>642.67926233175501</v>
      </c>
      <c r="M584">
        <v>41.540403196160497</v>
      </c>
      <c r="N584">
        <v>0.95894348655753603</v>
      </c>
      <c r="O584">
        <v>4.85111142178107</v>
      </c>
      <c r="P584">
        <v>38.088803088802997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86</v>
      </c>
      <c r="E585">
        <v>8423.0364991999995</v>
      </c>
      <c r="F585">
        <v>895.95</v>
      </c>
      <c r="G585">
        <v>-16.522433443628302</v>
      </c>
      <c r="H585">
        <v>-3.14031323827514</v>
      </c>
      <c r="I585">
        <v>19.055550166537301</v>
      </c>
      <c r="J585">
        <v>1.1784041776318399</v>
      </c>
      <c r="K585">
        <v>754.22586552529106</v>
      </c>
      <c r="L585">
        <v>729.48899716117501</v>
      </c>
      <c r="M585">
        <v>53.045945365200801</v>
      </c>
      <c r="N585">
        <v>2.1063186576694499</v>
      </c>
      <c r="O585">
        <v>2.68430157932919</v>
      </c>
      <c r="P585">
        <v>45.446428571428498</v>
      </c>
      <c r="Q585">
        <v>0.12934556753187801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100</v>
      </c>
      <c r="E586">
        <v>8406.0510327299999</v>
      </c>
      <c r="F586">
        <v>315.35000000000002</v>
      </c>
      <c r="G586">
        <v>-65.183929182400703</v>
      </c>
      <c r="H586">
        <v>-3.3266872809750101</v>
      </c>
      <c r="I586">
        <v>-27.138076466768101</v>
      </c>
      <c r="J586">
        <v>8.5963768848048003E-2</v>
      </c>
      <c r="K586">
        <v>293.07371833172999</v>
      </c>
      <c r="L586">
        <v>357.232218714157</v>
      </c>
      <c r="M586">
        <v>45.145600179195696</v>
      </c>
      <c r="N586">
        <v>2.7096108968546</v>
      </c>
      <c r="O586">
        <v>77.580466148723602</v>
      </c>
      <c r="P586">
        <v>20.823754789272002</v>
      </c>
      <c r="Q586">
        <v>-9.9833327130452995E-2</v>
      </c>
    </row>
    <row r="587" spans="1:17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388</v>
      </c>
      <c r="E587">
        <v>8396.4441855999994</v>
      </c>
      <c r="F587">
        <v>184.31</v>
      </c>
      <c r="G587">
        <v>-33.761408062061498</v>
      </c>
      <c r="H587">
        <v>6.0660169385219698</v>
      </c>
      <c r="I587">
        <v>-19.020248952077502</v>
      </c>
      <c r="J587">
        <v>2.8851162224807401</v>
      </c>
      <c r="K587">
        <v>178.33460504505999</v>
      </c>
      <c r="L587">
        <v>191.18957792470201</v>
      </c>
      <c r="M587">
        <v>71.935728343484797</v>
      </c>
      <c r="N587">
        <v>1.1084226698950499</v>
      </c>
      <c r="O587">
        <v>39.981552818620699</v>
      </c>
      <c r="P587">
        <v>27.1103448275862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542</v>
      </c>
      <c r="E588">
        <v>8391.7959641699999</v>
      </c>
      <c r="F588">
        <v>580.25</v>
      </c>
      <c r="G588">
        <v>17.891958936974198</v>
      </c>
      <c r="H588">
        <v>12.454153678297599</v>
      </c>
      <c r="I588">
        <v>6.8838452389770604</v>
      </c>
      <c r="J588">
        <v>12.1637410674852</v>
      </c>
      <c r="K588">
        <v>523.69371742231704</v>
      </c>
      <c r="L588">
        <v>491.583041454794</v>
      </c>
      <c r="M588">
        <v>52.055472387820302</v>
      </c>
      <c r="N588">
        <v>1.5864226509394601</v>
      </c>
      <c r="O588">
        <v>4.2137009909521703</v>
      </c>
      <c r="P588">
        <v>45.4260651629072</v>
      </c>
      <c r="Q588">
        <v>-3.8228311566699001E-2</v>
      </c>
    </row>
    <row r="589" spans="1:17" hidden="1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713</v>
      </c>
      <c r="E589">
        <v>8375.5088797930002</v>
      </c>
      <c r="F589">
        <v>255.7</v>
      </c>
      <c r="G589">
        <v>1.6958782580557901</v>
      </c>
      <c r="H589">
        <v>0.110822180080064</v>
      </c>
      <c r="I589">
        <v>0.86708232094943904</v>
      </c>
      <c r="J589">
        <v>0.78423378714147696</v>
      </c>
      <c r="K589">
        <v>244.94058437285901</v>
      </c>
      <c r="L589">
        <v>228.19755901063101</v>
      </c>
      <c r="M589">
        <v>59.785019392106697</v>
      </c>
      <c r="N589">
        <v>0.91121162742023198</v>
      </c>
      <c r="O589">
        <v>1.6112631990613899</v>
      </c>
      <c r="P589">
        <v>29.862874555611899</v>
      </c>
      <c r="Q589">
        <v>1.1816369177710001E-3</v>
      </c>
    </row>
    <row r="590" spans="1:17" hidden="1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-</v>
      </c>
      <c r="D590" t="s">
        <v>1308</v>
      </c>
      <c r="E590">
        <v>8369.7008711939998</v>
      </c>
      <c r="F590">
        <v>1230.3900000000001</v>
      </c>
      <c r="K590">
        <v>1221.0284065276701</v>
      </c>
      <c r="L590">
        <v>1201.49851616978</v>
      </c>
      <c r="M590">
        <v>68.273684852772604</v>
      </c>
      <c r="N590">
        <v>1</v>
      </c>
      <c r="Q590">
        <v>-6.1080809493942997E-2</v>
      </c>
    </row>
    <row r="591" spans="1:17" x14ac:dyDescent="0.3">
      <c r="A591" t="s">
        <v>1309</v>
      </c>
      <c r="B591" t="s">
        <v>1310</v>
      </c>
      <c r="C591" t="str">
        <f>IFERROR(VLOOKUP(Table1[[#This Row],[Ticker]],[1]!Table1[[Symbol]:[Industry]],2,FALSE),"-")</f>
        <v>-</v>
      </c>
      <c r="D591" t="s">
        <v>297</v>
      </c>
      <c r="E591">
        <v>8334.2431106549993</v>
      </c>
      <c r="F591">
        <v>518.65</v>
      </c>
      <c r="G591">
        <v>12.259487460326399</v>
      </c>
      <c r="H591">
        <v>4.2631080826719403</v>
      </c>
      <c r="I591">
        <v>27.715629511937699</v>
      </c>
      <c r="J591">
        <v>-0.292470097931812</v>
      </c>
      <c r="K591">
        <v>462.330946364966</v>
      </c>
      <c r="L591">
        <v>406.27816531379602</v>
      </c>
      <c r="M591">
        <v>67.314507706706294</v>
      </c>
      <c r="N591">
        <v>0.97321042700901705</v>
      </c>
      <c r="O591">
        <v>1.03152414923359</v>
      </c>
      <c r="P591">
        <v>51.963082332258899</v>
      </c>
      <c r="Q591">
        <v>0.118096934809162</v>
      </c>
    </row>
    <row r="592" spans="1:17" x14ac:dyDescent="0.3">
      <c r="A592" t="s">
        <v>1311</v>
      </c>
      <c r="B592" t="s">
        <v>1312</v>
      </c>
      <c r="C592" t="str">
        <f>IFERROR(VLOOKUP(Table1[[#This Row],[Ticker]],[1]!Table1[[Symbol]:[Industry]],2,FALSE),"-")</f>
        <v>-</v>
      </c>
      <c r="D592" t="s">
        <v>24</v>
      </c>
      <c r="E592">
        <v>8333.0680484899895</v>
      </c>
      <c r="F592">
        <v>218.18</v>
      </c>
      <c r="G592">
        <v>-10.6084925764478</v>
      </c>
      <c r="H592">
        <v>-4.4735304493281003</v>
      </c>
      <c r="I592">
        <v>-20.6334468371385</v>
      </c>
      <c r="J592">
        <v>-1.3366783898708601</v>
      </c>
      <c r="K592">
        <v>222.99840823215399</v>
      </c>
      <c r="L592">
        <v>221.14394888851399</v>
      </c>
      <c r="M592">
        <v>39.6062646373761</v>
      </c>
      <c r="N592">
        <v>0.67172544759105501</v>
      </c>
      <c r="O592">
        <v>31.336511137592801</v>
      </c>
      <c r="P592">
        <v>15.776067922525799</v>
      </c>
      <c r="Q592">
        <v>0.121909465066878</v>
      </c>
    </row>
    <row r="593" spans="1:17" x14ac:dyDescent="0.3">
      <c r="A593" t="s">
        <v>1313</v>
      </c>
      <c r="B593" t="s">
        <v>1314</v>
      </c>
      <c r="C593" t="str">
        <f>IFERROR(VLOOKUP(Table1[[#This Row],[Ticker]],[1]!Table1[[Symbol]:[Industry]],2,FALSE),"-")</f>
        <v>-</v>
      </c>
      <c r="D593" t="s">
        <v>120</v>
      </c>
      <c r="E593">
        <v>8324.7311825899997</v>
      </c>
      <c r="F593">
        <v>1392.25</v>
      </c>
      <c r="G593">
        <v>49.882955068387098</v>
      </c>
      <c r="H593">
        <v>-8.9211447740441798</v>
      </c>
      <c r="I593">
        <v>7.1182412192390201</v>
      </c>
      <c r="J593">
        <v>1.46410638940103</v>
      </c>
      <c r="K593">
        <v>1335.4234479162999</v>
      </c>
      <c r="L593">
        <v>1158.2756705245699</v>
      </c>
      <c r="M593">
        <v>55.0176270796889</v>
      </c>
      <c r="N593">
        <v>0.63543213158879197</v>
      </c>
      <c r="O593">
        <v>12.476207577662001</v>
      </c>
      <c r="P593">
        <v>76.670262039210698</v>
      </c>
      <c r="Q593">
        <v>0.12219544049526899</v>
      </c>
    </row>
    <row r="594" spans="1:17" x14ac:dyDescent="0.3">
      <c r="A594" t="s">
        <v>1315</v>
      </c>
      <c r="B594" t="s">
        <v>1316</v>
      </c>
      <c r="C594" t="str">
        <f>IFERROR(VLOOKUP(Table1[[#This Row],[Ticker]],[1]!Table1[[Symbol]:[Industry]],2,FALSE),"-")</f>
        <v>-</v>
      </c>
      <c r="D594" t="s">
        <v>542</v>
      </c>
      <c r="E594">
        <v>8284.8305158399999</v>
      </c>
      <c r="F594">
        <v>746.25</v>
      </c>
      <c r="G594">
        <v>-50.142363359539402</v>
      </c>
      <c r="H594">
        <v>-8.1357815774836197</v>
      </c>
      <c r="I594">
        <v>-34.636498348532903</v>
      </c>
      <c r="J594">
        <v>-2.87955957662321</v>
      </c>
      <c r="K594">
        <v>787.94319551064996</v>
      </c>
      <c r="L594">
        <v>866.20158440232399</v>
      </c>
      <c r="M594">
        <v>25.4496507164321</v>
      </c>
      <c r="N594">
        <v>0.49694846693745198</v>
      </c>
      <c r="O594">
        <v>48.247906197654899</v>
      </c>
      <c r="P594">
        <v>3.5882842865075002</v>
      </c>
      <c r="Q594">
        <v>-5.3017131504142001E-2</v>
      </c>
    </row>
    <row r="595" spans="1:17" x14ac:dyDescent="0.3">
      <c r="A595" t="s">
        <v>1317</v>
      </c>
      <c r="B595" t="s">
        <v>1318</v>
      </c>
      <c r="C595" t="str">
        <f>IFERROR(VLOOKUP(Table1[[#This Row],[Ticker]],[1]!Table1[[Symbol]:[Industry]],2,FALSE),"-")</f>
        <v>-</v>
      </c>
      <c r="D595" t="s">
        <v>80</v>
      </c>
      <c r="E595">
        <v>8275.1821751999996</v>
      </c>
      <c r="F595">
        <v>171.29</v>
      </c>
      <c r="G595">
        <v>12.207946844079901</v>
      </c>
      <c r="H595">
        <v>-4.1434853239214497</v>
      </c>
      <c r="I595">
        <v>-18.0333647965934</v>
      </c>
      <c r="J595">
        <v>-3.98161061395778</v>
      </c>
      <c r="K595">
        <v>164.17980052639601</v>
      </c>
      <c r="L595">
        <v>159.44827027165601</v>
      </c>
      <c r="M595">
        <v>40.393698226466</v>
      </c>
      <c r="N595">
        <v>2.21803447638628</v>
      </c>
      <c r="O595">
        <v>16.1772432716445</v>
      </c>
      <c r="P595">
        <v>42.801167152980298</v>
      </c>
      <c r="Q595">
        <v>-1.9359961573511001E-2</v>
      </c>
    </row>
    <row r="596" spans="1:17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21</v>
      </c>
      <c r="E596">
        <v>8261.9867257039896</v>
      </c>
      <c r="F596">
        <v>30.11</v>
      </c>
      <c r="G596">
        <v>70.107106507945502</v>
      </c>
      <c r="H596">
        <v>-6.5846559784597201</v>
      </c>
      <c r="I596">
        <v>10.1876116774026</v>
      </c>
      <c r="J596">
        <v>1.0056048081426601</v>
      </c>
      <c r="K596">
        <v>31.4444940579437</v>
      </c>
      <c r="L596">
        <v>28.601449687604902</v>
      </c>
      <c r="M596">
        <v>32.158936183109603</v>
      </c>
      <c r="N596">
        <v>0.73410059842953901</v>
      </c>
      <c r="O596">
        <v>41.149119893722997</v>
      </c>
      <c r="P596">
        <v>119.78102189781001</v>
      </c>
      <c r="Q596">
        <v>8.8765152019789993E-3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65</v>
      </c>
      <c r="E597">
        <v>8253.6572083800002</v>
      </c>
      <c r="F597">
        <v>497.9</v>
      </c>
      <c r="G597">
        <v>23.53010511474</v>
      </c>
      <c r="H597">
        <v>8.3132443602963697</v>
      </c>
      <c r="I597">
        <v>10.7977827754872</v>
      </c>
      <c r="J597">
        <v>6.0681899714978504</v>
      </c>
      <c r="K597">
        <v>465.48759231364897</v>
      </c>
      <c r="L597">
        <v>425.51281929893401</v>
      </c>
      <c r="M597">
        <v>75.713125193932598</v>
      </c>
      <c r="N597">
        <v>2.6111414623029501</v>
      </c>
      <c r="O597">
        <v>4.7700341434022899</v>
      </c>
      <c r="P597">
        <v>55.084877744899501</v>
      </c>
      <c r="Q597">
        <v>-2.2662300024720002E-3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100</v>
      </c>
      <c r="E598">
        <v>8234.3112128100001</v>
      </c>
      <c r="F598">
        <v>987.55</v>
      </c>
      <c r="G598">
        <v>117.05257899745899</v>
      </c>
      <c r="H598">
        <v>3.3447310405636399</v>
      </c>
      <c r="I598">
        <v>21.8274164416469</v>
      </c>
      <c r="J598">
        <v>-9.8386642093524195</v>
      </c>
      <c r="K598">
        <v>974.64503277186304</v>
      </c>
      <c r="L598">
        <v>781.01547127703805</v>
      </c>
      <c r="M598">
        <v>47.013735237080397</v>
      </c>
      <c r="N598">
        <v>0.70364628466639401</v>
      </c>
      <c r="O598">
        <v>19.183838792972502</v>
      </c>
      <c r="P598">
        <v>175.50564932347601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414</v>
      </c>
      <c r="E599">
        <v>8189.7248192999996</v>
      </c>
      <c r="F599">
        <v>613.54999999999995</v>
      </c>
      <c r="G599">
        <v>27.932698857614</v>
      </c>
      <c r="H599">
        <v>-8.0102993343956701</v>
      </c>
      <c r="I599">
        <v>22.742686317531302</v>
      </c>
      <c r="J599">
        <v>0.63624651527553899</v>
      </c>
      <c r="K599">
        <v>575.89172359632903</v>
      </c>
      <c r="L599">
        <v>506.83315975206602</v>
      </c>
      <c r="M599">
        <v>46.430426400284198</v>
      </c>
      <c r="N599">
        <v>0.57751357164559902</v>
      </c>
      <c r="O599">
        <v>9.5265259555048498</v>
      </c>
      <c r="P599">
        <v>58.991966830785103</v>
      </c>
      <c r="Q599">
        <v>-4.4812658406663999E-2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1329</v>
      </c>
      <c r="E600">
        <v>8187.0588940600001</v>
      </c>
      <c r="F600">
        <v>1293.9000000000001</v>
      </c>
      <c r="G600">
        <v>141.604437365552</v>
      </c>
      <c r="H600">
        <v>15.363466105441001</v>
      </c>
      <c r="I600">
        <v>95.746567401311594</v>
      </c>
      <c r="J600">
        <v>-1.7224452823141401</v>
      </c>
      <c r="K600">
        <v>1103.11362972402</v>
      </c>
      <c r="L600">
        <v>810.15191983661896</v>
      </c>
      <c r="M600">
        <v>67.440594887076799</v>
      </c>
      <c r="N600">
        <v>0.75686192627886395</v>
      </c>
      <c r="O600">
        <v>6.5770152252878802</v>
      </c>
      <c r="P600">
        <v>197.14088873579001</v>
      </c>
      <c r="Q600">
        <v>0.14133723519436001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Row],[Ticker]],[1]!Table1[[Symbol]:[Industry]],2,FALSE),"-")</f>
        <v>-</v>
      </c>
      <c r="D601" t="s">
        <v>46</v>
      </c>
      <c r="E601">
        <v>8183.4736015199996</v>
      </c>
      <c r="F601">
        <v>51.84</v>
      </c>
      <c r="G601">
        <v>141.77172874680801</v>
      </c>
      <c r="H601">
        <v>27.106390925954699</v>
      </c>
      <c r="I601">
        <v>57.090516614261603</v>
      </c>
      <c r="J601">
        <v>7.98377397919357</v>
      </c>
      <c r="K601">
        <v>43.829183677133997</v>
      </c>
      <c r="L601">
        <v>35.486174113453103</v>
      </c>
      <c r="M601">
        <v>58.512768557699403</v>
      </c>
      <c r="N601">
        <v>1.2885434782443099</v>
      </c>
      <c r="O601">
        <v>3.0092592592592502</v>
      </c>
      <c r="P601">
        <v>191.11511722260201</v>
      </c>
      <c r="Q601">
        <v>0.112306650590632</v>
      </c>
    </row>
    <row r="602" spans="1:17" hidden="1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130</v>
      </c>
      <c r="E602">
        <v>8167.3599882500002</v>
      </c>
      <c r="F602">
        <v>344.25</v>
      </c>
      <c r="G602">
        <v>345.97752024721098</v>
      </c>
      <c r="H602">
        <v>10.529210857979299</v>
      </c>
      <c r="I602">
        <v>67.964482138148895</v>
      </c>
      <c r="J602">
        <v>-13.3742628691775</v>
      </c>
      <c r="K602">
        <v>310.40461346280898</v>
      </c>
      <c r="L602">
        <v>217.93105287926301</v>
      </c>
      <c r="M602">
        <v>40.259238453027699</v>
      </c>
      <c r="N602">
        <v>0.61544439030369402</v>
      </c>
      <c r="O602">
        <v>11.5468409586056</v>
      </c>
      <c r="P602">
        <v>405.87803085966198</v>
      </c>
      <c r="Q602">
        <v>0.130159589564254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140</v>
      </c>
      <c r="E603">
        <v>8139.517871735</v>
      </c>
      <c r="F603">
        <v>570.9</v>
      </c>
      <c r="G603">
        <v>52.669273964923597</v>
      </c>
      <c r="H603">
        <v>5.8508119768008697</v>
      </c>
      <c r="I603">
        <v>10.3273503305088</v>
      </c>
      <c r="J603">
        <v>1.6529264847084599</v>
      </c>
      <c r="K603">
        <v>517.17826894256098</v>
      </c>
      <c r="L603">
        <v>458.86398822436598</v>
      </c>
      <c r="M603">
        <v>50.669238667549699</v>
      </c>
      <c r="N603">
        <v>0.879465465067512</v>
      </c>
      <c r="O603">
        <v>8.4953582063408604</v>
      </c>
      <c r="P603">
        <v>80.037842951750207</v>
      </c>
      <c r="Q603">
        <v>2.3298030026384E-2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629</v>
      </c>
      <c r="E604">
        <v>8124.1890267999997</v>
      </c>
      <c r="F604">
        <v>402.2</v>
      </c>
      <c r="G604">
        <v>67.708521683296695</v>
      </c>
      <c r="H604">
        <v>10.4503025240115</v>
      </c>
      <c r="I604">
        <v>22.461121229754198</v>
      </c>
      <c r="J604">
        <v>-4.8222404954708802</v>
      </c>
      <c r="K604">
        <v>379.56262045949097</v>
      </c>
      <c r="L604">
        <v>321.47622290685899</v>
      </c>
      <c r="M604">
        <v>58.099215705789497</v>
      </c>
      <c r="N604">
        <v>2.6501002310661099</v>
      </c>
      <c r="O604">
        <v>12.0462456489308</v>
      </c>
      <c r="P604">
        <v>100.999500249875</v>
      </c>
      <c r="Q604">
        <v>6.2025217369831999E-2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346</v>
      </c>
      <c r="E605">
        <v>8102.00287423999</v>
      </c>
      <c r="F605">
        <v>1723.2</v>
      </c>
      <c r="G605">
        <v>96.5051803442216</v>
      </c>
      <c r="H605">
        <v>22.872552628146899</v>
      </c>
      <c r="I605">
        <v>28.681734489878199</v>
      </c>
      <c r="J605">
        <v>6.8118877103280102</v>
      </c>
      <c r="K605">
        <v>1500.65743671873</v>
      </c>
      <c r="L605">
        <v>1189.32777216964</v>
      </c>
      <c r="M605">
        <v>73.264130304485406</v>
      </c>
      <c r="N605">
        <v>0.99835301380216401</v>
      </c>
      <c r="O605">
        <v>4.6860492107706397</v>
      </c>
      <c r="P605">
        <v>144.99893367455701</v>
      </c>
      <c r="Q605">
        <v>4.3478014471944E-2</v>
      </c>
    </row>
    <row r="606" spans="1:17" hidden="1" x14ac:dyDescent="0.3">
      <c r="A606" t="s">
        <v>1340</v>
      </c>
      <c r="B606" t="s">
        <v>1341</v>
      </c>
      <c r="C606" t="str">
        <f>IFERROR(VLOOKUP(Table1[[#This Row],[Ticker]],[1]!Table1[[Symbol]:[Industry]],2,FALSE),"-")</f>
        <v>-</v>
      </c>
      <c r="D606" t="s">
        <v>247</v>
      </c>
      <c r="E606">
        <v>8052.1500262</v>
      </c>
      <c r="F606">
        <v>1997.15</v>
      </c>
      <c r="G606">
        <v>76.345230799761097</v>
      </c>
      <c r="H606">
        <v>12.1029554790245</v>
      </c>
      <c r="I606">
        <v>48.867147987883698</v>
      </c>
      <c r="J606">
        <v>-0.103774040189936</v>
      </c>
      <c r="K606">
        <v>1755.2338993877399</v>
      </c>
      <c r="L606">
        <v>1432.38754378864</v>
      </c>
      <c r="M606">
        <v>60.858117042977398</v>
      </c>
      <c r="N606">
        <v>0.366691971848702</v>
      </c>
      <c r="O606">
        <v>4.1484114863680599</v>
      </c>
      <c r="P606">
        <v>105.362467866323</v>
      </c>
      <c r="Q606">
        <v>0.16170326823834999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Row],[Ticker]],[1]!Table1[[Symbol]:[Industry]],2,FALSE),"-")</f>
        <v>-</v>
      </c>
      <c r="D607" t="s">
        <v>1344</v>
      </c>
      <c r="E607">
        <v>8042.2467297599997</v>
      </c>
      <c r="F607">
        <v>297.64999999999998</v>
      </c>
      <c r="G607">
        <v>40.584892262113101</v>
      </c>
      <c r="H607">
        <v>-10.6973314777676</v>
      </c>
      <c r="I607">
        <v>-9.4669665789627899</v>
      </c>
      <c r="J607">
        <v>-3.69252615864503</v>
      </c>
      <c r="K607">
        <v>307.65669788744202</v>
      </c>
      <c r="L607">
        <v>288.20822163028998</v>
      </c>
      <c r="M607">
        <v>31.191856583598</v>
      </c>
      <c r="N607">
        <v>2.3386282570491099</v>
      </c>
      <c r="O607">
        <v>22.610448513354601</v>
      </c>
      <c r="P607">
        <v>94.478928454753301</v>
      </c>
      <c r="Q607">
        <v>6.9404985027523E-2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287</v>
      </c>
      <c r="E608">
        <v>8028.2504625000001</v>
      </c>
      <c r="F608">
        <v>807.8</v>
      </c>
      <c r="G608">
        <v>48.802984133042699</v>
      </c>
      <c r="H608">
        <v>-4.6198326067755797</v>
      </c>
      <c r="I608">
        <v>5.4153368801844897</v>
      </c>
      <c r="J608">
        <v>4.5281368711880896</v>
      </c>
      <c r="K608">
        <v>765.02506867106399</v>
      </c>
      <c r="L608">
        <v>662.16631456506605</v>
      </c>
      <c r="M608">
        <v>52.116437033599603</v>
      </c>
      <c r="N608">
        <v>0.88185913836841701</v>
      </c>
      <c r="O608">
        <v>8.9378559049269697</v>
      </c>
      <c r="P608">
        <v>84.745568896512196</v>
      </c>
      <c r="Q608">
        <v>1.0604356813782001E-2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153</v>
      </c>
      <c r="E609">
        <v>8015.4632408500001</v>
      </c>
      <c r="F609">
        <v>669.65</v>
      </c>
      <c r="G609">
        <v>-43.436684181158903</v>
      </c>
      <c r="H609">
        <v>-8.5761086625173792</v>
      </c>
      <c r="I609">
        <v>-22.1620418487432</v>
      </c>
      <c r="J609">
        <v>-2.3106623147751</v>
      </c>
      <c r="K609">
        <v>691.06263191838605</v>
      </c>
      <c r="L609">
        <v>718.23354244616905</v>
      </c>
      <c r="M609">
        <v>27.055971354730399</v>
      </c>
      <c r="N609">
        <v>2.70139759897256</v>
      </c>
      <c r="O609">
        <v>46.046442171283502</v>
      </c>
      <c r="P609">
        <v>11.869361844303301</v>
      </c>
      <c r="Q609">
        <v>-0.106078114615529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539</v>
      </c>
      <c r="E610">
        <v>8009.6577027499998</v>
      </c>
      <c r="F610">
        <v>238.48</v>
      </c>
      <c r="G610">
        <v>10.8502584548808</v>
      </c>
      <c r="H610">
        <v>4.9151945518283</v>
      </c>
      <c r="I610">
        <v>-2.0526387563304702</v>
      </c>
      <c r="J610">
        <v>-1.04525674297126</v>
      </c>
      <c r="K610">
        <v>229.371830359347</v>
      </c>
      <c r="L610">
        <v>219.414793770313</v>
      </c>
      <c r="M610">
        <v>56.7574597489455</v>
      </c>
      <c r="N610">
        <v>2.1129606999572998</v>
      </c>
      <c r="O610">
        <v>17.661858436766199</v>
      </c>
      <c r="P610">
        <v>46.486486486486399</v>
      </c>
      <c r="Q610">
        <v>3.5402742442199001E-2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247</v>
      </c>
      <c r="E611">
        <v>7937.0028481600002</v>
      </c>
      <c r="F611">
        <v>7098.55</v>
      </c>
      <c r="G611">
        <v>32.733031808359399</v>
      </c>
      <c r="H611">
        <v>2.1695910263849698</v>
      </c>
      <c r="I611">
        <v>27.5093908864445</v>
      </c>
      <c r="J611">
        <v>-4.8762979703238098</v>
      </c>
      <c r="K611">
        <v>6884.0802475568298</v>
      </c>
      <c r="L611">
        <v>6091.3756802783901</v>
      </c>
      <c r="M611">
        <v>49.373589924125604</v>
      </c>
      <c r="N611">
        <v>1.4919162993058099</v>
      </c>
      <c r="O611">
        <v>10.233780138197201</v>
      </c>
      <c r="P611">
        <v>64.619327010041403</v>
      </c>
      <c r="Q611">
        <v>2.2419808189611E-2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65</v>
      </c>
      <c r="E612">
        <v>7934.8773481879998</v>
      </c>
      <c r="F612">
        <v>239.65</v>
      </c>
      <c r="G612">
        <v>-19.503685177149499</v>
      </c>
      <c r="H612">
        <v>5.7225303769301599</v>
      </c>
      <c r="I612">
        <v>-50.750248300985199</v>
      </c>
      <c r="J612">
        <v>3.5466706652975599</v>
      </c>
      <c r="K612">
        <v>247.91941799216701</v>
      </c>
      <c r="L612">
        <v>275.745625334343</v>
      </c>
      <c r="M612">
        <v>57.205556689314001</v>
      </c>
      <c r="N612">
        <v>0.68664472505074603</v>
      </c>
      <c r="O612">
        <v>97.287711245566399</v>
      </c>
      <c r="P612">
        <v>22.208057113717398</v>
      </c>
      <c r="Q612">
        <v>-7.0529375192169997E-3</v>
      </c>
    </row>
    <row r="613" spans="1:17" hidden="1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629</v>
      </c>
      <c r="E613">
        <v>7934.5175225399898</v>
      </c>
      <c r="F613">
        <v>3876.25</v>
      </c>
      <c r="G613">
        <v>-2.3758504994751202</v>
      </c>
      <c r="H613">
        <v>-9.1397955185539903</v>
      </c>
      <c r="I613">
        <v>-2.3377432901174999</v>
      </c>
      <c r="J613">
        <v>-4.5389225550414096</v>
      </c>
      <c r="K613">
        <v>3740.8380621984402</v>
      </c>
      <c r="L613">
        <v>3450.5914200166899</v>
      </c>
      <c r="M613">
        <v>55.382596619603603</v>
      </c>
      <c r="N613">
        <v>0.65976543116809705</v>
      </c>
      <c r="O613">
        <v>10.6430183811673</v>
      </c>
      <c r="P613">
        <v>28.9075490522115</v>
      </c>
      <c r="Q613">
        <v>-2.7510803217562E-2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1359</v>
      </c>
      <c r="E614">
        <v>7921.0235457500003</v>
      </c>
      <c r="F614">
        <v>661.4</v>
      </c>
      <c r="G614">
        <v>3.3968126152935501</v>
      </c>
      <c r="H614">
        <v>22.158985547761901</v>
      </c>
      <c r="I614">
        <v>6.1129190567712701</v>
      </c>
      <c r="J614">
        <v>1.2787744961088601</v>
      </c>
      <c r="K614">
        <v>559.77132241081802</v>
      </c>
      <c r="L614">
        <v>520.50585136402799</v>
      </c>
      <c r="M614">
        <v>68.502229343250704</v>
      </c>
      <c r="N614">
        <v>3.0444535721929098</v>
      </c>
      <c r="O614">
        <v>4.2485636528575697</v>
      </c>
      <c r="P614">
        <v>62.526108858582099</v>
      </c>
      <c r="Q614">
        <v>0.149721948219324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236</v>
      </c>
      <c r="E615">
        <v>7910.0627492539998</v>
      </c>
      <c r="F615">
        <v>189</v>
      </c>
      <c r="G615">
        <v>13.869414969848499</v>
      </c>
      <c r="H615">
        <v>8.3580828219558807</v>
      </c>
      <c r="I615">
        <v>-32.864341804925402</v>
      </c>
      <c r="J615">
        <v>3.9767206424175501</v>
      </c>
      <c r="K615">
        <v>193.38035781070101</v>
      </c>
      <c r="L615">
        <v>194.94740870452901</v>
      </c>
      <c r="M615">
        <v>57.564469276785502</v>
      </c>
      <c r="N615">
        <v>0.83316913011888405</v>
      </c>
      <c r="O615">
        <v>62.962962962962898</v>
      </c>
      <c r="P615">
        <v>40.259740259740198</v>
      </c>
      <c r="Q615">
        <v>8.2177660937760993E-2</v>
      </c>
    </row>
    <row r="616" spans="1:17" hidden="1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21</v>
      </c>
      <c r="E616">
        <v>7836.1541640799996</v>
      </c>
      <c r="F616">
        <v>648.65</v>
      </c>
      <c r="G616">
        <v>145.16012688206601</v>
      </c>
      <c r="H616">
        <v>1.6297554452466401</v>
      </c>
      <c r="I616">
        <v>44.731278203159</v>
      </c>
      <c r="J616">
        <v>5.8704270384545003</v>
      </c>
      <c r="K616">
        <v>602.09666985782599</v>
      </c>
      <c r="L616">
        <v>511.55921840796799</v>
      </c>
      <c r="M616">
        <v>90.238603223145006</v>
      </c>
      <c r="N616">
        <v>0.87444470101968397</v>
      </c>
      <c r="O616">
        <v>6.0664456949047896</v>
      </c>
      <c r="P616">
        <v>186.88633348075999</v>
      </c>
      <c r="Q616">
        <v>0.26137298569685202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252</v>
      </c>
      <c r="E617">
        <v>7817.3857188000002</v>
      </c>
      <c r="F617">
        <v>595.79999999999995</v>
      </c>
      <c r="G617">
        <v>-42.977421420873</v>
      </c>
      <c r="H617">
        <v>-5.6945209483922703</v>
      </c>
      <c r="I617">
        <v>-18.8690942315983</v>
      </c>
      <c r="J617">
        <v>0.77451947698137302</v>
      </c>
      <c r="K617">
        <v>591.14448035862495</v>
      </c>
      <c r="L617">
        <v>602.53516735658604</v>
      </c>
      <c r="M617">
        <v>41.185086247648002</v>
      </c>
      <c r="N617">
        <v>1.1275188787452901</v>
      </c>
      <c r="O617">
        <v>25.797247398455799</v>
      </c>
      <c r="P617">
        <v>8.0130529369107908</v>
      </c>
      <c r="Q617">
        <v>2.1484775290565E-2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189</v>
      </c>
      <c r="E618">
        <v>7809.804099</v>
      </c>
      <c r="F618">
        <v>386.2</v>
      </c>
      <c r="G618">
        <v>-0.48625047367331198</v>
      </c>
      <c r="H618">
        <v>20.2813020868888</v>
      </c>
      <c r="I618">
        <v>20.8963074274223</v>
      </c>
      <c r="J618">
        <v>0.80989614038744095</v>
      </c>
      <c r="K618">
        <v>340.937039482172</v>
      </c>
      <c r="M618">
        <v>81.9687402551058</v>
      </c>
      <c r="N618">
        <v>1.1261895295425699</v>
      </c>
      <c r="O618">
        <v>5.2563438632832797</v>
      </c>
      <c r="P618">
        <v>60.849645980841302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46</v>
      </c>
      <c r="E619">
        <v>7802.5920652799996</v>
      </c>
      <c r="F619">
        <v>483.35</v>
      </c>
      <c r="G619">
        <v>169.584543252576</v>
      </c>
      <c r="H619">
        <v>7.3355407859885</v>
      </c>
      <c r="I619">
        <v>42.484656512973103</v>
      </c>
      <c r="J619">
        <v>-14.0870133300132</v>
      </c>
      <c r="K619">
        <v>447.28409196813197</v>
      </c>
      <c r="L619">
        <v>340.75784277615799</v>
      </c>
      <c r="M619">
        <v>33.833499295326099</v>
      </c>
      <c r="N619">
        <v>2.2362688235737198</v>
      </c>
      <c r="O619">
        <v>22.0544119168304</v>
      </c>
      <c r="P619">
        <v>195.898377716559</v>
      </c>
      <c r="Q619">
        <v>0.18427165009584601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494</v>
      </c>
      <c r="E620">
        <v>7789.3000841000003</v>
      </c>
      <c r="F620">
        <v>714.95</v>
      </c>
      <c r="G620">
        <v>5.6577372614402304</v>
      </c>
      <c r="H620">
        <v>12.1546690177111</v>
      </c>
      <c r="I620">
        <v>19.522601057971499</v>
      </c>
      <c r="J620">
        <v>-3.2043123130304498</v>
      </c>
      <c r="K620">
        <v>661.78046570356003</v>
      </c>
      <c r="M620">
        <v>55.965846741898801</v>
      </c>
      <c r="N620">
        <v>0.96011164238802604</v>
      </c>
      <c r="O620">
        <v>6.5808797818029001</v>
      </c>
      <c r="P620">
        <v>37.715496484638301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46</v>
      </c>
      <c r="E621">
        <v>7787.4093554600004</v>
      </c>
      <c r="F621">
        <v>535.1</v>
      </c>
      <c r="G621">
        <v>89.088665001650099</v>
      </c>
      <c r="H621">
        <v>17.083053435537501</v>
      </c>
      <c r="I621">
        <v>20.616303003136</v>
      </c>
      <c r="J621">
        <v>1.6609154229235801</v>
      </c>
      <c r="K621">
        <v>486.85298163462897</v>
      </c>
      <c r="L621">
        <v>415.71350904545602</v>
      </c>
      <c r="M621">
        <v>55.710219661592902</v>
      </c>
      <c r="N621">
        <v>0.70401362124395495</v>
      </c>
      <c r="O621">
        <v>5.4008596524014196</v>
      </c>
      <c r="P621">
        <v>125.685364824968</v>
      </c>
      <c r="Q621">
        <v>-2.2870191712882001E-2</v>
      </c>
    </row>
    <row r="622" spans="1:17" hidden="1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333</v>
      </c>
      <c r="E622">
        <v>7771.4539000000004</v>
      </c>
      <c r="F622">
        <v>1137.7</v>
      </c>
      <c r="G622">
        <v>3.6244624154346901</v>
      </c>
      <c r="H622">
        <v>-6.6501395981475104</v>
      </c>
      <c r="I622">
        <v>12.623786500766499</v>
      </c>
      <c r="J622">
        <v>-4.7019047446252902</v>
      </c>
      <c r="K622">
        <v>1102.0560878711799</v>
      </c>
      <c r="L622">
        <v>983.65292084146995</v>
      </c>
      <c r="M622">
        <v>34.312068673574899</v>
      </c>
      <c r="N622">
        <v>0.36071828891201502</v>
      </c>
      <c r="O622">
        <v>13.386657291025699</v>
      </c>
      <c r="P622">
        <v>38.743902439024303</v>
      </c>
      <c r="Q622">
        <v>-5.1896379634954998E-2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539</v>
      </c>
      <c r="E623">
        <v>7762.8213649999998</v>
      </c>
      <c r="F623">
        <v>390.3</v>
      </c>
      <c r="G623">
        <v>104.285325579405</v>
      </c>
      <c r="H623">
        <v>2.94545335108673</v>
      </c>
      <c r="I623">
        <v>38.3222601912939</v>
      </c>
      <c r="J623">
        <v>-1.0259872631584399</v>
      </c>
      <c r="K623">
        <v>358.991224792791</v>
      </c>
      <c r="L623">
        <v>287.14345357087097</v>
      </c>
      <c r="M623">
        <v>61.859944394826599</v>
      </c>
      <c r="N623">
        <v>0.74995582515021197</v>
      </c>
      <c r="O623">
        <v>15.6033820138355</v>
      </c>
      <c r="P623">
        <v>131.76959619952399</v>
      </c>
      <c r="Q623">
        <v>0.334544415347096</v>
      </c>
    </row>
    <row r="624" spans="1:17" hidden="1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E624">
        <v>7733.7030912</v>
      </c>
      <c r="F624">
        <v>3412.75</v>
      </c>
      <c r="G624">
        <v>2.1335262274062399</v>
      </c>
      <c r="H624">
        <v>-6.4954522424518402</v>
      </c>
      <c r="I624">
        <v>21.0695727422797</v>
      </c>
      <c r="J624">
        <v>-0.20076654701160099</v>
      </c>
      <c r="K624">
        <v>3242.1931609620401</v>
      </c>
      <c r="L624">
        <v>2763.5959347481798</v>
      </c>
      <c r="M624">
        <v>53.711823867549803</v>
      </c>
      <c r="N624">
        <v>1.0407230315153899</v>
      </c>
      <c r="O624">
        <v>13.9843234927844</v>
      </c>
      <c r="P624">
        <v>62.589328251548302</v>
      </c>
      <c r="Q624">
        <v>0.114284896192086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46</v>
      </c>
      <c r="E625">
        <v>7674.6177608099997</v>
      </c>
      <c r="F625">
        <v>5253.25</v>
      </c>
      <c r="G625">
        <v>15.856498746723799</v>
      </c>
      <c r="H625">
        <v>-3.6954071515770499</v>
      </c>
      <c r="I625">
        <v>3.68264358444367</v>
      </c>
      <c r="J625">
        <v>3.5993365542703102</v>
      </c>
      <c r="K625">
        <v>4974.3307494660303</v>
      </c>
      <c r="L625">
        <v>4597.1935363539696</v>
      </c>
      <c r="M625">
        <v>39.062236076428199</v>
      </c>
      <c r="N625">
        <v>1.3020717046974899</v>
      </c>
      <c r="O625">
        <v>5.6488840241755103</v>
      </c>
      <c r="P625">
        <v>56.1167327894916</v>
      </c>
      <c r="Q625">
        <v>0.19598753553121201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24</v>
      </c>
      <c r="E626">
        <v>7665.7938881399996</v>
      </c>
      <c r="F626">
        <v>477.8</v>
      </c>
      <c r="G626">
        <v>-14.686706217701101</v>
      </c>
      <c r="H626">
        <v>-3.2107859229956799</v>
      </c>
      <c r="I626">
        <v>-15.8567303529817</v>
      </c>
      <c r="J626">
        <v>-0.70914169913900504</v>
      </c>
      <c r="K626">
        <v>476.46582807111099</v>
      </c>
      <c r="L626">
        <v>486.18364706863798</v>
      </c>
      <c r="M626">
        <v>66.660361835688207</v>
      </c>
      <c r="N626">
        <v>1.1138852433367801</v>
      </c>
      <c r="O626">
        <v>27.9510255336961</v>
      </c>
      <c r="P626">
        <v>14.841966109842501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542</v>
      </c>
      <c r="E627">
        <v>7627.2627285799999</v>
      </c>
      <c r="F627">
        <v>267.10000000000002</v>
      </c>
      <c r="G627">
        <v>-18.749124979864899</v>
      </c>
      <c r="H627">
        <v>8.2547839940477701</v>
      </c>
      <c r="I627">
        <v>-18.394189498831999</v>
      </c>
      <c r="J627">
        <v>4.0404780158434503</v>
      </c>
      <c r="K627">
        <v>254.310876154879</v>
      </c>
      <c r="L627">
        <v>260.09861453470501</v>
      </c>
      <c r="M627">
        <v>79.581116127313607</v>
      </c>
      <c r="N627">
        <v>1.4073444361592</v>
      </c>
      <c r="O627">
        <v>20.160988393859899</v>
      </c>
      <c r="P627">
        <v>21.409090909090899</v>
      </c>
      <c r="Q627">
        <v>-2.246488220455E-2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610</v>
      </c>
      <c r="E628">
        <v>7556.8995852799999</v>
      </c>
      <c r="F628">
        <v>43.34</v>
      </c>
      <c r="G628">
        <v>-12.7333170476926</v>
      </c>
      <c r="H628">
        <v>-3.0665798133552902</v>
      </c>
      <c r="I628">
        <v>-45.161909517775101</v>
      </c>
      <c r="J628">
        <v>-3.7950343885914899</v>
      </c>
      <c r="K628">
        <v>44.2324858817584</v>
      </c>
      <c r="L628">
        <v>46.733960313565703</v>
      </c>
      <c r="M628">
        <v>54.809649642587203</v>
      </c>
      <c r="N628">
        <v>1.91829338126616</v>
      </c>
      <c r="O628">
        <v>58.514074757729503</v>
      </c>
      <c r="P628">
        <v>13.902759526938199</v>
      </c>
      <c r="Q628">
        <v>-3.3159442239330001E-3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542</v>
      </c>
      <c r="E629">
        <v>7551.8630750000002</v>
      </c>
      <c r="F629">
        <v>2323.9</v>
      </c>
      <c r="G629">
        <v>-21.405479743012801</v>
      </c>
      <c r="H629">
        <v>2.8256470062712</v>
      </c>
      <c r="I629">
        <v>-19.780232009916201</v>
      </c>
      <c r="J629">
        <v>-3.69611231209986</v>
      </c>
      <c r="K629">
        <v>2265.5470446591798</v>
      </c>
      <c r="L629">
        <v>2256.7079807874502</v>
      </c>
      <c r="M629">
        <v>47.669065932339798</v>
      </c>
      <c r="N629">
        <v>0.92256005253727802</v>
      </c>
      <c r="O629">
        <v>17.690089935023</v>
      </c>
      <c r="P629">
        <v>18.566326530612201</v>
      </c>
      <c r="Q629">
        <v>-4.9226461504244999E-2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393</v>
      </c>
      <c r="E630">
        <v>7539.1599770100001</v>
      </c>
      <c r="F630">
        <v>676.7</v>
      </c>
      <c r="G630">
        <v>-20.545853325265799</v>
      </c>
      <c r="H630">
        <v>-1.59628252671865</v>
      </c>
      <c r="I630">
        <v>-19.6342574120231</v>
      </c>
      <c r="J630">
        <v>-4.1355327245329399</v>
      </c>
      <c r="K630">
        <v>658.24767224915502</v>
      </c>
      <c r="L630">
        <v>646.34526731787003</v>
      </c>
      <c r="M630">
        <v>48.270308994452598</v>
      </c>
      <c r="N630">
        <v>1.4569239048395499</v>
      </c>
      <c r="O630">
        <v>14.6741539825624</v>
      </c>
      <c r="P630">
        <v>29.7976407403855</v>
      </c>
      <c r="Q630">
        <v>-5.6144454174585003E-2</v>
      </c>
    </row>
    <row r="631" spans="1:17" hidden="1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65</v>
      </c>
      <c r="E631">
        <v>7501.5123041249999</v>
      </c>
      <c r="F631">
        <v>425.9</v>
      </c>
      <c r="G631">
        <v>-22.583473352445601</v>
      </c>
      <c r="H631">
        <v>6.9980191733781796</v>
      </c>
      <c r="I631">
        <v>-3.40870830686936</v>
      </c>
      <c r="J631">
        <v>3.62318057219658</v>
      </c>
      <c r="K631">
        <v>396.90226117231299</v>
      </c>
      <c r="M631">
        <v>69.322678490981104</v>
      </c>
      <c r="N631">
        <v>1.2503058632969399</v>
      </c>
      <c r="O631">
        <v>4.9542146043672197</v>
      </c>
      <c r="P631">
        <v>33.302034428794897</v>
      </c>
    </row>
    <row r="632" spans="1:17" hidden="1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1396</v>
      </c>
      <c r="E632">
        <v>7495.6016155050002</v>
      </c>
      <c r="F632">
        <v>576.65</v>
      </c>
      <c r="G632">
        <v>3.2953277574481201</v>
      </c>
      <c r="H632">
        <v>-8.8173163948113498</v>
      </c>
      <c r="I632">
        <v>-5.6927808425010697</v>
      </c>
      <c r="J632">
        <v>-4.8295307840217401</v>
      </c>
      <c r="K632">
        <v>589.88232732487404</v>
      </c>
      <c r="L632">
        <v>535.64017402326499</v>
      </c>
      <c r="M632">
        <v>28.879344340642898</v>
      </c>
      <c r="N632">
        <v>0.26603110857978401</v>
      </c>
      <c r="O632">
        <v>14.801005809416401</v>
      </c>
      <c r="P632">
        <v>48.544564657393003</v>
      </c>
      <c r="Q632">
        <v>7.0966793087247002E-2</v>
      </c>
    </row>
    <row r="633" spans="1:17" hidden="1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806</v>
      </c>
      <c r="E633">
        <v>7489.8128550000001</v>
      </c>
      <c r="F633">
        <v>814.8</v>
      </c>
      <c r="G633">
        <v>124.408069345047</v>
      </c>
      <c r="H633">
        <v>19.897165268697002</v>
      </c>
      <c r="I633">
        <v>62.577547821224499</v>
      </c>
      <c r="J633">
        <v>-6.6326498531693803</v>
      </c>
      <c r="K633">
        <v>754.53555573575397</v>
      </c>
      <c r="L633">
        <v>616.74085623315398</v>
      </c>
      <c r="M633">
        <v>63.427357454108602</v>
      </c>
      <c r="N633">
        <v>1.93148884019185</v>
      </c>
      <c r="O633">
        <v>14.2366224840451</v>
      </c>
      <c r="P633">
        <v>149.17431192660499</v>
      </c>
      <c r="Q633">
        <v>6.7168390543274004E-2</v>
      </c>
    </row>
    <row r="634" spans="1:17" hidden="1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388</v>
      </c>
      <c r="E634">
        <v>7488.9652538250002</v>
      </c>
      <c r="F634">
        <v>944.6</v>
      </c>
      <c r="G634">
        <v>4.0242233786286903</v>
      </c>
      <c r="H634">
        <v>-0.48670100424900298</v>
      </c>
      <c r="I634">
        <v>2.5247377680941301</v>
      </c>
      <c r="J634">
        <v>-1.12548886403193</v>
      </c>
      <c r="K634">
        <v>905.05103902390999</v>
      </c>
      <c r="L634">
        <v>849.25139265337395</v>
      </c>
      <c r="M634">
        <v>69.884975482873401</v>
      </c>
      <c r="N634">
        <v>0.86161827450128203</v>
      </c>
      <c r="O634">
        <v>14.281177217869899</v>
      </c>
      <c r="P634">
        <v>30.190889669905498</v>
      </c>
      <c r="Q634">
        <v>8.5327857436336002E-2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346</v>
      </c>
      <c r="E635">
        <v>7428.3369155820001</v>
      </c>
      <c r="F635">
        <v>87.59</v>
      </c>
      <c r="G635">
        <v>12.214446681584</v>
      </c>
      <c r="H635">
        <v>26.572656426000101</v>
      </c>
      <c r="I635">
        <v>-1.09323116055924</v>
      </c>
      <c r="J635">
        <v>7.1143159257301098</v>
      </c>
      <c r="K635">
        <v>77.751023313688606</v>
      </c>
      <c r="L635">
        <v>71.788970200934699</v>
      </c>
      <c r="M635">
        <v>73.662957031657996</v>
      </c>
      <c r="N635">
        <v>1.34771145215308</v>
      </c>
      <c r="O635">
        <v>9.3047151501312904</v>
      </c>
      <c r="P635">
        <v>49.343563512361399</v>
      </c>
      <c r="Q635">
        <v>7.2380305213471996E-2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189</v>
      </c>
      <c r="E636">
        <v>7406.1401282199904</v>
      </c>
      <c r="F636">
        <v>1356.65</v>
      </c>
      <c r="G636">
        <v>24.0602265586265</v>
      </c>
      <c r="H636">
        <v>24.435840141395499</v>
      </c>
      <c r="I636">
        <v>19.266335038320499</v>
      </c>
      <c r="J636">
        <v>3.9607575352860098</v>
      </c>
      <c r="K636">
        <v>1185.06553194304</v>
      </c>
      <c r="L636">
        <v>1032.17506429372</v>
      </c>
      <c r="M636">
        <v>78.216046863923395</v>
      </c>
      <c r="N636">
        <v>1.0563440999176601</v>
      </c>
      <c r="O636">
        <v>5.4730402093391799</v>
      </c>
      <c r="P636">
        <v>65.344302254722706</v>
      </c>
      <c r="Q636">
        <v>5.9254660656892E-2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1407</v>
      </c>
      <c r="E637">
        <v>7340.2251245099997</v>
      </c>
      <c r="F637">
        <v>233.39</v>
      </c>
      <c r="G637">
        <v>-19.656203264442698</v>
      </c>
      <c r="H637">
        <v>23.282744046555099</v>
      </c>
      <c r="I637">
        <v>5.7121057349962898</v>
      </c>
      <c r="J637">
        <v>6.32617178458122</v>
      </c>
      <c r="K637">
        <v>199.36506609288199</v>
      </c>
      <c r="L637">
        <v>192.904010760066</v>
      </c>
      <c r="M637">
        <v>81.637657031310098</v>
      </c>
      <c r="N637">
        <v>3.0003468893065999</v>
      </c>
      <c r="O637">
        <v>2.8321693303055002</v>
      </c>
      <c r="P637">
        <v>37.612028301886703</v>
      </c>
      <c r="Q637">
        <v>-5.7465737939994002E-2</v>
      </c>
    </row>
    <row r="638" spans="1:17" x14ac:dyDescent="0.3">
      <c r="A638" t="s">
        <v>1408</v>
      </c>
      <c r="B638" t="s">
        <v>1409</v>
      </c>
      <c r="C638" t="str">
        <f>IFERROR(VLOOKUP(Table1[[#This Row],[Ticker]],[1]!Table1[[Symbol]:[Industry]],2,FALSE),"-")</f>
        <v>-</v>
      </c>
      <c r="D638" t="s">
        <v>21</v>
      </c>
      <c r="E638">
        <v>7338.7734743399997</v>
      </c>
      <c r="F638">
        <v>893.95</v>
      </c>
      <c r="G638">
        <v>67.394761703731007</v>
      </c>
      <c r="H638">
        <v>4.4029294579420704</v>
      </c>
      <c r="I638">
        <v>100.816823691922</v>
      </c>
      <c r="J638">
        <v>-1.71112468029577</v>
      </c>
      <c r="K638">
        <v>815.46672500849797</v>
      </c>
      <c r="L638">
        <v>639.53305015406499</v>
      </c>
      <c r="M638">
        <v>57.789209119135002</v>
      </c>
      <c r="N638">
        <v>0.86186716054315304</v>
      </c>
      <c r="O638">
        <v>2.4553945970132398</v>
      </c>
      <c r="P638">
        <v>115.409638554216</v>
      </c>
      <c r="Q638">
        <v>0.14213661392063001</v>
      </c>
    </row>
    <row r="639" spans="1:17" x14ac:dyDescent="0.3">
      <c r="A639" t="s">
        <v>1410</v>
      </c>
      <c r="B639" t="s">
        <v>1411</v>
      </c>
      <c r="C639" t="str">
        <f>IFERROR(VLOOKUP(Table1[[#This Row],[Ticker]],[1]!Table1[[Symbol]:[Industry]],2,FALSE),"-")</f>
        <v>-</v>
      </c>
      <c r="D639" t="s">
        <v>806</v>
      </c>
      <c r="E639">
        <v>7306.1234680139996</v>
      </c>
      <c r="F639">
        <v>40.93</v>
      </c>
      <c r="G639">
        <v>-30.7229199470809</v>
      </c>
      <c r="H639">
        <v>-6.9348963668662398</v>
      </c>
      <c r="I639">
        <v>-19.962871022494902</v>
      </c>
      <c r="J639">
        <v>-1.4012585130466599</v>
      </c>
      <c r="K639">
        <v>42.814922425335098</v>
      </c>
      <c r="L639">
        <v>43.826722698093199</v>
      </c>
      <c r="M639">
        <v>34.634207587883402</v>
      </c>
      <c r="N639">
        <v>0.57393678031486295</v>
      </c>
      <c r="O639">
        <v>31.932567798680601</v>
      </c>
      <c r="P639">
        <v>10.6216216216216</v>
      </c>
      <c r="Q639">
        <v>3.6641766582179998E-2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-</v>
      </c>
      <c r="D640" t="s">
        <v>189</v>
      </c>
      <c r="E640">
        <v>7271.2779970949996</v>
      </c>
      <c r="F640">
        <v>539.35</v>
      </c>
      <c r="G640">
        <v>1.4217551620437101</v>
      </c>
      <c r="H640">
        <v>3.7048930138054401</v>
      </c>
      <c r="I640">
        <v>20.614219812082499</v>
      </c>
      <c r="J640">
        <v>0.39836962917414398</v>
      </c>
      <c r="K640">
        <v>477.27064499584799</v>
      </c>
      <c r="L640">
        <v>425.37600975093102</v>
      </c>
      <c r="M640">
        <v>76.354992591143997</v>
      </c>
      <c r="N640">
        <v>1.02617431879096</v>
      </c>
      <c r="O640">
        <v>2.6606099935107199</v>
      </c>
      <c r="P640">
        <v>52.4664310954063</v>
      </c>
      <c r="Q640">
        <v>3.4734175259642001E-2</v>
      </c>
    </row>
    <row r="641" spans="1:17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-</v>
      </c>
      <c r="D641" t="s">
        <v>346</v>
      </c>
      <c r="E641">
        <v>7270.8624663999999</v>
      </c>
      <c r="F641">
        <v>146.66</v>
      </c>
      <c r="G641">
        <v>76.313259751135703</v>
      </c>
      <c r="H641">
        <v>43.755718155033897</v>
      </c>
      <c r="I641">
        <v>34.053440349748598</v>
      </c>
      <c r="J641">
        <v>16.223294639528699</v>
      </c>
      <c r="K641">
        <v>119.643730030935</v>
      </c>
      <c r="L641">
        <v>99.381030739063405</v>
      </c>
      <c r="M641">
        <v>75.084142376394496</v>
      </c>
      <c r="N641">
        <v>1.6891636291549199</v>
      </c>
      <c r="O641">
        <v>9.7095322514659799</v>
      </c>
      <c r="P641">
        <v>125.45734050730201</v>
      </c>
      <c r="Q641">
        <v>6.8492325210818994E-2</v>
      </c>
    </row>
    <row r="642" spans="1:17" hidden="1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-</v>
      </c>
      <c r="D642" t="s">
        <v>140</v>
      </c>
      <c r="E642">
        <v>7242.19984656</v>
      </c>
      <c r="F642">
        <v>528.35</v>
      </c>
      <c r="G642">
        <v>61.055954515617003</v>
      </c>
      <c r="H642">
        <v>26.155545404063599</v>
      </c>
      <c r="I642">
        <v>58.804135359762903</v>
      </c>
      <c r="J642">
        <v>2.8463535509663802</v>
      </c>
      <c r="K642">
        <v>412.40068879620901</v>
      </c>
      <c r="M642">
        <v>68.5336414424211</v>
      </c>
      <c r="N642">
        <v>0.64755614579999998</v>
      </c>
      <c r="O642">
        <v>1.4479038516135001</v>
      </c>
      <c r="P642">
        <v>117.65190525231699</v>
      </c>
    </row>
    <row r="643" spans="1:17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-</v>
      </c>
      <c r="D643" t="s">
        <v>336</v>
      </c>
      <c r="E643">
        <v>7217.4789441299999</v>
      </c>
      <c r="F643">
        <v>327</v>
      </c>
      <c r="G643">
        <v>125.639464445366</v>
      </c>
      <c r="H643">
        <v>12.0918151399905</v>
      </c>
      <c r="I643">
        <v>76.666616647135399</v>
      </c>
      <c r="J643">
        <v>-0.96807618341275103</v>
      </c>
      <c r="K643">
        <v>297.39618654433298</v>
      </c>
      <c r="L643">
        <v>229.51583064989299</v>
      </c>
      <c r="M643">
        <v>44.596306406760903</v>
      </c>
      <c r="N643">
        <v>0.70414718220429195</v>
      </c>
      <c r="O643">
        <v>7.7217125382263099</v>
      </c>
      <c r="P643">
        <v>156.57120439387899</v>
      </c>
      <c r="Q643">
        <v>0.12928433828841701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-</v>
      </c>
      <c r="D644" t="s">
        <v>46</v>
      </c>
      <c r="E644">
        <v>7195.5753497100004</v>
      </c>
      <c r="F644">
        <v>203.52</v>
      </c>
      <c r="G644">
        <v>60.301911702750701</v>
      </c>
      <c r="H644">
        <v>-6.5282012161000402</v>
      </c>
      <c r="I644">
        <v>-21.440368167315601</v>
      </c>
      <c r="J644">
        <v>-2.1972504502274099</v>
      </c>
      <c r="K644">
        <v>199.39970698444401</v>
      </c>
      <c r="L644">
        <v>188.133544902106</v>
      </c>
      <c r="M644">
        <v>38.529441527146403</v>
      </c>
      <c r="N644">
        <v>1.32144111572096</v>
      </c>
      <c r="O644">
        <v>22.494103773584801</v>
      </c>
      <c r="P644">
        <v>88.183079056865395</v>
      </c>
      <c r="Q644">
        <v>0.16226352775601199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-</v>
      </c>
      <c r="D645" t="s">
        <v>189</v>
      </c>
      <c r="E645">
        <v>7158.4957499000002</v>
      </c>
      <c r="F645">
        <v>492.9</v>
      </c>
      <c r="G645">
        <v>118.342338239836</v>
      </c>
      <c r="H645">
        <v>23.920617240181102</v>
      </c>
      <c r="I645">
        <v>12.3721686013627</v>
      </c>
      <c r="J645">
        <v>4.1020092253246201</v>
      </c>
      <c r="K645">
        <v>423.12722572971597</v>
      </c>
      <c r="L645">
        <v>361.86093070591897</v>
      </c>
      <c r="M645">
        <v>82.035270406394901</v>
      </c>
      <c r="N645">
        <v>1.27249524007232</v>
      </c>
      <c r="O645">
        <v>4.8894299046459802</v>
      </c>
      <c r="P645">
        <v>148.562783661119</v>
      </c>
      <c r="Q645">
        <v>0.14760738156630299</v>
      </c>
    </row>
    <row r="646" spans="1:17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-</v>
      </c>
      <c r="D646" t="s">
        <v>1426</v>
      </c>
      <c r="E646">
        <v>7151.2854251999997</v>
      </c>
      <c r="F646">
        <v>904</v>
      </c>
      <c r="G646">
        <v>-0.67601180545912198</v>
      </c>
      <c r="H646">
        <v>10.6633310285061</v>
      </c>
      <c r="I646">
        <v>-7.9574162579520697</v>
      </c>
      <c r="J646">
        <v>8.2365315636236197E-2</v>
      </c>
      <c r="K646">
        <v>798.99380685062295</v>
      </c>
      <c r="L646">
        <v>757.63964065859898</v>
      </c>
      <c r="M646">
        <v>73.488165233262905</v>
      </c>
      <c r="N646">
        <v>1.2106106592782699</v>
      </c>
      <c r="O646">
        <v>9.4469026548672499</v>
      </c>
      <c r="P646">
        <v>52.831783601014301</v>
      </c>
      <c r="Q646">
        <v>-1.6579978896843001E-2</v>
      </c>
    </row>
    <row r="647" spans="1:17" hidden="1" x14ac:dyDescent="0.3">
      <c r="A647" t="s">
        <v>1427</v>
      </c>
      <c r="B647" t="s">
        <v>1428</v>
      </c>
      <c r="C647" t="str">
        <f>IFERROR(VLOOKUP(Table1[[#This Row],[Ticker]],[1]!Table1[[Symbol]:[Industry]],2,FALSE),"-")</f>
        <v>-</v>
      </c>
      <c r="D647" t="s">
        <v>986</v>
      </c>
      <c r="E647">
        <v>7141.4834959999998</v>
      </c>
      <c r="F647">
        <v>758.55</v>
      </c>
      <c r="G647">
        <v>993.542385240729</v>
      </c>
      <c r="H647">
        <v>-9.6692050030153602</v>
      </c>
      <c r="I647">
        <v>171.110047294206</v>
      </c>
      <c r="J647">
        <v>6.1134265073941796</v>
      </c>
      <c r="K647">
        <v>708.32259029407305</v>
      </c>
      <c r="L647">
        <v>458.24974105413497</v>
      </c>
      <c r="M647">
        <v>51.376715950261897</v>
      </c>
      <c r="N647">
        <v>0.60344612253067997</v>
      </c>
      <c r="O647">
        <v>19.049502339990699</v>
      </c>
      <c r="P647">
        <v>1069.6993060909699</v>
      </c>
      <c r="Q647">
        <v>0.24178056955598601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Row],[Ticker]],[1]!Table1[[Symbol]:[Industry]],2,FALSE),"-")</f>
        <v>-</v>
      </c>
      <c r="D648" t="s">
        <v>629</v>
      </c>
      <c r="E648">
        <v>7086.2260710999999</v>
      </c>
      <c r="F648">
        <v>395.25</v>
      </c>
      <c r="G648">
        <v>99.030501953080105</v>
      </c>
      <c r="H648">
        <v>23.638672047669399</v>
      </c>
      <c r="I648">
        <v>-12.2445289223585</v>
      </c>
      <c r="J648">
        <v>-3.2511204629409098</v>
      </c>
      <c r="K648">
        <v>352.46965248600998</v>
      </c>
      <c r="L648">
        <v>308.89985824421399</v>
      </c>
      <c r="M648">
        <v>60.705078244457603</v>
      </c>
      <c r="N648">
        <v>1.96907604093314</v>
      </c>
      <c r="O648">
        <v>10.8918406072106</v>
      </c>
      <c r="P648">
        <v>135.89973142345499</v>
      </c>
      <c r="Q648">
        <v>8.3181662975678E-2</v>
      </c>
    </row>
    <row r="649" spans="1:17" x14ac:dyDescent="0.3">
      <c r="A649" t="s">
        <v>1431</v>
      </c>
      <c r="B649" t="s">
        <v>1432</v>
      </c>
      <c r="C649" t="str">
        <f>IFERROR(VLOOKUP(Table1[[#This Row],[Ticker]],[1]!Table1[[Symbol]:[Industry]],2,FALSE),"-")</f>
        <v>-</v>
      </c>
      <c r="D649" t="s">
        <v>130</v>
      </c>
      <c r="E649">
        <v>7069.5835791999998</v>
      </c>
      <c r="F649">
        <v>626.35</v>
      </c>
      <c r="G649">
        <v>34.372310602658601</v>
      </c>
      <c r="H649">
        <v>2.9039809664934499</v>
      </c>
      <c r="I649">
        <v>-37.014370422952503</v>
      </c>
      <c r="J649">
        <v>-8.7404343625894203</v>
      </c>
      <c r="K649">
        <v>613.61235304103297</v>
      </c>
      <c r="L649">
        <v>572.95729760157701</v>
      </c>
      <c r="M649">
        <v>57.617748118170503</v>
      </c>
      <c r="N649">
        <v>1.43021666021081</v>
      </c>
      <c r="O649">
        <v>34.373752694180503</v>
      </c>
      <c r="P649">
        <v>71.826349358754499</v>
      </c>
      <c r="Q649">
        <v>7.8112395382570005E-2</v>
      </c>
    </row>
    <row r="650" spans="1:17" x14ac:dyDescent="0.3">
      <c r="A650" t="s">
        <v>1433</v>
      </c>
      <c r="B650" t="s">
        <v>1434</v>
      </c>
      <c r="C650" t="str">
        <f>IFERROR(VLOOKUP(Table1[[#This Row],[Ticker]],[1]!Table1[[Symbol]:[Industry]],2,FALSE),"-")</f>
        <v>-</v>
      </c>
      <c r="D650" t="s">
        <v>414</v>
      </c>
      <c r="E650">
        <v>7065.83096603999</v>
      </c>
      <c r="F650">
        <v>321.10000000000002</v>
      </c>
      <c r="G650">
        <v>-32.308583172181798</v>
      </c>
      <c r="H650">
        <v>11.948073021021701</v>
      </c>
      <c r="I650">
        <v>-25.334825705183999</v>
      </c>
      <c r="J650">
        <v>8.1817541366878999</v>
      </c>
      <c r="K650">
        <v>297.239778558956</v>
      </c>
      <c r="L650">
        <v>323.07944546813502</v>
      </c>
      <c r="M650">
        <v>59.241880360705203</v>
      </c>
      <c r="N650">
        <v>2.11995689579099</v>
      </c>
      <c r="O650">
        <v>46.652133291809299</v>
      </c>
      <c r="P650">
        <v>24.385047453031198</v>
      </c>
      <c r="Q650">
        <v>-1.5474074392941999E-2</v>
      </c>
    </row>
    <row r="651" spans="1:17" x14ac:dyDescent="0.3">
      <c r="A651" t="s">
        <v>1435</v>
      </c>
      <c r="B651" t="s">
        <v>1436</v>
      </c>
      <c r="C651" t="str">
        <f>IFERROR(VLOOKUP(Table1[[#This Row],[Ticker]],[1]!Table1[[Symbol]:[Industry]],2,FALSE),"-")</f>
        <v>-</v>
      </c>
      <c r="D651" t="s">
        <v>629</v>
      </c>
      <c r="E651">
        <v>7062.4445881499996</v>
      </c>
      <c r="F651">
        <v>524.54999999999995</v>
      </c>
      <c r="G651">
        <v>21.803572874935298</v>
      </c>
      <c r="H651">
        <v>13.0830104025742</v>
      </c>
      <c r="I651">
        <v>-16.6430765774743</v>
      </c>
      <c r="J651">
        <v>-4.4701330338128704</v>
      </c>
      <c r="K651">
        <v>500.67357614922003</v>
      </c>
      <c r="L651">
        <v>485.68696255008803</v>
      </c>
      <c r="M651">
        <v>49.975961567372998</v>
      </c>
      <c r="N651">
        <v>0.838945584170388</v>
      </c>
      <c r="O651">
        <v>26.965970832141799</v>
      </c>
      <c r="P651">
        <v>66.023104921664796</v>
      </c>
      <c r="Q651">
        <v>7.4304101204217002E-2</v>
      </c>
    </row>
    <row r="652" spans="1:17" x14ac:dyDescent="0.3">
      <c r="A652" t="s">
        <v>1437</v>
      </c>
      <c r="B652" t="s">
        <v>1438</v>
      </c>
      <c r="C652" t="str">
        <f>IFERROR(VLOOKUP(Table1[[#This Row],[Ticker]],[1]!Table1[[Symbol]:[Industry]],2,FALSE),"-")</f>
        <v>-</v>
      </c>
      <c r="D652" t="s">
        <v>189</v>
      </c>
      <c r="E652">
        <v>7061.4348765300001</v>
      </c>
      <c r="F652">
        <v>2813.55</v>
      </c>
      <c r="G652">
        <v>214.645572033229</v>
      </c>
      <c r="H652">
        <v>71.253783022873606</v>
      </c>
      <c r="I652">
        <v>88.9898518064049</v>
      </c>
      <c r="J652">
        <v>18.185148075050101</v>
      </c>
      <c r="K652">
        <v>1928.19430492212</v>
      </c>
      <c r="L652">
        <v>1459.02828071304</v>
      </c>
      <c r="M652">
        <v>69.8672794159137</v>
      </c>
      <c r="N652">
        <v>2.1652380654174501</v>
      </c>
      <c r="O652">
        <v>4.9243837856089101</v>
      </c>
      <c r="P652">
        <v>249.50931677018599</v>
      </c>
      <c r="Q652">
        <v>0.14256588810971901</v>
      </c>
    </row>
    <row r="653" spans="1:17" hidden="1" x14ac:dyDescent="0.3">
      <c r="A653" t="s">
        <v>1439</v>
      </c>
      <c r="B653" t="s">
        <v>1440</v>
      </c>
      <c r="C653" t="str">
        <f>IFERROR(VLOOKUP(Table1[[#This Row],[Ticker]],[1]!Table1[[Symbol]:[Industry]],2,FALSE),"-")</f>
        <v>-</v>
      </c>
      <c r="D653" t="s">
        <v>24</v>
      </c>
      <c r="E653">
        <v>7024.8058203749997</v>
      </c>
      <c r="F653">
        <v>679</v>
      </c>
      <c r="G653">
        <v>57.741999117712503</v>
      </c>
      <c r="H653">
        <v>-4.8270543707191997</v>
      </c>
      <c r="I653">
        <v>71.975645809642501</v>
      </c>
      <c r="J653">
        <v>-2.0006872609237698</v>
      </c>
      <c r="K653">
        <v>633.89788675120894</v>
      </c>
      <c r="M653">
        <v>44.947458594252602</v>
      </c>
      <c r="N653">
        <v>0.27257098494340298</v>
      </c>
      <c r="O653">
        <v>12.061855670103</v>
      </c>
      <c r="P653">
        <v>86.027397260273901</v>
      </c>
    </row>
    <row r="654" spans="1:17" x14ac:dyDescent="0.3">
      <c r="A654" t="s">
        <v>1441</v>
      </c>
      <c r="B654" t="s">
        <v>1442</v>
      </c>
      <c r="C654" t="str">
        <f>IFERROR(VLOOKUP(Table1[[#This Row],[Ticker]],[1]!Table1[[Symbol]:[Industry]],2,FALSE),"-")</f>
        <v>-</v>
      </c>
      <c r="D654" t="s">
        <v>629</v>
      </c>
      <c r="E654">
        <v>6986.3824524000001</v>
      </c>
      <c r="F654">
        <v>512.70000000000005</v>
      </c>
      <c r="G654">
        <v>23.0981585630797</v>
      </c>
      <c r="H654">
        <v>5.2267079999814303</v>
      </c>
      <c r="I654">
        <v>-3.5949861786014301</v>
      </c>
      <c r="J654">
        <v>1.71117615191997E-2</v>
      </c>
      <c r="K654">
        <v>488.60281461989501</v>
      </c>
      <c r="L654">
        <v>439.25193524853</v>
      </c>
      <c r="M654">
        <v>59.129249277770597</v>
      </c>
      <c r="N654">
        <v>2.8252985269426198</v>
      </c>
      <c r="O654">
        <v>9.1866588648332002</v>
      </c>
      <c r="P654">
        <v>72.162525184687695</v>
      </c>
      <c r="Q654">
        <v>0.112904247790704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-</v>
      </c>
      <c r="D655" t="s">
        <v>24</v>
      </c>
      <c r="E655">
        <v>6964.2332903879997</v>
      </c>
      <c r="F655">
        <v>26.31</v>
      </c>
      <c r="G655">
        <v>8.7488201779436494</v>
      </c>
      <c r="H655">
        <v>-8.3132485095462005</v>
      </c>
      <c r="I655">
        <v>-3.5571516101042899</v>
      </c>
      <c r="J655">
        <v>0.13638724593492699</v>
      </c>
      <c r="K655">
        <v>27.510483472260098</v>
      </c>
      <c r="L655">
        <v>26.1697988733135</v>
      </c>
      <c r="M655">
        <v>37.759999865284897</v>
      </c>
      <c r="N655">
        <v>0.68107525127931801</v>
      </c>
      <c r="O655">
        <v>40.181395163000502</v>
      </c>
      <c r="P655">
        <v>46.879288551823699</v>
      </c>
      <c r="Q655">
        <v>7.7809667285844E-2</v>
      </c>
    </row>
    <row r="656" spans="1:17" x14ac:dyDescent="0.3">
      <c r="A656" t="s">
        <v>1445</v>
      </c>
      <c r="B656" t="s">
        <v>1446</v>
      </c>
      <c r="C656" t="str">
        <f>IFERROR(VLOOKUP(Table1[[#This Row],[Ticker]],[1]!Table1[[Symbol]:[Industry]],2,FALSE),"-")</f>
        <v>-</v>
      </c>
      <c r="D656" t="s">
        <v>140</v>
      </c>
      <c r="E656">
        <v>6890.2043259149996</v>
      </c>
      <c r="F656">
        <v>210.63</v>
      </c>
      <c r="G656">
        <v>201.92186804385301</v>
      </c>
      <c r="H656">
        <v>22.675289121971598</v>
      </c>
      <c r="I656">
        <v>11.112849113469499</v>
      </c>
      <c r="J656">
        <v>5.1656237494791704</v>
      </c>
      <c r="K656">
        <v>184.84481176577199</v>
      </c>
      <c r="L656">
        <v>146.16598391363399</v>
      </c>
      <c r="M656">
        <v>88.516581303856597</v>
      </c>
      <c r="N656">
        <v>1.9291875071514699</v>
      </c>
      <c r="O656">
        <v>13.454873474813599</v>
      </c>
      <c r="P656">
        <v>234.068199841395</v>
      </c>
      <c r="Q656">
        <v>0.15058727318623999</v>
      </c>
    </row>
    <row r="657" spans="1:17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D657" t="s">
        <v>629</v>
      </c>
      <c r="E657">
        <v>6865.8184959999999</v>
      </c>
      <c r="F657">
        <v>332.6</v>
      </c>
      <c r="G657">
        <v>-22.074105276379001</v>
      </c>
      <c r="H657">
        <v>-3.55808307185253</v>
      </c>
      <c r="I657">
        <v>-4.26225826523428</v>
      </c>
      <c r="J657">
        <v>-1.1545907578063901</v>
      </c>
      <c r="K657">
        <v>345.08441941285901</v>
      </c>
      <c r="L657">
        <v>340.78799114680601</v>
      </c>
      <c r="M657">
        <v>40.173701236838397</v>
      </c>
      <c r="N657">
        <v>0.63137405567849403</v>
      </c>
      <c r="O657">
        <v>31.374022850270499</v>
      </c>
      <c r="P657">
        <v>24.220354808590098</v>
      </c>
      <c r="Q657">
        <v>0.12593199982866399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D658" t="s">
        <v>1451</v>
      </c>
      <c r="E658">
        <v>6845.4019698000002</v>
      </c>
      <c r="F658">
        <v>516.85</v>
      </c>
      <c r="G658">
        <v>-17.455175041842502</v>
      </c>
      <c r="H658">
        <v>1.2951924641539201</v>
      </c>
      <c r="I658">
        <v>-11.433853825973999</v>
      </c>
      <c r="J658">
        <v>2.6000875774605099</v>
      </c>
      <c r="K658">
        <v>505.58752884827101</v>
      </c>
      <c r="L658">
        <v>500.06962971411798</v>
      </c>
      <c r="M658">
        <v>70.935047394454202</v>
      </c>
      <c r="N658">
        <v>1.0672771129780001</v>
      </c>
      <c r="O658">
        <v>29.505659282190202</v>
      </c>
      <c r="P658">
        <v>32.169799258406798</v>
      </c>
      <c r="Q658">
        <v>4.5287408359752E-2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Row],[Ticker]],[1]!Table1[[Symbol]:[Industry]],2,FALSE),"-")</f>
        <v>-</v>
      </c>
      <c r="D659" t="s">
        <v>621</v>
      </c>
      <c r="E659">
        <v>6813.5485920040001</v>
      </c>
      <c r="F659">
        <v>138.16</v>
      </c>
      <c r="G659">
        <v>-32.296368395529299</v>
      </c>
      <c r="H659">
        <v>6.9924179915501297</v>
      </c>
      <c r="I659">
        <v>-16.8144940695876</v>
      </c>
      <c r="J659">
        <v>-1.9195065322113201</v>
      </c>
      <c r="K659">
        <v>134.37345309230199</v>
      </c>
      <c r="L659">
        <v>139.18482629486601</v>
      </c>
      <c r="M659">
        <v>52.446560178429003</v>
      </c>
      <c r="N659">
        <v>0.64770936046968697</v>
      </c>
      <c r="O659">
        <v>29.596120440069399</v>
      </c>
      <c r="P659">
        <v>26.1735159817351</v>
      </c>
      <c r="Q659">
        <v>-0.11240553137375101</v>
      </c>
    </row>
    <row r="660" spans="1:17" hidden="1" x14ac:dyDescent="0.3">
      <c r="A660" t="s">
        <v>1454</v>
      </c>
      <c r="B660" t="s">
        <v>1455</v>
      </c>
      <c r="C660" t="str">
        <f>IFERROR(VLOOKUP(Table1[[#This Row],[Ticker]],[1]!Table1[[Symbol]:[Industry]],2,FALSE),"-")</f>
        <v>-</v>
      </c>
      <c r="D660" t="s">
        <v>239</v>
      </c>
      <c r="E660">
        <v>6783.8008072800003</v>
      </c>
      <c r="F660">
        <v>2868.35</v>
      </c>
      <c r="G660">
        <v>51.383422239113997</v>
      </c>
      <c r="H660">
        <v>2.2904124109966801</v>
      </c>
      <c r="I660">
        <v>3.30892846948311</v>
      </c>
      <c r="J660">
        <v>-1.89339921968248E-2</v>
      </c>
      <c r="K660">
        <v>2649.3587148270599</v>
      </c>
      <c r="L660">
        <v>2254.9888759821101</v>
      </c>
      <c r="M660">
        <v>55.326752971172702</v>
      </c>
      <c r="N660">
        <v>0.95970959929396904</v>
      </c>
      <c r="O660">
        <v>11.2137640106681</v>
      </c>
      <c r="P660">
        <v>87.168026101141905</v>
      </c>
      <c r="Q660">
        <v>0.15606682650028</v>
      </c>
    </row>
    <row r="661" spans="1:17" x14ac:dyDescent="0.3">
      <c r="A661" t="s">
        <v>1456</v>
      </c>
      <c r="B661" t="s">
        <v>1457</v>
      </c>
      <c r="C661" t="str">
        <f>IFERROR(VLOOKUP(Table1[[#This Row],[Ticker]],[1]!Table1[[Symbol]:[Industry]],2,FALSE),"-")</f>
        <v>-</v>
      </c>
      <c r="D661" t="s">
        <v>484</v>
      </c>
      <c r="E661">
        <v>6767.2995086000001</v>
      </c>
      <c r="F661">
        <v>914.85</v>
      </c>
      <c r="G661">
        <v>54.996860801504397</v>
      </c>
      <c r="H661">
        <v>9.4195357422450297</v>
      </c>
      <c r="I661">
        <v>-3.3805183230320202</v>
      </c>
      <c r="J661">
        <v>-2.01745346825752</v>
      </c>
      <c r="K661">
        <v>873.60249372064595</v>
      </c>
      <c r="L661">
        <v>800.86796649105497</v>
      </c>
      <c r="M661">
        <v>64.618921469015504</v>
      </c>
      <c r="N661">
        <v>1.3469429109325</v>
      </c>
      <c r="O661">
        <v>11.816144723178599</v>
      </c>
      <c r="P661">
        <v>89.7832175085572</v>
      </c>
      <c r="Q661">
        <v>0.139819412802131</v>
      </c>
    </row>
    <row r="662" spans="1:17" x14ac:dyDescent="0.3">
      <c r="A662" t="s">
        <v>1458</v>
      </c>
      <c r="B662" t="s">
        <v>1459</v>
      </c>
      <c r="C662" t="str">
        <f>IFERROR(VLOOKUP(Table1[[#This Row],[Ticker]],[1]!Table1[[Symbol]:[Industry]],2,FALSE),"-")</f>
        <v>-</v>
      </c>
      <c r="D662" t="s">
        <v>484</v>
      </c>
      <c r="E662">
        <v>6761.4451226250003</v>
      </c>
      <c r="F662">
        <v>468.4</v>
      </c>
      <c r="G662">
        <v>-46.189003485347499</v>
      </c>
      <c r="H662">
        <v>-8.0223957370617001</v>
      </c>
      <c r="I662">
        <v>-29.791496922650602</v>
      </c>
      <c r="J662">
        <v>-0.93673498962379997</v>
      </c>
      <c r="K662">
        <v>495.34236003535199</v>
      </c>
      <c r="L662">
        <v>546.775485016478</v>
      </c>
      <c r="M662">
        <v>42.121297653967801</v>
      </c>
      <c r="N662">
        <v>0.82064021290245903</v>
      </c>
      <c r="O662">
        <v>54.323228010247597</v>
      </c>
      <c r="P662">
        <v>9.3115519253208703</v>
      </c>
      <c r="Q662">
        <v>-1.7173957088750001E-2</v>
      </c>
    </row>
    <row r="663" spans="1:17" hidden="1" x14ac:dyDescent="0.3">
      <c r="A663" t="s">
        <v>1460</v>
      </c>
      <c r="B663" t="s">
        <v>1461</v>
      </c>
      <c r="C663" t="str">
        <f>IFERROR(VLOOKUP(Table1[[#This Row],[Ticker]],[1]!Table1[[Symbol]:[Industry]],2,FALSE),"-")</f>
        <v>-</v>
      </c>
      <c r="D663" t="s">
        <v>1025</v>
      </c>
      <c r="E663">
        <v>6746.8437323999997</v>
      </c>
      <c r="F663">
        <v>128</v>
      </c>
      <c r="G663">
        <v>-13.8167861932397</v>
      </c>
      <c r="H663">
        <v>-4.0334787410405699</v>
      </c>
      <c r="I663">
        <v>-8.9420518248781899</v>
      </c>
      <c r="J663">
        <v>0.30323430770367399</v>
      </c>
      <c r="K663">
        <v>119.765858003508</v>
      </c>
      <c r="M663">
        <v>1.05563603616817</v>
      </c>
      <c r="N663">
        <v>0.741463414634146</v>
      </c>
      <c r="O663">
        <v>3.4062500000000102</v>
      </c>
      <c r="P663">
        <v>11.790393013100401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-</v>
      </c>
      <c r="D664" t="s">
        <v>189</v>
      </c>
      <c r="E664">
        <v>6743.1380303199903</v>
      </c>
      <c r="F664">
        <v>1589.3</v>
      </c>
      <c r="G664">
        <v>65.848897809303594</v>
      </c>
      <c r="H664">
        <v>6.3753475673252202</v>
      </c>
      <c r="I664">
        <v>49.837630629726497</v>
      </c>
      <c r="J664">
        <v>-4.1230575434045003</v>
      </c>
      <c r="K664">
        <v>1525.5927387484801</v>
      </c>
      <c r="L664">
        <v>1290.3429721145999</v>
      </c>
      <c r="M664">
        <v>54.414913663782798</v>
      </c>
      <c r="N664">
        <v>0.57102352725064598</v>
      </c>
      <c r="O664">
        <v>10.4259736991128</v>
      </c>
      <c r="P664">
        <v>94.290953545232199</v>
      </c>
      <c r="Q664">
        <v>3.6637169293957002E-2</v>
      </c>
    </row>
    <row r="665" spans="1:17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120</v>
      </c>
      <c r="E665">
        <v>6738.7420934499996</v>
      </c>
      <c r="F665">
        <v>1096.4000000000001</v>
      </c>
      <c r="G665">
        <v>56.946632089985997</v>
      </c>
      <c r="H665">
        <v>5.5813520277815503</v>
      </c>
      <c r="I665">
        <v>8.8231396769700901</v>
      </c>
      <c r="J665">
        <v>7.4628317456680504</v>
      </c>
      <c r="K665">
        <v>998.89776765576505</v>
      </c>
      <c r="L665">
        <v>881.99925382005495</v>
      </c>
      <c r="M665">
        <v>72.780822736145495</v>
      </c>
      <c r="N665">
        <v>1.07227621072263</v>
      </c>
      <c r="O665">
        <v>5.8008026267785304</v>
      </c>
      <c r="P665">
        <v>86.288335740378898</v>
      </c>
      <c r="Q665">
        <v>5.1380050586234002E-2</v>
      </c>
    </row>
    <row r="666" spans="1:17" hidden="1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297</v>
      </c>
      <c r="E666">
        <v>6703.6749646500002</v>
      </c>
      <c r="F666">
        <v>402.15</v>
      </c>
      <c r="G666">
        <v>114.738470376496</v>
      </c>
      <c r="H666">
        <v>40.534637971223098</v>
      </c>
      <c r="I666">
        <v>30.577478289401</v>
      </c>
      <c r="J666">
        <v>4.9407021980856296</v>
      </c>
      <c r="K666">
        <v>296.42550386288099</v>
      </c>
      <c r="L666">
        <v>253.123811629698</v>
      </c>
      <c r="M666">
        <v>82.179062681823595</v>
      </c>
      <c r="N666">
        <v>4.1733126851852802</v>
      </c>
      <c r="O666">
        <v>6.9252766380703799</v>
      </c>
      <c r="P666">
        <v>141.96750902527</v>
      </c>
      <c r="Q666">
        <v>3.9126290135758003E-2</v>
      </c>
    </row>
    <row r="667" spans="1:17" hidden="1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239</v>
      </c>
      <c r="E667">
        <v>6700.7564175999996</v>
      </c>
      <c r="F667">
        <v>2454.6999999999998</v>
      </c>
      <c r="G667">
        <v>-14.298904413894199</v>
      </c>
      <c r="H667">
        <v>-5.3834210912564702</v>
      </c>
      <c r="I667">
        <v>-13.5958148213559</v>
      </c>
      <c r="J667">
        <v>-5.1028114439302996</v>
      </c>
      <c r="K667">
        <v>2356.9128882916698</v>
      </c>
      <c r="L667">
        <v>2203.8586540314</v>
      </c>
      <c r="M667">
        <v>41.262212929194099</v>
      </c>
      <c r="N667">
        <v>1.1256616628198499</v>
      </c>
      <c r="O667">
        <v>12.7266061025787</v>
      </c>
      <c r="P667">
        <v>42.715116279069697</v>
      </c>
      <c r="Q667">
        <v>8.8933931996152002E-2</v>
      </c>
    </row>
    <row r="668" spans="1:17" hidden="1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214</v>
      </c>
      <c r="E668">
        <v>6680.4121276199903</v>
      </c>
      <c r="F668">
        <v>1292.45</v>
      </c>
      <c r="G668">
        <v>5421.3885289481595</v>
      </c>
      <c r="H668">
        <v>51.188766761342599</v>
      </c>
      <c r="I668">
        <v>577.03048464447704</v>
      </c>
      <c r="J668">
        <v>-2.1723348055054501</v>
      </c>
      <c r="K668">
        <v>1040.8869396453099</v>
      </c>
      <c r="L668">
        <v>453.12755937353</v>
      </c>
      <c r="M668">
        <v>61.819730954790799</v>
      </c>
      <c r="N668">
        <v>1.19048825137523</v>
      </c>
      <c r="O668">
        <v>4.20906031181089</v>
      </c>
    </row>
    <row r="669" spans="1:17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1474</v>
      </c>
      <c r="E669">
        <v>6676.4520126999996</v>
      </c>
      <c r="F669">
        <v>384.85</v>
      </c>
      <c r="G669">
        <v>110.372139528453</v>
      </c>
      <c r="H669">
        <v>16.000619918095001</v>
      </c>
      <c r="I669">
        <v>17.953373016201098</v>
      </c>
      <c r="J669">
        <v>6.5835211191353498</v>
      </c>
      <c r="K669">
        <v>313.26783042599402</v>
      </c>
      <c r="L669">
        <v>275.54703670451403</v>
      </c>
      <c r="M669">
        <v>85.417638243008994</v>
      </c>
      <c r="N669">
        <v>1.75907926751941</v>
      </c>
      <c r="O669">
        <v>1.0783422112511301</v>
      </c>
      <c r="P669">
        <v>147.094703049759</v>
      </c>
      <c r="Q669">
        <v>0.110629391705531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Row],[Ticker]],[1]!Table1[[Symbol]:[Industry]],2,FALSE),"-")</f>
        <v>-</v>
      </c>
      <c r="D670" t="s">
        <v>100</v>
      </c>
      <c r="E670">
        <v>6655.8652450549998</v>
      </c>
      <c r="F670">
        <v>2919.6</v>
      </c>
      <c r="G670">
        <v>66.030336469192704</v>
      </c>
      <c r="H670">
        <v>5.8250797372431301E-2</v>
      </c>
      <c r="I670">
        <v>14.7667274113013</v>
      </c>
      <c r="J670">
        <v>-4.6349306623501603</v>
      </c>
      <c r="K670">
        <v>2613.23812460415</v>
      </c>
      <c r="L670">
        <v>2270.91994758075</v>
      </c>
      <c r="M670">
        <v>42.784851097841702</v>
      </c>
      <c r="N670">
        <v>1.22883229587361</v>
      </c>
      <c r="O670">
        <v>4.2608576517331098</v>
      </c>
      <c r="P670">
        <v>110.786224821312</v>
      </c>
      <c r="Q670">
        <v>0.18879511715062799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Row],[Ticker]],[1]!Table1[[Symbol]:[Industry]],2,FALSE),"-")</f>
        <v>-</v>
      </c>
      <c r="D671" t="s">
        <v>46</v>
      </c>
      <c r="E671">
        <v>6643.4314267999998</v>
      </c>
      <c r="F671">
        <v>850.1</v>
      </c>
      <c r="G671">
        <v>154.182155882534</v>
      </c>
      <c r="H671">
        <v>2.71439524363652</v>
      </c>
      <c r="I671">
        <v>34.768911231482001</v>
      </c>
      <c r="J671">
        <v>-2.2423316459505198</v>
      </c>
      <c r="K671">
        <v>779.32439302376099</v>
      </c>
      <c r="L671">
        <v>615.53994697776602</v>
      </c>
      <c r="M671">
        <v>55.330428381207099</v>
      </c>
      <c r="N671">
        <v>0.83046490184821098</v>
      </c>
      <c r="O671">
        <v>10.198800141159801</v>
      </c>
      <c r="P671">
        <v>183.88712639839699</v>
      </c>
      <c r="Q671">
        <v>0.15022599769930001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Row],[Ticker]],[1]!Table1[[Symbol]:[Industry]],2,FALSE),"-")</f>
        <v>-</v>
      </c>
      <c r="D672" t="s">
        <v>153</v>
      </c>
      <c r="E672">
        <v>6637.3337484399999</v>
      </c>
      <c r="F672">
        <v>168.41</v>
      </c>
      <c r="G672">
        <v>-24.020164965451901</v>
      </c>
      <c r="H672">
        <v>19.642789950405898</v>
      </c>
      <c r="I672">
        <v>-10.8368262747685</v>
      </c>
      <c r="J672">
        <v>8.7872679211490397</v>
      </c>
      <c r="M672">
        <v>65.014855404161807</v>
      </c>
      <c r="O672">
        <v>17.273321061694599</v>
      </c>
      <c r="P672">
        <v>24.7481481481481</v>
      </c>
    </row>
    <row r="673" spans="1:17" hidden="1" x14ac:dyDescent="0.3">
      <c r="A673" t="s">
        <v>1481</v>
      </c>
      <c r="B673" t="s">
        <v>1482</v>
      </c>
      <c r="C673" t="str">
        <f>IFERROR(VLOOKUP(Table1[[#This Row],[Ticker]],[1]!Table1[[Symbol]:[Industry]],2,FALSE),"-")</f>
        <v>-</v>
      </c>
      <c r="D673" t="s">
        <v>1308</v>
      </c>
      <c r="E673">
        <v>6636.6662775300001</v>
      </c>
      <c r="F673">
        <v>1380.7</v>
      </c>
      <c r="G673">
        <v>-18.161894190306999</v>
      </c>
      <c r="H673">
        <v>-5.06314111029159</v>
      </c>
      <c r="I673">
        <v>-8.3544853720319292</v>
      </c>
      <c r="J673">
        <v>-2.4072021249338902</v>
      </c>
      <c r="K673">
        <v>1371.5822127773999</v>
      </c>
      <c r="L673">
        <v>1339.5565806408199</v>
      </c>
      <c r="M673">
        <v>77.088001342421407</v>
      </c>
      <c r="N673">
        <v>1.6989890342748</v>
      </c>
      <c r="O673">
        <v>4.3347577315854204</v>
      </c>
      <c r="P673">
        <v>10.752817551036699</v>
      </c>
      <c r="Q673">
        <v>-5.5078309021881003E-2</v>
      </c>
    </row>
    <row r="674" spans="1:17" x14ac:dyDescent="0.3">
      <c r="A674" t="s">
        <v>1483</v>
      </c>
      <c r="B674" t="s">
        <v>1484</v>
      </c>
      <c r="C674" t="str">
        <f>IFERROR(VLOOKUP(Table1[[#This Row],[Ticker]],[1]!Table1[[Symbol]:[Industry]],2,FALSE),"-")</f>
        <v>-</v>
      </c>
      <c r="D674" t="s">
        <v>106</v>
      </c>
      <c r="E674">
        <v>6611.9359400149997</v>
      </c>
      <c r="F674">
        <v>1538.2</v>
      </c>
      <c r="G674">
        <v>-19.0609038113063</v>
      </c>
      <c r="H674">
        <v>-3.5217428520427498</v>
      </c>
      <c r="I674">
        <v>-8.5732396936065101</v>
      </c>
      <c r="J674">
        <v>-8.5325562127503099E-2</v>
      </c>
      <c r="K674">
        <v>1379.44644535108</v>
      </c>
      <c r="L674">
        <v>1400.9418302699401</v>
      </c>
      <c r="M674">
        <v>55.370740417963198</v>
      </c>
      <c r="N674">
        <v>2.3199784964490799</v>
      </c>
      <c r="O674">
        <v>9.2153166038226395</v>
      </c>
      <c r="P674">
        <v>23.056000000000001</v>
      </c>
      <c r="Q674">
        <v>-0.15740764414967201</v>
      </c>
    </row>
    <row r="675" spans="1:17" x14ac:dyDescent="0.3">
      <c r="A675" t="s">
        <v>1485</v>
      </c>
      <c r="B675" t="s">
        <v>1486</v>
      </c>
      <c r="C675" t="str">
        <f>IFERROR(VLOOKUP(Table1[[#This Row],[Ticker]],[1]!Table1[[Symbol]:[Industry]],2,FALSE),"-")</f>
        <v>-</v>
      </c>
      <c r="D675" t="s">
        <v>46</v>
      </c>
      <c r="E675">
        <v>6601.8078515999996</v>
      </c>
      <c r="F675">
        <v>510.65</v>
      </c>
      <c r="G675">
        <v>95.552427126565206</v>
      </c>
      <c r="H675">
        <v>7.2474183226050304</v>
      </c>
      <c r="I675">
        <v>43.249665682580101</v>
      </c>
      <c r="J675">
        <v>10.007999374876499</v>
      </c>
      <c r="K675">
        <v>433.92182865148902</v>
      </c>
      <c r="L675">
        <v>348.41451177328702</v>
      </c>
      <c r="M675">
        <v>62.813169535042398</v>
      </c>
      <c r="N675">
        <v>0.86460346373569397</v>
      </c>
      <c r="O675">
        <v>5.9042396945069902</v>
      </c>
      <c r="P675">
        <v>127.258566978193</v>
      </c>
      <c r="Q675">
        <v>0.15794594133416401</v>
      </c>
    </row>
    <row r="676" spans="1:17" x14ac:dyDescent="0.3">
      <c r="A676" t="s">
        <v>1487</v>
      </c>
      <c r="B676" t="s">
        <v>1488</v>
      </c>
      <c r="C676" t="str">
        <f>IFERROR(VLOOKUP(Table1[[#This Row],[Ticker]],[1]!Table1[[Symbol]:[Industry]],2,FALSE),"-")</f>
        <v>-</v>
      </c>
      <c r="D676" t="s">
        <v>400</v>
      </c>
      <c r="E676">
        <v>6543.5087337690002</v>
      </c>
      <c r="F676">
        <v>211.14</v>
      </c>
      <c r="G676">
        <v>213.13285269158601</v>
      </c>
      <c r="H676">
        <v>7.5741451232624497</v>
      </c>
      <c r="I676">
        <v>13.8198581424822</v>
      </c>
      <c r="J676">
        <v>-0.49544561471153398</v>
      </c>
      <c r="K676">
        <v>194.100501213011</v>
      </c>
      <c r="L676">
        <v>158.98349392496701</v>
      </c>
      <c r="M676">
        <v>63.864857416046497</v>
      </c>
      <c r="N676">
        <v>1.1282459097615101</v>
      </c>
      <c r="O676">
        <v>3.2348204982476099</v>
      </c>
      <c r="P676">
        <v>239.18072289156601</v>
      </c>
      <c r="Q676">
        <v>9.7272312173895994E-2</v>
      </c>
    </row>
    <row r="677" spans="1:17" hidden="1" x14ac:dyDescent="0.3">
      <c r="A677" t="s">
        <v>1489</v>
      </c>
      <c r="B677" t="s">
        <v>1490</v>
      </c>
      <c r="C677" t="str">
        <f>IFERROR(VLOOKUP(Table1[[#This Row],[Ticker]],[1]!Table1[[Symbol]:[Industry]],2,FALSE),"-")</f>
        <v>-</v>
      </c>
      <c r="E677">
        <v>6530.9361600000002</v>
      </c>
      <c r="F677">
        <v>2992.4</v>
      </c>
      <c r="G677">
        <v>2152.58086799579</v>
      </c>
      <c r="H677">
        <v>28.492369674738399</v>
      </c>
      <c r="I677">
        <v>213.26108151668001</v>
      </c>
      <c r="J677">
        <v>0.74637797156108798</v>
      </c>
      <c r="K677">
        <v>2508.0130192536399</v>
      </c>
      <c r="L677">
        <v>1539.2133382772099</v>
      </c>
      <c r="M677">
        <v>60.740170630171697</v>
      </c>
      <c r="N677">
        <v>1.04036636894972</v>
      </c>
      <c r="O677">
        <v>15.659671166956199</v>
      </c>
      <c r="P677">
        <v>2219.6899224806202</v>
      </c>
    </row>
    <row r="678" spans="1:17" x14ac:dyDescent="0.3">
      <c r="A678" t="s">
        <v>1491</v>
      </c>
      <c r="B678" t="s">
        <v>1492</v>
      </c>
      <c r="C678" t="str">
        <f>IFERROR(VLOOKUP(Table1[[#This Row],[Ticker]],[1]!Table1[[Symbol]:[Industry]],2,FALSE),"-")</f>
        <v>-</v>
      </c>
      <c r="D678" t="s">
        <v>65</v>
      </c>
      <c r="E678">
        <v>6524.6093817599904</v>
      </c>
      <c r="F678">
        <v>650.54999999999995</v>
      </c>
      <c r="G678">
        <v>100.89378351027101</v>
      </c>
      <c r="H678">
        <v>16.702130994295</v>
      </c>
      <c r="I678">
        <v>90.8368288362621</v>
      </c>
      <c r="J678">
        <v>15.3664189510881</v>
      </c>
      <c r="K678">
        <v>548.01641557380697</v>
      </c>
      <c r="L678">
        <v>449.260488249579</v>
      </c>
      <c r="M678">
        <v>82.0601690528094</v>
      </c>
      <c r="N678">
        <v>1.3551080148682899</v>
      </c>
      <c r="O678">
        <v>5.2955191760817701</v>
      </c>
      <c r="P678">
        <v>129.95758218451701</v>
      </c>
      <c r="Q678">
        <v>-1.6886001464599999E-2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Row],[Ticker]],[1]!Table1[[Symbol]:[Industry]],2,FALSE),"-")</f>
        <v>-</v>
      </c>
      <c r="D679" t="s">
        <v>346</v>
      </c>
      <c r="E679">
        <v>6522.4865706000001</v>
      </c>
      <c r="F679">
        <v>327.45</v>
      </c>
      <c r="G679">
        <v>31.480943399023701</v>
      </c>
      <c r="H679">
        <v>12.8156492914631</v>
      </c>
      <c r="I679">
        <v>15.7506037971078</v>
      </c>
      <c r="J679">
        <v>7.7445171386407701</v>
      </c>
      <c r="K679">
        <v>300.34524667935301</v>
      </c>
      <c r="L679">
        <v>264.22402509381698</v>
      </c>
      <c r="M679">
        <v>64.907964677401296</v>
      </c>
      <c r="N679">
        <v>0.93710405973064004</v>
      </c>
      <c r="O679">
        <v>6.3521148266910901</v>
      </c>
      <c r="P679">
        <v>62.586891757696101</v>
      </c>
      <c r="Q679">
        <v>-4.2040477370353997E-2</v>
      </c>
    </row>
    <row r="680" spans="1:17" x14ac:dyDescent="0.3">
      <c r="A680" t="s">
        <v>1495</v>
      </c>
      <c r="B680" t="s">
        <v>1496</v>
      </c>
      <c r="C680" t="str">
        <f>IFERROR(VLOOKUP(Table1[[#This Row],[Ticker]],[1]!Table1[[Symbol]:[Industry]],2,FALSE),"-")</f>
        <v>-</v>
      </c>
      <c r="D680" t="s">
        <v>919</v>
      </c>
      <c r="E680">
        <v>6518.1032284200001</v>
      </c>
      <c r="F680">
        <v>216.11</v>
      </c>
      <c r="G680">
        <v>68.994710132391205</v>
      </c>
      <c r="H680">
        <v>3.5232066422278399</v>
      </c>
      <c r="I680">
        <v>-0.83298004803538805</v>
      </c>
      <c r="J680">
        <v>3.71202531225715</v>
      </c>
      <c r="K680">
        <v>211.579005398616</v>
      </c>
      <c r="L680">
        <v>188.62100184365499</v>
      </c>
      <c r="M680">
        <v>72.135542816467506</v>
      </c>
      <c r="N680">
        <v>0.93674448327268001</v>
      </c>
      <c r="O680">
        <v>17.810374346397602</v>
      </c>
      <c r="P680">
        <v>97.902930402930394</v>
      </c>
      <c r="Q680">
        <v>6.7214610483505993E-2</v>
      </c>
    </row>
    <row r="681" spans="1:17" x14ac:dyDescent="0.3">
      <c r="A681" t="s">
        <v>1497</v>
      </c>
      <c r="B681" t="s">
        <v>1498</v>
      </c>
      <c r="C681" t="str">
        <f>IFERROR(VLOOKUP(Table1[[#This Row],[Ticker]],[1]!Table1[[Symbol]:[Industry]],2,FALSE),"-")</f>
        <v>-</v>
      </c>
      <c r="D681" t="s">
        <v>86</v>
      </c>
      <c r="E681">
        <v>6497.5930683300003</v>
      </c>
      <c r="F681">
        <v>3235.3</v>
      </c>
      <c r="G681">
        <v>26.735812613984201</v>
      </c>
      <c r="H681">
        <v>15.131058259865499</v>
      </c>
      <c r="I681">
        <v>39.800113376935599</v>
      </c>
      <c r="J681">
        <v>9.8987325897603995</v>
      </c>
      <c r="K681">
        <v>2626.5865802896401</v>
      </c>
      <c r="L681">
        <v>2266.6952257369298</v>
      </c>
      <c r="M681">
        <v>85.038485554263005</v>
      </c>
      <c r="N681">
        <v>0.89472237865846105</v>
      </c>
      <c r="O681">
        <v>4.7198096003461698</v>
      </c>
      <c r="P681">
        <v>102.840125391849</v>
      </c>
      <c r="Q681">
        <v>-3.6858722681892997E-2</v>
      </c>
    </row>
    <row r="682" spans="1:17" hidden="1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D682" t="s">
        <v>1308</v>
      </c>
      <c r="E682">
        <v>6496.9056107910001</v>
      </c>
      <c r="F682">
        <v>1159.8800000000001</v>
      </c>
      <c r="G682">
        <v>-17.9542789743216</v>
      </c>
      <c r="H682">
        <v>-3.9915789694063899</v>
      </c>
      <c r="I682">
        <v>-7.7550559131420602</v>
      </c>
      <c r="J682">
        <v>-0.41823573877575998</v>
      </c>
      <c r="K682">
        <v>1148.93842483768</v>
      </c>
      <c r="L682">
        <v>1122.4057379129099</v>
      </c>
      <c r="M682">
        <v>63.340787818078198</v>
      </c>
      <c r="N682">
        <v>0.92414931868335304</v>
      </c>
      <c r="O682">
        <v>14.2687174535296</v>
      </c>
      <c r="P682">
        <v>33.964726672133601</v>
      </c>
    </row>
    <row r="683" spans="1:17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140</v>
      </c>
      <c r="E683">
        <v>6487.6008169999996</v>
      </c>
      <c r="F683">
        <v>910.3</v>
      </c>
      <c r="G683">
        <v>20.327942940235701</v>
      </c>
      <c r="H683">
        <v>0.18616078035582201</v>
      </c>
      <c r="I683">
        <v>-8.5385894595880991</v>
      </c>
      <c r="J683">
        <v>-2.3832263525097699</v>
      </c>
      <c r="K683">
        <v>902.73129981693296</v>
      </c>
      <c r="L683">
        <v>826.88144778018795</v>
      </c>
      <c r="M683">
        <v>42.6262897192358</v>
      </c>
      <c r="N683">
        <v>1.02435807855961</v>
      </c>
      <c r="O683">
        <v>10.1834560035153</v>
      </c>
      <c r="P683">
        <v>47.763980196412597</v>
      </c>
      <c r="Q683">
        <v>1.1117138732836001E-2</v>
      </c>
    </row>
    <row r="684" spans="1:17" hidden="1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624</v>
      </c>
      <c r="E684">
        <v>6444.7661980349903</v>
      </c>
      <c r="F684">
        <v>433.35</v>
      </c>
      <c r="G684">
        <v>-23.426089840624499</v>
      </c>
      <c r="H684">
        <v>-2.85005418614359</v>
      </c>
      <c r="I684">
        <v>-17.186879185613201</v>
      </c>
      <c r="J684">
        <v>-4.1718919873558296</v>
      </c>
      <c r="K684">
        <v>439.46151609497099</v>
      </c>
      <c r="L684">
        <v>441.73373757321502</v>
      </c>
      <c r="M684">
        <v>50.029167397749603</v>
      </c>
      <c r="N684">
        <v>0.894126304098113</v>
      </c>
      <c r="O684">
        <v>30.2757586246682</v>
      </c>
      <c r="P684">
        <v>10.267175572518999</v>
      </c>
      <c r="Q684">
        <v>-6.4064601858056E-2</v>
      </c>
    </row>
    <row r="685" spans="1:17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46</v>
      </c>
      <c r="E685">
        <v>6443.4399998010003</v>
      </c>
      <c r="F685">
        <v>233.09</v>
      </c>
      <c r="G685">
        <v>144.952543817318</v>
      </c>
      <c r="H685">
        <v>1.8286696565054199</v>
      </c>
      <c r="I685">
        <v>31.734200665832098</v>
      </c>
      <c r="J685">
        <v>1.20844417585131</v>
      </c>
      <c r="K685">
        <v>208.48892321433399</v>
      </c>
      <c r="L685">
        <v>167.79393842146101</v>
      </c>
      <c r="M685">
        <v>51.504420078485403</v>
      </c>
      <c r="N685">
        <v>0.70779666293451204</v>
      </c>
      <c r="O685">
        <v>6.8256896477755404</v>
      </c>
      <c r="P685">
        <v>183.39209726443701</v>
      </c>
      <c r="Q685">
        <v>7.1565781807968007E-2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80</v>
      </c>
      <c r="E686">
        <v>6366.2967170000002</v>
      </c>
      <c r="F686">
        <v>308.7</v>
      </c>
      <c r="G686">
        <v>100.67019305643301</v>
      </c>
      <c r="H686">
        <v>30.128907109829701</v>
      </c>
      <c r="I686">
        <v>0.82435750598688995</v>
      </c>
      <c r="J686">
        <v>-1.75021287762206</v>
      </c>
      <c r="K686">
        <v>248.56864749957899</v>
      </c>
      <c r="L686">
        <v>222.879473872169</v>
      </c>
      <c r="M686">
        <v>74.343722223833097</v>
      </c>
      <c r="N686">
        <v>3.1905928188437702</v>
      </c>
      <c r="O686">
        <v>6.8999028182701698</v>
      </c>
      <c r="P686">
        <v>129.602082558571</v>
      </c>
      <c r="Q686">
        <v>6.5121370845678997E-2</v>
      </c>
    </row>
    <row r="687" spans="1:17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49</v>
      </c>
      <c r="E687">
        <v>6357.2533344200001</v>
      </c>
      <c r="F687">
        <v>73.08</v>
      </c>
      <c r="G687">
        <v>172.682026496307</v>
      </c>
      <c r="H687">
        <v>8.6519759198156407</v>
      </c>
      <c r="I687">
        <v>26.277495364501299</v>
      </c>
      <c r="J687">
        <v>-2.7513714808355498</v>
      </c>
      <c r="K687">
        <v>70.833239515546893</v>
      </c>
      <c r="L687">
        <v>60.384455711517603</v>
      </c>
      <c r="M687">
        <v>37.234265178138202</v>
      </c>
      <c r="N687">
        <v>1.6956578536540801</v>
      </c>
      <c r="O687">
        <v>36.330049261083701</v>
      </c>
      <c r="P687">
        <v>205.77405857740499</v>
      </c>
      <c r="Q687">
        <v>7.0189843006778996E-2</v>
      </c>
    </row>
    <row r="688" spans="1:17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542</v>
      </c>
      <c r="E688">
        <v>6355.3069526700001</v>
      </c>
      <c r="F688">
        <v>1553.4</v>
      </c>
      <c r="G688">
        <v>15.010009358855401</v>
      </c>
      <c r="H688">
        <v>29.282244844727099</v>
      </c>
      <c r="I688">
        <v>24.8449434504398</v>
      </c>
      <c r="J688">
        <v>3.4680807022875602</v>
      </c>
      <c r="K688">
        <v>1316.78193023578</v>
      </c>
      <c r="L688">
        <v>1213.51660455058</v>
      </c>
      <c r="M688">
        <v>83.545790284351</v>
      </c>
      <c r="N688">
        <v>1.7460449041869299</v>
      </c>
      <c r="O688">
        <v>7.8215527230590798</v>
      </c>
      <c r="P688">
        <v>59.323076923076897</v>
      </c>
      <c r="Q688">
        <v>-4.476769178249E-3</v>
      </c>
    </row>
    <row r="689" spans="1:17" hidden="1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46</v>
      </c>
      <c r="E689">
        <v>6347.84</v>
      </c>
      <c r="F689">
        <v>92</v>
      </c>
      <c r="G689">
        <v>-35.411100774967601</v>
      </c>
      <c r="H689">
        <v>-4.5063568511765402</v>
      </c>
      <c r="I689">
        <v>-19.059030935311402</v>
      </c>
      <c r="J689">
        <v>-8.8922555041423795E-2</v>
      </c>
      <c r="K689">
        <v>92.071512478269895</v>
      </c>
      <c r="L689">
        <v>93.072571376094004</v>
      </c>
      <c r="M689">
        <v>53.081674366169402</v>
      </c>
      <c r="N689">
        <v>1.0727272727272701</v>
      </c>
      <c r="O689">
        <v>10.869565217391299</v>
      </c>
      <c r="P689">
        <v>8.2352941176470509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934</v>
      </c>
      <c r="E690">
        <v>6327.3617547000003</v>
      </c>
      <c r="F690">
        <v>135.30000000000001</v>
      </c>
      <c r="G690">
        <v>-12.2193727952779</v>
      </c>
      <c r="H690">
        <v>-14.8592695397056</v>
      </c>
      <c r="I690">
        <v>-36.555417832742002</v>
      </c>
      <c r="J690">
        <v>1.29129916142579</v>
      </c>
      <c r="K690">
        <v>147.438342251367</v>
      </c>
      <c r="L690">
        <v>158.902075973297</v>
      </c>
      <c r="M690">
        <v>42.504750121178297</v>
      </c>
      <c r="N690">
        <v>1.5462468512787</v>
      </c>
      <c r="O690">
        <v>55.654101995565398</v>
      </c>
      <c r="P690">
        <v>14.806957997454401</v>
      </c>
      <c r="Q690">
        <v>2.8335825656577E-2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242</v>
      </c>
      <c r="E691">
        <v>6325.3883031300002</v>
      </c>
      <c r="F691">
        <v>1500.8</v>
      </c>
      <c r="G691">
        <v>21.3896337380089</v>
      </c>
      <c r="H691">
        <v>5.88925542310501</v>
      </c>
      <c r="I691">
        <v>32.300021354950303</v>
      </c>
      <c r="J691">
        <v>-2.4686364692156699</v>
      </c>
      <c r="K691">
        <v>1349.8938139122099</v>
      </c>
      <c r="L691">
        <v>1179.7155696014599</v>
      </c>
      <c r="M691">
        <v>68.700388990874899</v>
      </c>
      <c r="N691">
        <v>1.6239730536244199</v>
      </c>
      <c r="O691">
        <v>5.5437100213219601</v>
      </c>
      <c r="P691">
        <v>74.096630125862703</v>
      </c>
      <c r="Q691">
        <v>0.11851502494449601</v>
      </c>
    </row>
    <row r="692" spans="1:17" hidden="1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120</v>
      </c>
      <c r="E692">
        <v>6306.6902158849998</v>
      </c>
      <c r="F692">
        <v>550.35</v>
      </c>
      <c r="G692">
        <v>-25.388540233943299</v>
      </c>
      <c r="H692">
        <v>4.8725240474178602</v>
      </c>
      <c r="I692">
        <v>-11.3206544518937</v>
      </c>
      <c r="J692">
        <v>6.5428567028082396</v>
      </c>
      <c r="K692">
        <v>516.31440785957295</v>
      </c>
      <c r="L692">
        <v>522.33368805509804</v>
      </c>
      <c r="M692">
        <v>70.419902875622995</v>
      </c>
      <c r="N692">
        <v>3.7376806871814998</v>
      </c>
      <c r="O692">
        <v>14.4635232125011</v>
      </c>
      <c r="P692">
        <v>17.847965738757999</v>
      </c>
      <c r="Q692">
        <v>1.6208808022426999E-2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388</v>
      </c>
      <c r="E693">
        <v>6298.6504532640001</v>
      </c>
      <c r="F693">
        <v>63.4</v>
      </c>
      <c r="G693">
        <v>-37.402764118559801</v>
      </c>
      <c r="H693">
        <v>-7.7364965106357904</v>
      </c>
      <c r="I693">
        <v>-35.095799671974603</v>
      </c>
      <c r="J693">
        <v>4.3264098078891902</v>
      </c>
      <c r="K693">
        <v>66.046119625563605</v>
      </c>
      <c r="L693">
        <v>70.634767278969605</v>
      </c>
      <c r="M693">
        <v>63.409767893895904</v>
      </c>
      <c r="N693">
        <v>1.3845641606586401</v>
      </c>
      <c r="O693">
        <v>54.574132492113499</v>
      </c>
      <c r="P693">
        <v>6.9139966273187303</v>
      </c>
      <c r="Q693">
        <v>6.7094261703745994E-2</v>
      </c>
    </row>
    <row r="694" spans="1:17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150</v>
      </c>
      <c r="E694">
        <v>6291.0758913600002</v>
      </c>
      <c r="F694">
        <v>400.15</v>
      </c>
      <c r="G694">
        <v>41.9350346773371</v>
      </c>
      <c r="H694">
        <v>16.218478708476798</v>
      </c>
      <c r="I694">
        <v>28.239672542309901</v>
      </c>
      <c r="J694">
        <v>6.4596338754047604</v>
      </c>
      <c r="K694">
        <v>351.05187134110503</v>
      </c>
      <c r="L694">
        <v>298.19455716249502</v>
      </c>
      <c r="M694">
        <v>70.172409931473197</v>
      </c>
      <c r="N694">
        <v>1.05126254256549</v>
      </c>
      <c r="O694">
        <v>5.8353117580907101</v>
      </c>
      <c r="P694">
        <v>77.018358770183497</v>
      </c>
      <c r="Q694">
        <v>0.21514815098401799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239</v>
      </c>
      <c r="E695">
        <v>6270.8583896399996</v>
      </c>
      <c r="F695">
        <v>1410.4</v>
      </c>
      <c r="G695">
        <v>-29.9393704062587</v>
      </c>
      <c r="H695">
        <v>4.4444701887202598</v>
      </c>
      <c r="I695">
        <v>-20.7535537550119</v>
      </c>
      <c r="J695">
        <v>-0.33716711139293798</v>
      </c>
      <c r="K695">
        <v>1349.3372729612699</v>
      </c>
      <c r="L695">
        <v>1428.6515842046299</v>
      </c>
      <c r="M695">
        <v>64.736658568496793</v>
      </c>
      <c r="N695">
        <v>0.79417498917895402</v>
      </c>
      <c r="O695">
        <v>34.568207600680601</v>
      </c>
      <c r="P695">
        <v>23.3837809465488</v>
      </c>
      <c r="Q695">
        <v>-6.6026128711418997E-2</v>
      </c>
    </row>
    <row r="696" spans="1:17" hidden="1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1025</v>
      </c>
      <c r="E696">
        <v>6266.1528877000001</v>
      </c>
      <c r="F696">
        <v>101</v>
      </c>
      <c r="M696">
        <v>50</v>
      </c>
      <c r="N696">
        <v>1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242</v>
      </c>
      <c r="E697">
        <v>6237.5529790199998</v>
      </c>
      <c r="F697">
        <v>1201.0999999999999</v>
      </c>
      <c r="G697">
        <v>129.28818308201801</v>
      </c>
      <c r="H697">
        <v>17.7083767624679</v>
      </c>
      <c r="I697">
        <v>51.367274302742302</v>
      </c>
      <c r="J697">
        <v>-10.273688769219399</v>
      </c>
      <c r="K697">
        <v>1072.34524938965</v>
      </c>
      <c r="L697">
        <v>874.91513850291403</v>
      </c>
      <c r="M697">
        <v>68.727788731743104</v>
      </c>
      <c r="N697">
        <v>2.5473639334231</v>
      </c>
      <c r="O697">
        <v>12.313712430272201</v>
      </c>
      <c r="P697">
        <v>153.04961550616201</v>
      </c>
      <c r="Q697">
        <v>5.5180388380857003E-2</v>
      </c>
    </row>
    <row r="698" spans="1:17" hidden="1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43</v>
      </c>
      <c r="E698">
        <v>6231.0342705000003</v>
      </c>
      <c r="F698">
        <v>4080.35</v>
      </c>
      <c r="G698">
        <v>-11.699866755108401</v>
      </c>
      <c r="H698">
        <v>-8.6235957812726394</v>
      </c>
      <c r="I698">
        <v>-1.9054238596303701</v>
      </c>
      <c r="J698">
        <v>-0.853680563757237</v>
      </c>
      <c r="K698">
        <v>4027.1869177763301</v>
      </c>
      <c r="L698">
        <v>3740.4730794533102</v>
      </c>
      <c r="M698">
        <v>44.504233771824197</v>
      </c>
      <c r="N698">
        <v>0.496296872188975</v>
      </c>
      <c r="O698">
        <v>10.8360802382148</v>
      </c>
      <c r="P698">
        <v>29.165875276986299</v>
      </c>
      <c r="Q698">
        <v>-4.9315898053240999E-2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1535</v>
      </c>
      <c r="E699">
        <v>6221.0905597399997</v>
      </c>
      <c r="F699">
        <v>450.55</v>
      </c>
      <c r="G699">
        <v>-7.7220617128675997</v>
      </c>
      <c r="H699">
        <v>-2.5507623392855598</v>
      </c>
      <c r="I699">
        <v>-8.5988197921380607</v>
      </c>
      <c r="J699">
        <v>-1.2517132527158299</v>
      </c>
      <c r="K699">
        <v>459.17543262119</v>
      </c>
      <c r="L699">
        <v>442.530444355187</v>
      </c>
      <c r="M699">
        <v>49.874393059703401</v>
      </c>
      <c r="N699">
        <v>0.73495598932037798</v>
      </c>
      <c r="O699">
        <v>28.043502385972602</v>
      </c>
      <c r="P699">
        <v>31.624306164183398</v>
      </c>
    </row>
    <row r="700" spans="1:17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168</v>
      </c>
      <c r="E700">
        <v>6217.2993225</v>
      </c>
      <c r="F700">
        <v>877.25</v>
      </c>
      <c r="G700">
        <v>55.423748628711301</v>
      </c>
      <c r="H700">
        <v>6.7931219339084397</v>
      </c>
      <c r="I700">
        <v>54.778539290460898</v>
      </c>
      <c r="J700">
        <v>-3.4319458108553702</v>
      </c>
      <c r="K700">
        <v>815.91457552814904</v>
      </c>
      <c r="L700">
        <v>650.81076681442505</v>
      </c>
      <c r="M700">
        <v>54.320393873337302</v>
      </c>
      <c r="N700">
        <v>0.80200533788977801</v>
      </c>
      <c r="O700">
        <v>9.8888572242804091</v>
      </c>
      <c r="P700">
        <v>100.697780828185</v>
      </c>
      <c r="Q700">
        <v>-8.8802934297890004E-3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D701" t="s">
        <v>24</v>
      </c>
      <c r="E701">
        <v>6215.2559870699997</v>
      </c>
      <c r="F701">
        <v>368.4</v>
      </c>
      <c r="G701">
        <v>0.99075893798970605</v>
      </c>
      <c r="H701">
        <v>3.6484550078162701</v>
      </c>
      <c r="I701">
        <v>-18.360429305500301</v>
      </c>
      <c r="J701">
        <v>-2.2486084189157598</v>
      </c>
      <c r="K701">
        <v>359.45632985577498</v>
      </c>
      <c r="L701">
        <v>352.850886194645</v>
      </c>
      <c r="M701">
        <v>51.926681605175702</v>
      </c>
      <c r="N701">
        <v>1.94741755862302</v>
      </c>
      <c r="O701">
        <v>14.6172638436482</v>
      </c>
      <c r="P701">
        <v>30.407079646017699</v>
      </c>
      <c r="Q701">
        <v>-3.6761597307691997E-2</v>
      </c>
    </row>
    <row r="702" spans="1:17" hidden="1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539</v>
      </c>
      <c r="E702">
        <v>6176.8739225600002</v>
      </c>
      <c r="F702">
        <v>6025.5</v>
      </c>
      <c r="G702">
        <v>58.983461829119697</v>
      </c>
      <c r="H702">
        <v>-4.9079394182142604</v>
      </c>
      <c r="I702">
        <v>46.976349946601403</v>
      </c>
      <c r="J702">
        <v>-0.30782400899942303</v>
      </c>
      <c r="K702">
        <v>5814.8899781010095</v>
      </c>
      <c r="L702">
        <v>4580.1945092731703</v>
      </c>
      <c r="M702">
        <v>60.523239886099702</v>
      </c>
      <c r="N702">
        <v>0.69439763294548495</v>
      </c>
      <c r="O702">
        <v>11.1758360302049</v>
      </c>
      <c r="P702">
        <v>110.858762597984</v>
      </c>
      <c r="Q702">
        <v>0.13586377554932999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75</v>
      </c>
      <c r="E703">
        <v>6164.576</v>
      </c>
      <c r="F703">
        <v>856.1</v>
      </c>
      <c r="G703">
        <v>107.19619081675999</v>
      </c>
      <c r="H703">
        <v>-2.8074705858838001</v>
      </c>
      <c r="I703">
        <v>12.609347554304399</v>
      </c>
      <c r="J703">
        <v>1.6494495379818299</v>
      </c>
      <c r="K703">
        <v>877.75689993219601</v>
      </c>
      <c r="L703">
        <v>757.24095407322295</v>
      </c>
      <c r="M703">
        <v>50.810444945817103</v>
      </c>
      <c r="N703">
        <v>0.84285757953813101</v>
      </c>
      <c r="O703">
        <v>36.082233383950403</v>
      </c>
      <c r="P703">
        <v>137.11397313391399</v>
      </c>
      <c r="Q703">
        <v>9.4792346579561995E-2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239</v>
      </c>
      <c r="E704">
        <v>6125.2084871400002</v>
      </c>
      <c r="F704">
        <v>750.3</v>
      </c>
      <c r="G704">
        <v>56.275845044729699</v>
      </c>
      <c r="H704">
        <v>9.7799699375619706</v>
      </c>
      <c r="I704">
        <v>1.0841426982475899</v>
      </c>
      <c r="J704">
        <v>1.4871320108813699</v>
      </c>
      <c r="K704">
        <v>714.01297134382605</v>
      </c>
      <c r="L704">
        <v>673.18888489209598</v>
      </c>
      <c r="M704">
        <v>69.310231497823906</v>
      </c>
      <c r="N704">
        <v>0.91787444423236297</v>
      </c>
      <c r="O704">
        <v>17.7928828468612</v>
      </c>
      <c r="P704">
        <v>86.178660049627695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239</v>
      </c>
      <c r="E705">
        <v>6079.7869591050003</v>
      </c>
      <c r="F705">
        <v>1954.45</v>
      </c>
      <c r="G705">
        <v>-23.946462149068701</v>
      </c>
      <c r="H705">
        <v>9.2956758394305901</v>
      </c>
      <c r="I705">
        <v>-21.3774662401662</v>
      </c>
      <c r="J705">
        <v>3.1786045867266699</v>
      </c>
      <c r="K705">
        <v>1885.21492941713</v>
      </c>
      <c r="L705">
        <v>1970.99276959441</v>
      </c>
      <c r="M705">
        <v>68.749019412763502</v>
      </c>
      <c r="N705">
        <v>1.19948055365054</v>
      </c>
      <c r="O705">
        <v>49.420553096779102</v>
      </c>
      <c r="P705">
        <v>22.1531249999999</v>
      </c>
      <c r="Q705">
        <v>1.2698046193415E-2</v>
      </c>
    </row>
    <row r="706" spans="1:17" hidden="1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150</v>
      </c>
      <c r="E706">
        <v>6077.9136864000002</v>
      </c>
      <c r="F706">
        <v>5172.45</v>
      </c>
      <c r="G706">
        <v>183.159701798501</v>
      </c>
      <c r="H706">
        <v>12.0821808496757</v>
      </c>
      <c r="I706">
        <v>98.813427475327103</v>
      </c>
      <c r="J706">
        <v>5.1418895136154701</v>
      </c>
      <c r="K706">
        <v>4427.80653998043</v>
      </c>
      <c r="L706">
        <v>3170.3809915030902</v>
      </c>
      <c r="M706">
        <v>72.244637788466207</v>
      </c>
      <c r="N706">
        <v>0.74635731304777198</v>
      </c>
      <c r="O706">
        <v>6.5259209852197797</v>
      </c>
      <c r="P706">
        <v>213.481818181818</v>
      </c>
      <c r="Q706">
        <v>0.21734445014592799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189</v>
      </c>
      <c r="E707">
        <v>6070.3080078900002</v>
      </c>
      <c r="F707">
        <v>499.9</v>
      </c>
      <c r="G707">
        <v>97.680797594908995</v>
      </c>
      <c r="H707">
        <v>7.6818564890301904</v>
      </c>
      <c r="I707">
        <v>17.824029937382701</v>
      </c>
      <c r="J707">
        <v>-0.66776487041068</v>
      </c>
      <c r="K707">
        <v>461.72775406710701</v>
      </c>
      <c r="L707">
        <v>393.232322944099</v>
      </c>
      <c r="M707">
        <v>60.807222375448497</v>
      </c>
      <c r="N707">
        <v>0.98048201960314096</v>
      </c>
      <c r="O707">
        <v>3.0206041208241601</v>
      </c>
      <c r="P707">
        <v>136.91943127962</v>
      </c>
      <c r="Q707">
        <v>0.16971958303436699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403</v>
      </c>
      <c r="E708">
        <v>6046.9787600379996</v>
      </c>
      <c r="F708">
        <v>67.319999999999993</v>
      </c>
      <c r="G708">
        <v>10.2555856776154</v>
      </c>
      <c r="H708">
        <v>-12.5558509563069</v>
      </c>
      <c r="I708">
        <v>-24.632257514031402</v>
      </c>
      <c r="J708">
        <v>-1.64976510694322</v>
      </c>
      <c r="K708">
        <v>70.327579738913599</v>
      </c>
      <c r="L708">
        <v>67.822862801784495</v>
      </c>
      <c r="M708">
        <v>21.9565133056029</v>
      </c>
      <c r="N708">
        <v>0.62157545134455905</v>
      </c>
      <c r="O708">
        <v>30.421865715983301</v>
      </c>
      <c r="P708">
        <v>54.050343249427897</v>
      </c>
      <c r="Q708">
        <v>1.5008707974197E-2</v>
      </c>
    </row>
    <row r="709" spans="1:17" hidden="1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21</v>
      </c>
      <c r="E709">
        <v>6044.1230050499998</v>
      </c>
      <c r="F709">
        <v>497.95</v>
      </c>
      <c r="G709">
        <v>-2.4313196960755299</v>
      </c>
      <c r="H709">
        <v>3.4693469145621698</v>
      </c>
      <c r="I709">
        <v>-18.079833881706001</v>
      </c>
      <c r="J709">
        <v>-2.0676870338059001</v>
      </c>
      <c r="K709">
        <v>483.547401213608</v>
      </c>
      <c r="L709">
        <v>463.85150140465799</v>
      </c>
      <c r="M709">
        <v>51.181728589648998</v>
      </c>
      <c r="N709">
        <v>1.5232321882276201</v>
      </c>
      <c r="O709">
        <v>20.2932021287277</v>
      </c>
      <c r="P709">
        <v>27.6467572417328</v>
      </c>
      <c r="Q709">
        <v>0.103210891023024</v>
      </c>
    </row>
    <row r="710" spans="1:17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539</v>
      </c>
      <c r="E710">
        <v>6020.3796620000003</v>
      </c>
      <c r="F710">
        <v>306.10000000000002</v>
      </c>
      <c r="G710">
        <v>-3.4927930732624701</v>
      </c>
      <c r="H710">
        <v>-4.9123559315017502</v>
      </c>
      <c r="I710">
        <v>-28.297274648753</v>
      </c>
      <c r="J710">
        <v>7.5148444487953396</v>
      </c>
      <c r="K710">
        <v>312.46439090091098</v>
      </c>
      <c r="L710">
        <v>319.74328329098398</v>
      </c>
      <c r="M710">
        <v>56.413184804129699</v>
      </c>
      <c r="N710">
        <v>1.0896068886766199</v>
      </c>
      <c r="O710">
        <v>32.401176086246302</v>
      </c>
      <c r="P710">
        <v>30.811965811965798</v>
      </c>
      <c r="Q710">
        <v>0.100502127810789</v>
      </c>
    </row>
    <row r="711" spans="1:17" hidden="1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E711">
        <v>5970.2690561250001</v>
      </c>
      <c r="F711">
        <v>2552.6999999999998</v>
      </c>
      <c r="G711">
        <v>1580.51499697331</v>
      </c>
      <c r="H711">
        <v>19.699823470843601</v>
      </c>
      <c r="I711">
        <v>451.42332030412098</v>
      </c>
      <c r="J711">
        <v>0.39911035445746101</v>
      </c>
      <c r="K711">
        <v>2186.6625911667402</v>
      </c>
      <c r="L711">
        <v>1071.10015092806</v>
      </c>
      <c r="M711">
        <v>57.333548555366299</v>
      </c>
      <c r="N711">
        <v>0.80589707376297703</v>
      </c>
      <c r="O711">
        <v>19.469581227719601</v>
      </c>
      <c r="P711">
        <v>1691.3684210526301</v>
      </c>
    </row>
    <row r="712" spans="1:17" hidden="1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E712">
        <v>5964.6705069299996</v>
      </c>
      <c r="F712">
        <v>1492.45</v>
      </c>
      <c r="G712">
        <v>43.962469717782099</v>
      </c>
      <c r="H712">
        <v>28.859286678850498</v>
      </c>
      <c r="I712">
        <v>3.31003489742645</v>
      </c>
      <c r="J712">
        <v>12.765988074174601</v>
      </c>
      <c r="K712">
        <v>1229.7171574045301</v>
      </c>
      <c r="M712">
        <v>87.985124053558593</v>
      </c>
      <c r="N712">
        <v>1.4179913796607699</v>
      </c>
      <c r="O712">
        <v>14.710710576568699</v>
      </c>
      <c r="P712">
        <v>92.5741935483871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65</v>
      </c>
      <c r="E713">
        <v>5933.8811045000002</v>
      </c>
      <c r="F713">
        <v>1147.55</v>
      </c>
      <c r="G713">
        <v>98.365220990801205</v>
      </c>
      <c r="H713">
        <v>3.3539493733728198</v>
      </c>
      <c r="I713">
        <v>44.148619820567802</v>
      </c>
      <c r="J713">
        <v>0.46513031992586801</v>
      </c>
      <c r="K713">
        <v>1097.7727131911399</v>
      </c>
      <c r="L713">
        <v>907.52319553481698</v>
      </c>
      <c r="M713">
        <v>61.491602073608597</v>
      </c>
      <c r="N713">
        <v>0.73093440103100504</v>
      </c>
      <c r="O713">
        <v>18.5089974293059</v>
      </c>
      <c r="P713">
        <v>165.60583265825699</v>
      </c>
      <c r="Q713">
        <v>6.3443466910603999E-2</v>
      </c>
    </row>
    <row r="714" spans="1:17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1151</v>
      </c>
      <c r="E714">
        <v>5927.5508282999999</v>
      </c>
      <c r="F714">
        <v>492.35</v>
      </c>
      <c r="G714">
        <v>55.757213472528299</v>
      </c>
      <c r="H714">
        <v>0.89929258244722798</v>
      </c>
      <c r="I714">
        <v>20.9319885152109</v>
      </c>
      <c r="J714">
        <v>4.5455205375368202</v>
      </c>
      <c r="K714">
        <v>446.17173505548499</v>
      </c>
      <c r="L714">
        <v>403.36653391180403</v>
      </c>
      <c r="M714">
        <v>60.995451960131298</v>
      </c>
      <c r="N714">
        <v>1.8806594289142999</v>
      </c>
      <c r="O714">
        <v>7.8399512541891001</v>
      </c>
      <c r="P714">
        <v>92.32421875</v>
      </c>
      <c r="Q714">
        <v>0.13679182817022301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403</v>
      </c>
      <c r="E715">
        <v>5893.2675079699902</v>
      </c>
      <c r="F715">
        <v>189.46</v>
      </c>
      <c r="G715">
        <v>187.242903165982</v>
      </c>
      <c r="H715">
        <v>-15.061183035549099</v>
      </c>
      <c r="I715">
        <v>11.047124631568501</v>
      </c>
      <c r="J715">
        <v>-3.9853467227356298</v>
      </c>
      <c r="K715">
        <v>191.30701440304799</v>
      </c>
      <c r="L715">
        <v>148.33255320503301</v>
      </c>
      <c r="M715">
        <v>29.443634616499399</v>
      </c>
      <c r="N715">
        <v>1.00481120356979</v>
      </c>
      <c r="O715">
        <v>26.6230338857806</v>
      </c>
      <c r="P715">
        <v>213.15702479338799</v>
      </c>
      <c r="Q715">
        <v>4.2734216909661997E-2</v>
      </c>
    </row>
    <row r="716" spans="1:17" hidden="1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403</v>
      </c>
      <c r="E716">
        <v>5835.0921967199902</v>
      </c>
      <c r="F716">
        <v>270</v>
      </c>
      <c r="G716">
        <v>142.81649060967101</v>
      </c>
      <c r="H716">
        <v>-4.9489607268350904</v>
      </c>
      <c r="I716">
        <v>44.334378923370103</v>
      </c>
      <c r="J716">
        <v>-2.9103511264699802</v>
      </c>
      <c r="K716">
        <v>260.04835964837702</v>
      </c>
      <c r="L716">
        <v>204.99719394941499</v>
      </c>
      <c r="M716">
        <v>43.655567338954299</v>
      </c>
      <c r="N716">
        <v>0.658214561900753</v>
      </c>
      <c r="O716">
        <v>11.1111111111111</v>
      </c>
      <c r="P716">
        <v>175.65084226646201</v>
      </c>
      <c r="Q716">
        <v>0.12776729747356499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140</v>
      </c>
      <c r="E717">
        <v>5823.69</v>
      </c>
      <c r="F717">
        <v>216.27</v>
      </c>
      <c r="G717">
        <v>81.587065397976303</v>
      </c>
      <c r="H717">
        <v>0.26194594776174901</v>
      </c>
      <c r="I717">
        <v>9.7263945142282306</v>
      </c>
      <c r="J717">
        <v>5.5223627114162399</v>
      </c>
      <c r="K717">
        <v>197.78095460918399</v>
      </c>
      <c r="L717">
        <v>178.83733514548001</v>
      </c>
      <c r="M717">
        <v>71.798622213426299</v>
      </c>
      <c r="N717">
        <v>1.63901412123082</v>
      </c>
      <c r="O717">
        <v>22.508900910898401</v>
      </c>
      <c r="P717">
        <v>120.010172939979</v>
      </c>
      <c r="Q717">
        <v>7.9236188586500004E-3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65</v>
      </c>
      <c r="E718">
        <v>5806.9534395599903</v>
      </c>
      <c r="F718">
        <v>1366.25</v>
      </c>
      <c r="G718">
        <v>-13.777378071136599</v>
      </c>
      <c r="H718">
        <v>6.23890246887537</v>
      </c>
      <c r="I718">
        <v>7.2866561457410599</v>
      </c>
      <c r="J718">
        <v>3.4565900967614098</v>
      </c>
      <c r="K718">
        <v>1282.64118174184</v>
      </c>
      <c r="L718">
        <v>1193.47061665043</v>
      </c>
      <c r="M718">
        <v>69.746321505066206</v>
      </c>
      <c r="N718">
        <v>1.04520726387537</v>
      </c>
      <c r="O718">
        <v>7.5205855443732901</v>
      </c>
      <c r="P718">
        <v>36.019712280352401</v>
      </c>
      <c r="Q718">
        <v>3.6824962405799999E-3</v>
      </c>
    </row>
    <row r="719" spans="1:17" hidden="1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1576</v>
      </c>
      <c r="E719">
        <v>5800.1946255250004</v>
      </c>
      <c r="F719">
        <v>4412.55</v>
      </c>
      <c r="G719">
        <v>117.516797369386</v>
      </c>
      <c r="H719">
        <v>15.7424563206408</v>
      </c>
      <c r="I719">
        <v>9.4150833055416498</v>
      </c>
      <c r="J719">
        <v>1.0983124371478099</v>
      </c>
      <c r="K719">
        <v>3946.7123329282999</v>
      </c>
      <c r="L719">
        <v>3323.2467597141199</v>
      </c>
      <c r="M719">
        <v>63.115517764780002</v>
      </c>
      <c r="N719">
        <v>1.6249043193539501</v>
      </c>
      <c r="O719">
        <v>8.7806370466056993</v>
      </c>
      <c r="P719">
        <v>172.36281711005401</v>
      </c>
      <c r="Q719">
        <v>0.127788313669849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242</v>
      </c>
      <c r="E720">
        <v>5788.2986649599998</v>
      </c>
      <c r="F720">
        <v>780.6</v>
      </c>
      <c r="G720">
        <v>-12.6875454321794</v>
      </c>
      <c r="H720">
        <v>1.4632065465617801</v>
      </c>
      <c r="I720">
        <v>-11.724467379378501</v>
      </c>
      <c r="J720">
        <v>1.4484549351898199</v>
      </c>
      <c r="K720">
        <v>776.45394248170601</v>
      </c>
      <c r="L720">
        <v>759.366440324736</v>
      </c>
      <c r="M720">
        <v>58.218197589863202</v>
      </c>
      <c r="N720">
        <v>0.74373984914175195</v>
      </c>
      <c r="O720">
        <v>11.2990007686395</v>
      </c>
      <c r="P720">
        <v>25.2969502407704</v>
      </c>
      <c r="Q720">
        <v>4.2815707949204002E-2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526</v>
      </c>
      <c r="E721">
        <v>5784.7289318800003</v>
      </c>
      <c r="F721">
        <v>113.86</v>
      </c>
      <c r="G721">
        <v>-20.533378468332799</v>
      </c>
      <c r="H721">
        <v>-1.96099568241541</v>
      </c>
      <c r="I721">
        <v>-14.809960400444499</v>
      </c>
      <c r="J721">
        <v>10.518168265745301</v>
      </c>
      <c r="K721">
        <v>106.197050308106</v>
      </c>
      <c r="L721">
        <v>108.61397574976699</v>
      </c>
      <c r="M721">
        <v>74.977496952088998</v>
      </c>
      <c r="N721">
        <v>2.5620757204400202</v>
      </c>
      <c r="O721">
        <v>20.937994027753302</v>
      </c>
      <c r="P721">
        <v>24.437158469945299</v>
      </c>
      <c r="Q721">
        <v>-9.9513917880931002E-2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1407</v>
      </c>
      <c r="E722">
        <v>5756.1259875699998</v>
      </c>
      <c r="F722">
        <v>854.65</v>
      </c>
      <c r="G722">
        <v>11.6125517353638</v>
      </c>
      <c r="H722">
        <v>21.4683342290745</v>
      </c>
      <c r="I722">
        <v>-13.946992161086699</v>
      </c>
      <c r="J722">
        <v>12.4939010942959</v>
      </c>
      <c r="K722">
        <v>752.56788283359197</v>
      </c>
      <c r="L722">
        <v>752.70214454586403</v>
      </c>
      <c r="M722">
        <v>77.908267013472994</v>
      </c>
      <c r="N722">
        <v>2.7521539581059602</v>
      </c>
      <c r="O722">
        <v>27.420581524600699</v>
      </c>
      <c r="P722">
        <v>49.153577661431001</v>
      </c>
      <c r="Q722">
        <v>0.111641371922005</v>
      </c>
    </row>
    <row r="723" spans="1:17" hidden="1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72</v>
      </c>
      <c r="E723">
        <v>5702.7611005440003</v>
      </c>
      <c r="F723">
        <v>93.57</v>
      </c>
      <c r="G723">
        <v>338.73197291335998</v>
      </c>
      <c r="H723">
        <v>25.2527212092713</v>
      </c>
      <c r="I723">
        <v>62.273847393685003</v>
      </c>
      <c r="J723">
        <v>11.7118798995254</v>
      </c>
      <c r="K723">
        <v>77.082031353193599</v>
      </c>
      <c r="L723">
        <v>56.505795127871998</v>
      </c>
      <c r="M723">
        <v>71.429616315231598</v>
      </c>
      <c r="N723">
        <v>0.81825490739601203</v>
      </c>
      <c r="O723">
        <v>5.8031420327027998</v>
      </c>
      <c r="P723">
        <v>397.71276595744598</v>
      </c>
      <c r="Q723">
        <v>8.6894073578264994E-2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211</v>
      </c>
      <c r="E724">
        <v>5693.5789525999999</v>
      </c>
      <c r="F724">
        <v>616.85</v>
      </c>
      <c r="G724">
        <v>48.635245036084001</v>
      </c>
      <c r="H724">
        <v>-1.9210550852384201</v>
      </c>
      <c r="I724">
        <v>8.5146547580114902</v>
      </c>
      <c r="J724">
        <v>-4.6399586256477097</v>
      </c>
      <c r="K724">
        <v>588.53954725442998</v>
      </c>
      <c r="L724">
        <v>503.12240631757697</v>
      </c>
      <c r="M724">
        <v>54.554073962331898</v>
      </c>
      <c r="N724">
        <v>0.44471536607969298</v>
      </c>
      <c r="O724">
        <v>7.4491367431304099</v>
      </c>
      <c r="P724">
        <v>92.585076490789803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62</v>
      </c>
      <c r="E725">
        <v>5687.7688962399998</v>
      </c>
      <c r="F725">
        <v>1440.3</v>
      </c>
      <c r="G725">
        <v>103.11833431574701</v>
      </c>
      <c r="H725">
        <v>56.259963560782197</v>
      </c>
      <c r="I725">
        <v>73.878009337911607</v>
      </c>
      <c r="J725">
        <v>1.4258107276857801</v>
      </c>
      <c r="K725">
        <v>1127.4929520957801</v>
      </c>
      <c r="L725">
        <v>844.82080126037602</v>
      </c>
      <c r="M725">
        <v>59.942678810684001</v>
      </c>
      <c r="N725">
        <v>0.65650116515719403</v>
      </c>
      <c r="O725">
        <v>10.5811289314726</v>
      </c>
      <c r="P725">
        <v>138.28273637190799</v>
      </c>
      <c r="Q725">
        <v>9.6750919869041996E-2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333</v>
      </c>
      <c r="E726">
        <v>5683.0007198650001</v>
      </c>
      <c r="F726">
        <v>259.85000000000002</v>
      </c>
      <c r="G726">
        <v>-24.734240312062699</v>
      </c>
      <c r="H726">
        <v>9.7859307536536999</v>
      </c>
      <c r="I726">
        <v>0.39554558436202297</v>
      </c>
      <c r="J726">
        <v>-1.2016551343920201</v>
      </c>
      <c r="K726">
        <v>245.0372359063</v>
      </c>
      <c r="L726">
        <v>229.535819582318</v>
      </c>
      <c r="M726">
        <v>50.738104253775099</v>
      </c>
      <c r="N726">
        <v>1.05721541491848</v>
      </c>
      <c r="O726">
        <v>10.4675774485279</v>
      </c>
      <c r="P726">
        <v>37.486772486772502</v>
      </c>
      <c r="Q726">
        <v>-9.2771290061169007E-2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242</v>
      </c>
      <c r="E727">
        <v>5681.1334667900001</v>
      </c>
      <c r="F727">
        <v>2338.9499999999998</v>
      </c>
      <c r="G727">
        <v>145.10175451123899</v>
      </c>
      <c r="H727">
        <v>8.8131203042412007</v>
      </c>
      <c r="I727">
        <v>34.219371872133102</v>
      </c>
      <c r="J727">
        <v>-5.9997010334432002</v>
      </c>
      <c r="K727">
        <v>2061.0311419695399</v>
      </c>
      <c r="L727">
        <v>1677.7000735161801</v>
      </c>
      <c r="M727">
        <v>62.320657903284001</v>
      </c>
      <c r="N727">
        <v>2.2697596624346299</v>
      </c>
      <c r="O727">
        <v>12.8711601359584</v>
      </c>
      <c r="P727">
        <v>186.02262305105401</v>
      </c>
      <c r="Q727">
        <v>0.120377786746536</v>
      </c>
    </row>
    <row r="728" spans="1:17" hidden="1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591</v>
      </c>
      <c r="E728">
        <v>5648.7784780350003</v>
      </c>
      <c r="F728">
        <v>5770.7</v>
      </c>
      <c r="G728">
        <v>-19.868287772533499</v>
      </c>
      <c r="H728">
        <v>2.4746265641904199</v>
      </c>
      <c r="I728">
        <v>-10.2142785718917</v>
      </c>
      <c r="J728">
        <v>-1.0123232284421</v>
      </c>
      <c r="K728">
        <v>5638.6611492857901</v>
      </c>
      <c r="L728">
        <v>5483.9147183744699</v>
      </c>
      <c r="M728">
        <v>54.9365781332354</v>
      </c>
      <c r="N728">
        <v>0.75737941072822501</v>
      </c>
      <c r="O728">
        <v>11.771535515622</v>
      </c>
      <c r="P728">
        <v>15.798450856844701</v>
      </c>
      <c r="Q728">
        <v>3.3283823162261E-2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484</v>
      </c>
      <c r="E729">
        <v>5622.0651894800003</v>
      </c>
      <c r="F729">
        <v>1019.85</v>
      </c>
      <c r="G729">
        <v>-33.367320299814601</v>
      </c>
      <c r="H729">
        <v>-6.0241937140638102</v>
      </c>
      <c r="I729">
        <v>-26.603246062715002</v>
      </c>
      <c r="J729">
        <v>-1.5897086811074499</v>
      </c>
      <c r="K729">
        <v>1045.4028800686399</v>
      </c>
      <c r="L729">
        <v>1116.1486114907</v>
      </c>
      <c r="M729">
        <v>50.124789188706103</v>
      </c>
      <c r="N729">
        <v>0.81449728535115895</v>
      </c>
      <c r="O729">
        <v>37.735941560033297</v>
      </c>
      <c r="P729">
        <v>9.2735454837672808</v>
      </c>
      <c r="Q729">
        <v>-7.4741578065566E-2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189</v>
      </c>
      <c r="E730">
        <v>5608.1560525650002</v>
      </c>
      <c r="F730">
        <v>209.03</v>
      </c>
      <c r="G730">
        <v>17.9573812332202</v>
      </c>
      <c r="H730">
        <v>20.038591077446501</v>
      </c>
      <c r="I730">
        <v>8.9631312977782294</v>
      </c>
      <c r="J730">
        <v>-2.4826362178321202</v>
      </c>
      <c r="K730">
        <v>190.202087802759</v>
      </c>
      <c r="L730">
        <v>164.45460450981699</v>
      </c>
      <c r="M730">
        <v>75.944423772596906</v>
      </c>
      <c r="N730">
        <v>1.42576403162557</v>
      </c>
      <c r="O730">
        <v>7.9749318279672599</v>
      </c>
      <c r="P730">
        <v>65.831019436731395</v>
      </c>
      <c r="Q730">
        <v>5.6153397850097E-2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403</v>
      </c>
      <c r="E731">
        <v>5604.1282382400004</v>
      </c>
      <c r="F731">
        <v>50.24</v>
      </c>
      <c r="G731">
        <v>-19.773845873006799</v>
      </c>
      <c r="H731">
        <v>-7.8582624592504402</v>
      </c>
      <c r="I731">
        <v>-25.9884454752697</v>
      </c>
      <c r="J731">
        <v>-1.0442744754937501</v>
      </c>
      <c r="K731">
        <v>52.307771557146701</v>
      </c>
      <c r="L731">
        <v>52.519685102567401</v>
      </c>
      <c r="M731">
        <v>43.179761817811297</v>
      </c>
      <c r="N731">
        <v>0.79127077625632303</v>
      </c>
      <c r="O731">
        <v>35.947452229299302</v>
      </c>
      <c r="P731">
        <v>35.053763440860202</v>
      </c>
    </row>
    <row r="732" spans="1:17" hidden="1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297</v>
      </c>
      <c r="E732">
        <v>5590.0484730999997</v>
      </c>
      <c r="F732">
        <v>284.64999999999998</v>
      </c>
      <c r="G732">
        <v>197.75529099459001</v>
      </c>
      <c r="H732">
        <v>42.773324953377603</v>
      </c>
      <c r="I732">
        <v>154.56622025277201</v>
      </c>
      <c r="J732">
        <v>-0.106202665634135</v>
      </c>
      <c r="K732">
        <v>213.35148085961401</v>
      </c>
      <c r="L732">
        <v>138.21387527709899</v>
      </c>
      <c r="M732">
        <v>65.591782768895797</v>
      </c>
      <c r="N732">
        <v>0.468465765915141</v>
      </c>
      <c r="O732">
        <v>14.8076585280168</v>
      </c>
      <c r="P732">
        <v>269.67532467532402</v>
      </c>
      <c r="Q732">
        <v>0.14345207226623899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125</v>
      </c>
      <c r="E733">
        <v>5513.22198063</v>
      </c>
      <c r="F733">
        <v>455.7</v>
      </c>
      <c r="G733">
        <v>76.526628306440401</v>
      </c>
      <c r="H733">
        <v>43.9369859782772</v>
      </c>
      <c r="I733">
        <v>90.118304580872007</v>
      </c>
      <c r="J733">
        <v>-10.9900298479012</v>
      </c>
      <c r="K733">
        <v>361.11505640816301</v>
      </c>
      <c r="M733">
        <v>53.951583536911301</v>
      </c>
      <c r="N733">
        <v>0.70436357342156797</v>
      </c>
      <c r="O733">
        <v>16.304586350669201</v>
      </c>
      <c r="P733">
        <v>169.008264462809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247</v>
      </c>
      <c r="E734">
        <v>5505.5655900000002</v>
      </c>
      <c r="F734">
        <v>4899.8</v>
      </c>
      <c r="G734">
        <v>132.684860856917</v>
      </c>
      <c r="H734">
        <v>25.553073393677501</v>
      </c>
      <c r="I734">
        <v>45.720480695766199</v>
      </c>
      <c r="J734">
        <v>-3.7850764011952598</v>
      </c>
      <c r="K734">
        <v>4260.0391406819099</v>
      </c>
      <c r="L734">
        <v>3392.8188679651898</v>
      </c>
      <c r="M734">
        <v>62.847129019228497</v>
      </c>
      <c r="N734">
        <v>1.6042477325586899</v>
      </c>
      <c r="O734">
        <v>9.7391730274705104</v>
      </c>
      <c r="P734">
        <v>160.523727236474</v>
      </c>
      <c r="Q734">
        <v>0.104210139511225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242</v>
      </c>
      <c r="E735">
        <v>5500.9335800449999</v>
      </c>
      <c r="F735">
        <v>171.57</v>
      </c>
      <c r="G735">
        <v>-20.682125673149599</v>
      </c>
      <c r="H735">
        <v>1.1173085528861799</v>
      </c>
      <c r="I735">
        <v>2.0344483307566099</v>
      </c>
      <c r="J735">
        <v>3.9631670875993898</v>
      </c>
      <c r="K735">
        <v>166.545743652141</v>
      </c>
      <c r="L735">
        <v>166.03778604449599</v>
      </c>
      <c r="M735">
        <v>45.864741368191197</v>
      </c>
      <c r="N735">
        <v>1.15269434332008</v>
      </c>
      <c r="O735">
        <v>27.994404616191598</v>
      </c>
      <c r="P735">
        <v>31.926182237600901</v>
      </c>
      <c r="Q735">
        <v>-6.8457301792164998E-2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403</v>
      </c>
      <c r="E736">
        <v>5429.9923067250002</v>
      </c>
      <c r="F736">
        <v>293.45</v>
      </c>
      <c r="G736">
        <v>-7.8265822910701104</v>
      </c>
      <c r="H736">
        <v>-5.9048636366765299</v>
      </c>
      <c r="I736">
        <v>-13.992398940428201</v>
      </c>
      <c r="J736">
        <v>-2.6759872316583402</v>
      </c>
      <c r="K736">
        <v>297.989572928283</v>
      </c>
      <c r="L736">
        <v>295.06254822433698</v>
      </c>
      <c r="M736">
        <v>50.1188654481656</v>
      </c>
      <c r="N736">
        <v>1.59035523839299</v>
      </c>
      <c r="O736">
        <v>32.203101039359296</v>
      </c>
      <c r="P736">
        <v>18.9662162162162</v>
      </c>
      <c r="Q736">
        <v>-2.5268813101842001E-2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242</v>
      </c>
      <c r="E737">
        <v>5386.2067125000003</v>
      </c>
      <c r="F737">
        <v>545</v>
      </c>
      <c r="G737">
        <v>-21.3677062759477</v>
      </c>
      <c r="H737">
        <v>6.8307634050518002</v>
      </c>
      <c r="I737">
        <v>-20.562229790750699</v>
      </c>
      <c r="J737">
        <v>-1.7055303288930099</v>
      </c>
      <c r="K737">
        <v>530.88205335816599</v>
      </c>
      <c r="L737">
        <v>529.13271927462995</v>
      </c>
      <c r="M737">
        <v>59.108421635526497</v>
      </c>
      <c r="N737">
        <v>1.27818943845707</v>
      </c>
      <c r="O737">
        <v>21.082568807339399</v>
      </c>
      <c r="P737">
        <v>25.301758822853198</v>
      </c>
      <c r="Q737">
        <v>5.5266518900347998E-2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484</v>
      </c>
      <c r="E738">
        <v>5336.6670652599996</v>
      </c>
      <c r="F738">
        <v>319.5</v>
      </c>
      <c r="G738">
        <v>-19.983104218673599</v>
      </c>
      <c r="H738">
        <v>-4.7765864982557398</v>
      </c>
      <c r="I738">
        <v>-32.052345144485301</v>
      </c>
      <c r="J738">
        <v>-2.23700299379828</v>
      </c>
      <c r="K738">
        <v>343.685310063499</v>
      </c>
      <c r="L738">
        <v>379.95540097438197</v>
      </c>
      <c r="M738">
        <v>47.613928053197696</v>
      </c>
      <c r="N738">
        <v>1.4325872234828401</v>
      </c>
      <c r="O738">
        <v>69.765258215962405</v>
      </c>
      <c r="P738">
        <v>21.644774414620201</v>
      </c>
      <c r="Q738">
        <v>-0.11965235438121501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1426</v>
      </c>
      <c r="E739">
        <v>5324.6807842799999</v>
      </c>
      <c r="F739">
        <v>903.45</v>
      </c>
      <c r="G739">
        <v>36.701061963834597</v>
      </c>
      <c r="H739">
        <v>-2.17714457805315</v>
      </c>
      <c r="I739">
        <v>-9.8186010376301702</v>
      </c>
      <c r="J739">
        <v>-0.66803094664982199</v>
      </c>
      <c r="K739">
        <v>911.211085986424</v>
      </c>
      <c r="L739">
        <v>851.92078840796501</v>
      </c>
      <c r="M739">
        <v>79.3742572798742</v>
      </c>
      <c r="N739">
        <v>0.513019176509383</v>
      </c>
      <c r="O739">
        <v>22.408545021860601</v>
      </c>
      <c r="P739">
        <v>64.562841530054598</v>
      </c>
      <c r="Q739">
        <v>0.14546280487347399</v>
      </c>
    </row>
    <row r="740" spans="1:17" hidden="1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239</v>
      </c>
      <c r="E740">
        <v>5312.878747275</v>
      </c>
      <c r="F740">
        <v>558.25</v>
      </c>
      <c r="G740">
        <v>-0.50370006997146499</v>
      </c>
      <c r="H740">
        <v>5.4276515038525401</v>
      </c>
      <c r="I740">
        <v>25.601039529349698</v>
      </c>
      <c r="J740">
        <v>2.3393928571449401</v>
      </c>
      <c r="K740">
        <v>517.178960668066</v>
      </c>
      <c r="L740">
        <v>447.86739546594202</v>
      </c>
      <c r="M740">
        <v>58.741928555497701</v>
      </c>
      <c r="N740">
        <v>0.74162561676412397</v>
      </c>
      <c r="O740">
        <v>9.9596954769368597</v>
      </c>
      <c r="P740">
        <v>55.0263815606775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388</v>
      </c>
      <c r="E741">
        <v>5284.2332095359998</v>
      </c>
      <c r="F741">
        <v>106.27</v>
      </c>
      <c r="G741">
        <v>23.659068173114701</v>
      </c>
      <c r="H741">
        <v>2.6751186073585198</v>
      </c>
      <c r="I741">
        <v>-23.790876368159999</v>
      </c>
      <c r="J741">
        <v>-0.49082927529564602</v>
      </c>
      <c r="K741">
        <v>103.878729725849</v>
      </c>
      <c r="L741">
        <v>99.634444999054494</v>
      </c>
      <c r="M741">
        <v>58.147346421218202</v>
      </c>
      <c r="N741">
        <v>1.0544758089422599</v>
      </c>
      <c r="O741">
        <v>14.378469935070999</v>
      </c>
      <c r="P741">
        <v>51.058990760483297</v>
      </c>
      <c r="Q741">
        <v>3.3994384776709997E-2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49</v>
      </c>
      <c r="E742">
        <v>5233.7975696000003</v>
      </c>
      <c r="F742">
        <v>736.45</v>
      </c>
      <c r="G742">
        <v>-21.9011269270475</v>
      </c>
      <c r="H742">
        <v>-12.679999442713999</v>
      </c>
      <c r="I742">
        <v>-51.951460180663297</v>
      </c>
      <c r="J742">
        <v>-2.6929494006789998</v>
      </c>
      <c r="K742">
        <v>776.04991591522105</v>
      </c>
      <c r="L742">
        <v>838.80188633830505</v>
      </c>
      <c r="M742">
        <v>45.408401102200401</v>
      </c>
      <c r="N742">
        <v>0.99647977526045095</v>
      </c>
      <c r="O742">
        <v>68.809830945753205</v>
      </c>
      <c r="P742">
        <v>8.6129341493990292</v>
      </c>
      <c r="Q742">
        <v>-6.8621673858110001E-3</v>
      </c>
    </row>
    <row r="743" spans="1:17" hidden="1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287</v>
      </c>
      <c r="E743">
        <v>5210.9162910900004</v>
      </c>
      <c r="F743">
        <v>367.15</v>
      </c>
      <c r="G743">
        <v>-12.325206941316999</v>
      </c>
      <c r="H743">
        <v>-2.4735876281368898</v>
      </c>
      <c r="I743">
        <v>-10.4030621470596</v>
      </c>
      <c r="J743">
        <v>-0.84811275216448301</v>
      </c>
      <c r="K743">
        <v>369.27248877057002</v>
      </c>
      <c r="L743">
        <v>356.55844059922902</v>
      </c>
      <c r="M743">
        <v>47.026808330766698</v>
      </c>
      <c r="N743">
        <v>1.16026639858794</v>
      </c>
      <c r="O743">
        <v>9.2196649870625205</v>
      </c>
      <c r="P743">
        <v>17.300319488817799</v>
      </c>
      <c r="Q743">
        <v>2.2666281706674E-2</v>
      </c>
    </row>
    <row r="744" spans="1:17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333</v>
      </c>
      <c r="E744">
        <v>5199.16892964</v>
      </c>
      <c r="F744">
        <v>1925.45</v>
      </c>
      <c r="G744">
        <v>59.673115381575798</v>
      </c>
      <c r="H744">
        <v>-2.28890702607631</v>
      </c>
      <c r="I744">
        <v>41.699281298231597</v>
      </c>
      <c r="J744">
        <v>-4.0000553675414103</v>
      </c>
      <c r="K744">
        <v>1701.5124878987499</v>
      </c>
      <c r="L744">
        <v>1358.5111947366599</v>
      </c>
      <c r="M744">
        <v>46.201366218618197</v>
      </c>
      <c r="N744">
        <v>0.55378818248048101</v>
      </c>
      <c r="O744">
        <v>9.0654132800124607</v>
      </c>
      <c r="P744">
        <v>105.27185501066</v>
      </c>
      <c r="Q744">
        <v>-4.4201646684208999E-2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-</v>
      </c>
      <c r="D745" t="s">
        <v>986</v>
      </c>
      <c r="E745">
        <v>5187.7836241140003</v>
      </c>
      <c r="F745">
        <v>41.46</v>
      </c>
      <c r="G745">
        <v>122.53653336851001</v>
      </c>
      <c r="H745">
        <v>20.819841251782901</v>
      </c>
      <c r="I745">
        <v>35.084437822027198</v>
      </c>
      <c r="J745">
        <v>5.6624532347623602E-3</v>
      </c>
      <c r="K745">
        <v>37.281148303447303</v>
      </c>
      <c r="L745">
        <v>31.430896375909999</v>
      </c>
      <c r="M745">
        <v>52.484736922363197</v>
      </c>
      <c r="N745">
        <v>1.00825726708682</v>
      </c>
      <c r="O745">
        <v>7.0911722141823397</v>
      </c>
      <c r="P745">
        <v>160.75471698113199</v>
      </c>
      <c r="Q745">
        <v>6.5392609630603005E-2</v>
      </c>
    </row>
    <row r="746" spans="1:17" hidden="1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-</v>
      </c>
      <c r="D746" t="s">
        <v>1631</v>
      </c>
      <c r="E746">
        <v>5168.879891351</v>
      </c>
      <c r="F746">
        <v>61.54</v>
      </c>
      <c r="G746">
        <v>-2.5410189025224699</v>
      </c>
      <c r="H746">
        <v>-2.6731818612364102</v>
      </c>
      <c r="I746">
        <v>3.82869155357126</v>
      </c>
      <c r="J746">
        <v>1.07903270075722</v>
      </c>
      <c r="K746">
        <v>60.5709201610306</v>
      </c>
      <c r="L746">
        <v>56.489251822148198</v>
      </c>
      <c r="M746">
        <v>56.425916595309197</v>
      </c>
      <c r="N746">
        <v>0.99491118494412301</v>
      </c>
      <c r="O746">
        <v>5.2973675658108501</v>
      </c>
      <c r="P746">
        <v>28.744769874476901</v>
      </c>
      <c r="Q746">
        <v>-3.0196124243903E-2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80</v>
      </c>
      <c r="E747">
        <v>5155.901615232</v>
      </c>
      <c r="F747">
        <v>231.44</v>
      </c>
      <c r="G747">
        <v>3.13933889950939</v>
      </c>
      <c r="H747">
        <v>3.0368343563982201</v>
      </c>
      <c r="I747">
        <v>-11.592754814860101</v>
      </c>
      <c r="J747">
        <v>0.74589635012835998</v>
      </c>
      <c r="K747">
        <v>214.51285146964901</v>
      </c>
      <c r="L747">
        <v>205.19981759810301</v>
      </c>
      <c r="M747">
        <v>59.143385575300698</v>
      </c>
      <c r="N747">
        <v>2.03785818433761</v>
      </c>
      <c r="O747">
        <v>6.7231247839612802</v>
      </c>
      <c r="P747">
        <v>33.587301587301504</v>
      </c>
      <c r="Q747">
        <v>-9.6871294591530002E-2</v>
      </c>
    </row>
    <row r="748" spans="1:17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388</v>
      </c>
      <c r="E748">
        <v>5089.3543815749999</v>
      </c>
      <c r="F748">
        <v>589.25</v>
      </c>
      <c r="G748">
        <v>-42.929958201322101</v>
      </c>
      <c r="H748">
        <v>-3.6832731223299402</v>
      </c>
      <c r="I748">
        <v>-29.8162873979594</v>
      </c>
      <c r="J748">
        <v>0.66036691184342999</v>
      </c>
      <c r="K748">
        <v>573.95876264116396</v>
      </c>
      <c r="L748">
        <v>611.98572471144496</v>
      </c>
      <c r="M748">
        <v>55.640502672907502</v>
      </c>
      <c r="N748">
        <v>1.70696115922386</v>
      </c>
      <c r="O748">
        <v>35.596096733135298</v>
      </c>
      <c r="P748">
        <v>15.2567237163814</v>
      </c>
      <c r="Q748">
        <v>5.1821211658401999E-2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65</v>
      </c>
      <c r="E749">
        <v>5075.271675</v>
      </c>
      <c r="F749">
        <v>533</v>
      </c>
      <c r="G749">
        <v>-10.627596141650701</v>
      </c>
      <c r="H749">
        <v>-0.461046703393511</v>
      </c>
      <c r="I749">
        <v>-9.6932477447655394</v>
      </c>
      <c r="J749">
        <v>-0.35364186129428399</v>
      </c>
      <c r="K749">
        <v>510.79041476824199</v>
      </c>
      <c r="L749">
        <v>499.51966564487799</v>
      </c>
      <c r="M749">
        <v>70.784333641841997</v>
      </c>
      <c r="N749">
        <v>1.47088407692579</v>
      </c>
      <c r="O749">
        <v>21.1538461538461</v>
      </c>
      <c r="P749">
        <v>23.6515485442524</v>
      </c>
      <c r="Q749">
        <v>-7.1803159884359993E-2</v>
      </c>
    </row>
    <row r="750" spans="1:17" hidden="1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189</v>
      </c>
      <c r="E750">
        <v>5065.5477735900004</v>
      </c>
      <c r="F750">
        <v>648.29999999999995</v>
      </c>
      <c r="G750">
        <v>15.2164652574216</v>
      </c>
      <c r="H750">
        <v>17.344294883647599</v>
      </c>
      <c r="I750">
        <v>1.1671556590646801</v>
      </c>
      <c r="J750">
        <v>8.1429853396954108</v>
      </c>
      <c r="K750">
        <v>572.74072375299204</v>
      </c>
      <c r="L750">
        <v>526.97804431658994</v>
      </c>
      <c r="M750">
        <v>89.524790557849201</v>
      </c>
      <c r="N750">
        <v>2.1000679829444402</v>
      </c>
      <c r="O750">
        <v>4.0259139287367001</v>
      </c>
      <c r="P750">
        <v>61.570093457943898</v>
      </c>
      <c r="Q750">
        <v>0.14925372322637601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242</v>
      </c>
      <c r="E751">
        <v>5035.1999765749997</v>
      </c>
      <c r="F751">
        <v>288.75</v>
      </c>
      <c r="G751">
        <v>15.059649705803899</v>
      </c>
      <c r="H751">
        <v>11.2011467701287</v>
      </c>
      <c r="I751">
        <v>-4.9181467223970898</v>
      </c>
      <c r="J751">
        <v>4.5952879712743702</v>
      </c>
      <c r="K751">
        <v>275.11615177963102</v>
      </c>
      <c r="L751">
        <v>258.92268738709402</v>
      </c>
      <c r="M751">
        <v>67.207384638593794</v>
      </c>
      <c r="N751">
        <v>1.15925208538355</v>
      </c>
      <c r="O751">
        <v>7.8268398268398203</v>
      </c>
      <c r="P751">
        <v>41.3016882799119</v>
      </c>
      <c r="Q751">
        <v>-1.8996417376781E-2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189</v>
      </c>
      <c r="E752">
        <v>5023.8688613049999</v>
      </c>
      <c r="F752">
        <v>127.36</v>
      </c>
      <c r="G752">
        <v>-10.142326598630399</v>
      </c>
      <c r="H752">
        <v>-3.5734276238998501</v>
      </c>
      <c r="I752">
        <v>5.7943642355193097</v>
      </c>
      <c r="J752">
        <v>0.34204312732091102</v>
      </c>
      <c r="K752">
        <v>127.06615268861501</v>
      </c>
      <c r="L752">
        <v>121.75400036863699</v>
      </c>
      <c r="M752">
        <v>48.624002411520202</v>
      </c>
      <c r="N752">
        <v>0.68029660396504399</v>
      </c>
      <c r="O752">
        <v>13.0653266331658</v>
      </c>
      <c r="P752">
        <v>24.435759648265702</v>
      </c>
      <c r="Q752">
        <v>1.5271137510806001E-2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263</v>
      </c>
      <c r="E753">
        <v>5020.3522112239998</v>
      </c>
      <c r="F753">
        <v>3.53</v>
      </c>
      <c r="G753">
        <v>315.64282079365898</v>
      </c>
      <c r="H753">
        <v>103.293128341742</v>
      </c>
      <c r="I753">
        <v>95.187012659791506</v>
      </c>
      <c r="J753">
        <v>-1.15275234227545</v>
      </c>
      <c r="K753">
        <v>2.5000703944181599</v>
      </c>
      <c r="L753">
        <v>1.79926354559632</v>
      </c>
      <c r="M753">
        <v>80.707666615909304</v>
      </c>
      <c r="N753">
        <v>1.54189711105045</v>
      </c>
      <c r="O753">
        <v>22.6628895184136</v>
      </c>
      <c r="P753">
        <v>404.28571428571399</v>
      </c>
      <c r="Q753">
        <v>4.2435356809493001E-2</v>
      </c>
    </row>
    <row r="754" spans="1:17" hidden="1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876</v>
      </c>
      <c r="E754">
        <v>5016.2187395999999</v>
      </c>
      <c r="F754">
        <v>207</v>
      </c>
      <c r="G754">
        <v>278.02247917875297</v>
      </c>
      <c r="H754">
        <v>67.157922519336594</v>
      </c>
      <c r="I754">
        <v>68.325980037135494</v>
      </c>
      <c r="J754">
        <v>14.9674381534931</v>
      </c>
      <c r="K754">
        <v>152.35465470098799</v>
      </c>
      <c r="L754">
        <v>116.070292721733</v>
      </c>
      <c r="M754">
        <v>83.994354491784406</v>
      </c>
      <c r="N754">
        <v>1.3784629075347701</v>
      </c>
      <c r="O754">
        <v>8.1159420289855095</v>
      </c>
      <c r="P754">
        <v>319.59459459459401</v>
      </c>
      <c r="Q754">
        <v>0.234053087384088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46</v>
      </c>
      <c r="E755">
        <v>5012.4131742930003</v>
      </c>
      <c r="F755">
        <v>61.49</v>
      </c>
      <c r="G755">
        <v>39.586930566082799</v>
      </c>
      <c r="H755">
        <v>-0.76439591390421402</v>
      </c>
      <c r="I755">
        <v>-15.1657423662695</v>
      </c>
      <c r="J755">
        <v>-4.7498757951556998</v>
      </c>
      <c r="K755">
        <v>63.804329518384101</v>
      </c>
      <c r="L755">
        <v>57.765331058127103</v>
      </c>
      <c r="M755">
        <v>31.1080498489593</v>
      </c>
      <c r="N755">
        <v>1.1879647033267</v>
      </c>
      <c r="O755">
        <v>28.4761749878028</v>
      </c>
      <c r="P755">
        <v>76.189111747851001</v>
      </c>
      <c r="Q755">
        <v>0.121973283988884</v>
      </c>
    </row>
    <row r="756" spans="1:17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109</v>
      </c>
      <c r="E756">
        <v>4965.0966686100001</v>
      </c>
      <c r="F756">
        <v>291.2</v>
      </c>
      <c r="G756">
        <v>90.768609876467096</v>
      </c>
      <c r="H756">
        <v>8.4730447668354394</v>
      </c>
      <c r="I756">
        <v>12.787265664219101</v>
      </c>
      <c r="J756">
        <v>9.2993605719221595</v>
      </c>
      <c r="K756">
        <v>272.19379577407</v>
      </c>
      <c r="L756">
        <v>233.12827611123299</v>
      </c>
      <c r="M756">
        <v>74.583843674831698</v>
      </c>
      <c r="N756">
        <v>0.88773573385079596</v>
      </c>
      <c r="O756">
        <v>10.044642857142801</v>
      </c>
      <c r="P756">
        <v>125.03863987635199</v>
      </c>
      <c r="Q756">
        <v>6.6815585292282001E-2</v>
      </c>
    </row>
    <row r="757" spans="1:17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-</v>
      </c>
      <c r="D757" t="s">
        <v>1654</v>
      </c>
      <c r="E757">
        <v>4964.8118929499997</v>
      </c>
      <c r="F757">
        <v>1000.4</v>
      </c>
      <c r="G757">
        <v>55.963406358798203</v>
      </c>
      <c r="H757">
        <v>-2.6036421228856002</v>
      </c>
      <c r="I757">
        <v>38.920751294081498</v>
      </c>
      <c r="J757">
        <v>5.2241905474560397</v>
      </c>
      <c r="K757">
        <v>897.848790002947</v>
      </c>
      <c r="L757">
        <v>742.17155753079601</v>
      </c>
      <c r="M757">
        <v>61.1144491574683</v>
      </c>
      <c r="N757">
        <v>0.54258212129017303</v>
      </c>
      <c r="O757">
        <v>3.9134346261495399</v>
      </c>
      <c r="P757">
        <v>86.990654205607399</v>
      </c>
      <c r="Q757">
        <v>-5.7975995739160003E-3</v>
      </c>
    </row>
    <row r="758" spans="1:17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1215</v>
      </c>
      <c r="E758">
        <v>4951.5782614999998</v>
      </c>
      <c r="F758">
        <v>2979.95</v>
      </c>
      <c r="G758">
        <v>-2.1703587933584001</v>
      </c>
      <c r="H758">
        <v>-2.63380939027524</v>
      </c>
      <c r="I758">
        <v>-18.591527295218999</v>
      </c>
      <c r="J758">
        <v>0.42533406410318197</v>
      </c>
      <c r="K758">
        <v>2994.1012055740898</v>
      </c>
      <c r="L758">
        <v>2910.9235565364802</v>
      </c>
      <c r="M758">
        <v>52.174252641757498</v>
      </c>
      <c r="N758">
        <v>0.71777076514338201</v>
      </c>
      <c r="O758">
        <v>24.163157099951299</v>
      </c>
      <c r="P758">
        <v>36.688684005320802</v>
      </c>
      <c r="Q758">
        <v>-6.3045401695713002E-2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150</v>
      </c>
      <c r="E759">
        <v>4919.6621359999999</v>
      </c>
      <c r="F759">
        <v>164.39</v>
      </c>
      <c r="G759">
        <v>158.25822200159701</v>
      </c>
      <c r="H759">
        <v>20.1181693855441</v>
      </c>
      <c r="I759">
        <v>14.0911470618202</v>
      </c>
      <c r="J759">
        <v>-2.9859677997321001</v>
      </c>
      <c r="K759">
        <v>150.90487230649899</v>
      </c>
      <c r="L759">
        <v>119.98500466072799</v>
      </c>
      <c r="M759">
        <v>52.066301084485403</v>
      </c>
      <c r="N759">
        <v>1.7987765564440401</v>
      </c>
      <c r="O759">
        <v>14.362187480990301</v>
      </c>
      <c r="P759">
        <v>191.98934280639401</v>
      </c>
    </row>
    <row r="760" spans="1:17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624</v>
      </c>
      <c r="E760">
        <v>4895.6563599999999</v>
      </c>
      <c r="F760">
        <v>1104.55</v>
      </c>
      <c r="G760">
        <v>76.270282099640198</v>
      </c>
      <c r="H760">
        <v>-5.9862946884699397</v>
      </c>
      <c r="I760">
        <v>22.150885528419799</v>
      </c>
      <c r="J760">
        <v>0.36566422557499501</v>
      </c>
      <c r="K760">
        <v>1134.4980064255601</v>
      </c>
      <c r="L760">
        <v>991.17080227199597</v>
      </c>
      <c r="M760">
        <v>64.048186921350506</v>
      </c>
      <c r="N760">
        <v>0.69423679354185197</v>
      </c>
      <c r="O760">
        <v>35.344710515594599</v>
      </c>
      <c r="P760">
        <v>111.154654941693</v>
      </c>
      <c r="Q760">
        <v>0.16876055680136401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65</v>
      </c>
      <c r="E761">
        <v>4865.6477142900003</v>
      </c>
      <c r="F761">
        <v>1086.45</v>
      </c>
      <c r="G761">
        <v>-31.096283638509199</v>
      </c>
      <c r="H761">
        <v>-1.25050873529269</v>
      </c>
      <c r="I761">
        <v>-17.9491505959069</v>
      </c>
      <c r="J761">
        <v>2.8395094243881198</v>
      </c>
      <c r="K761">
        <v>1061.0536338633999</v>
      </c>
      <c r="M761">
        <v>68.296800453639804</v>
      </c>
      <c r="N761">
        <v>0.78530444344125605</v>
      </c>
      <c r="O761">
        <v>15.7899581204841</v>
      </c>
      <c r="P761">
        <v>12.005154639175201</v>
      </c>
    </row>
    <row r="762" spans="1:17" hidden="1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346</v>
      </c>
      <c r="E762">
        <v>4861.0046776999998</v>
      </c>
      <c r="F762">
        <v>11006.3</v>
      </c>
      <c r="G762">
        <v>-8.9383912889841</v>
      </c>
      <c r="H762">
        <v>3.1623299134727199</v>
      </c>
      <c r="I762">
        <v>7.9517452492514904</v>
      </c>
      <c r="J762">
        <v>-5.3400939021853597</v>
      </c>
      <c r="K762">
        <v>10722.5470061092</v>
      </c>
      <c r="L762">
        <v>9757.97540963342</v>
      </c>
      <c r="M762">
        <v>46.127343060363501</v>
      </c>
      <c r="N762">
        <v>0.77617244972672295</v>
      </c>
      <c r="O762">
        <v>20.630002816568702</v>
      </c>
      <c r="P762">
        <v>32.084845939215697</v>
      </c>
      <c r="Q762">
        <v>-7.8980154630638996E-2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189</v>
      </c>
      <c r="E763">
        <v>4840.3822319999999</v>
      </c>
      <c r="F763">
        <v>663</v>
      </c>
      <c r="G763">
        <v>90.634650859019303</v>
      </c>
      <c r="H763">
        <v>6.4636144912006701</v>
      </c>
      <c r="I763">
        <v>-15.2958342490313</v>
      </c>
      <c r="J763">
        <v>-4.2195729730660902</v>
      </c>
      <c r="K763">
        <v>639.41857289499103</v>
      </c>
      <c r="L763">
        <v>578.47380963087198</v>
      </c>
      <c r="M763">
        <v>54.8188088058753</v>
      </c>
      <c r="N763">
        <v>2.63022402597091</v>
      </c>
      <c r="O763">
        <v>12.239819004524801</v>
      </c>
      <c r="P763">
        <v>119.864035814956</v>
      </c>
      <c r="Q763">
        <v>0.141184815622143</v>
      </c>
    </row>
    <row r="764" spans="1:17" hidden="1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D764" t="s">
        <v>189</v>
      </c>
      <c r="E764">
        <v>4838.8352230699902</v>
      </c>
      <c r="F764">
        <v>7017.75</v>
      </c>
      <c r="G764">
        <v>58.7018343455034</v>
      </c>
      <c r="H764">
        <v>-13.578148751046299</v>
      </c>
      <c r="I764">
        <v>19.142095400804401</v>
      </c>
      <c r="J764">
        <v>-3.37894209767521</v>
      </c>
      <c r="K764">
        <v>7560.4041763611804</v>
      </c>
      <c r="L764">
        <v>6459.46583764557</v>
      </c>
      <c r="M764">
        <v>29.149848112451402</v>
      </c>
      <c r="N764">
        <v>0.88783154026292099</v>
      </c>
      <c r="O764">
        <v>29.427523066509899</v>
      </c>
      <c r="P764">
        <v>94.9375</v>
      </c>
      <c r="Q764">
        <v>0.14055054470912501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484</v>
      </c>
      <c r="E765">
        <v>4837.93203928</v>
      </c>
      <c r="F765">
        <v>1759.7</v>
      </c>
      <c r="G765">
        <v>-6.4054714843193796</v>
      </c>
      <c r="H765">
        <v>11.078063675024699</v>
      </c>
      <c r="I765">
        <v>23.903237961954702</v>
      </c>
      <c r="J765">
        <v>12.4381616810997</v>
      </c>
      <c r="K765">
        <v>1462.72941143753</v>
      </c>
      <c r="L765">
        <v>1388.7161901413001</v>
      </c>
      <c r="M765">
        <v>77.411728767304993</v>
      </c>
      <c r="N765">
        <v>1.5628734292420401</v>
      </c>
      <c r="O765">
        <v>0.55123032335058197</v>
      </c>
      <c r="P765">
        <v>64.189409843713506</v>
      </c>
      <c r="Q765">
        <v>-0.14559082074829299</v>
      </c>
    </row>
    <row r="766" spans="1:17" x14ac:dyDescent="0.3">
      <c r="A766" t="s">
        <v>1671</v>
      </c>
      <c r="B766" t="s">
        <v>1672</v>
      </c>
      <c r="C766" t="str">
        <f>IFERROR(VLOOKUP(Table1[[#This Row],[Ticker]],[1]!Table1[[Symbol]:[Industry]],2,FALSE),"-")</f>
        <v>-</v>
      </c>
      <c r="D766" t="s">
        <v>120</v>
      </c>
      <c r="E766">
        <v>4836.0635400000001</v>
      </c>
      <c r="F766">
        <v>554.54999999999995</v>
      </c>
      <c r="G766">
        <v>122.448252174974</v>
      </c>
      <c r="H766">
        <v>-29.296094109237998</v>
      </c>
      <c r="I766">
        <v>69.538641069606399</v>
      </c>
      <c r="J766">
        <v>-3.3249968255984399</v>
      </c>
      <c r="K766">
        <v>491.38270959690698</v>
      </c>
      <c r="L766">
        <v>359.92675793920603</v>
      </c>
      <c r="M766">
        <v>30.228870733627399</v>
      </c>
      <c r="N766">
        <v>0.39029273501327</v>
      </c>
      <c r="O766">
        <v>31.160400324587499</v>
      </c>
      <c r="P766">
        <v>164.954610606784</v>
      </c>
      <c r="Q766">
        <v>6.5389864865273997E-2</v>
      </c>
    </row>
    <row r="767" spans="1:17" x14ac:dyDescent="0.3">
      <c r="A767" t="s">
        <v>1673</v>
      </c>
      <c r="B767" t="s">
        <v>1674</v>
      </c>
      <c r="C767" t="str">
        <f>IFERROR(VLOOKUP(Table1[[#This Row],[Ticker]],[1]!Table1[[Symbol]:[Industry]],2,FALSE),"-")</f>
        <v>-</v>
      </c>
      <c r="D767" t="s">
        <v>1675</v>
      </c>
      <c r="E767">
        <v>4834.8920695919996</v>
      </c>
      <c r="F767">
        <v>76.95</v>
      </c>
      <c r="G767">
        <v>55.401027124257702</v>
      </c>
      <c r="H767">
        <v>7.2766330192738096</v>
      </c>
      <c r="I767">
        <v>11.652857062068501</v>
      </c>
      <c r="J767">
        <v>1.2247503672105899</v>
      </c>
      <c r="K767">
        <v>69.936737652309702</v>
      </c>
      <c r="L767">
        <v>61.686247283846498</v>
      </c>
      <c r="M767">
        <v>38.072091333969098</v>
      </c>
      <c r="N767">
        <v>0.792830352742938</v>
      </c>
      <c r="O767">
        <v>9.4087069525665896</v>
      </c>
      <c r="P767">
        <v>91.180124223602405</v>
      </c>
      <c r="Q767">
        <v>6.7645426261270999E-2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E768">
        <v>4826.0846551000004</v>
      </c>
      <c r="F768">
        <v>4298.8</v>
      </c>
      <c r="G768">
        <v>38.134798053834601</v>
      </c>
      <c r="H768">
        <v>-2.2676688507958498</v>
      </c>
      <c r="I768">
        <v>20.695696619064702</v>
      </c>
      <c r="J768">
        <v>-1.90579040585274</v>
      </c>
      <c r="K768">
        <v>4210.2848459351599</v>
      </c>
      <c r="L768">
        <v>3618.0123093125799</v>
      </c>
      <c r="M768">
        <v>57.508732779356599</v>
      </c>
      <c r="N768">
        <v>0.81518334534942904</v>
      </c>
      <c r="O768">
        <v>11.124034614310901</v>
      </c>
      <c r="P768">
        <v>82.927659574467995</v>
      </c>
      <c r="Q768">
        <v>0.13246552182620799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403</v>
      </c>
      <c r="E769">
        <v>4796.5113688800002</v>
      </c>
      <c r="F769">
        <v>126.88</v>
      </c>
      <c r="G769">
        <v>-35.054594536108397</v>
      </c>
      <c r="H769">
        <v>1.9576553076849901E-2</v>
      </c>
      <c r="I769">
        <v>-21.506641145816701</v>
      </c>
      <c r="J769">
        <v>3.3626903481843802</v>
      </c>
      <c r="K769">
        <v>123.576140838356</v>
      </c>
      <c r="M769">
        <v>84.943835212267501</v>
      </c>
      <c r="N769">
        <v>0.98192319359091096</v>
      </c>
      <c r="O769">
        <v>21.059268600252199</v>
      </c>
      <c r="P769">
        <v>16.671264367816001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130</v>
      </c>
      <c r="E770">
        <v>4790.9538056319998</v>
      </c>
      <c r="F770">
        <v>264.36</v>
      </c>
      <c r="G770">
        <v>6.18156020571762</v>
      </c>
      <c r="H770">
        <v>20.092424351129001</v>
      </c>
      <c r="I770">
        <v>14.636107682415901</v>
      </c>
      <c r="J770">
        <v>9.1952967835939692</v>
      </c>
      <c r="K770">
        <v>221.57192730800699</v>
      </c>
      <c r="L770">
        <v>205.03268836741799</v>
      </c>
      <c r="M770">
        <v>90.725014802498293</v>
      </c>
      <c r="N770">
        <v>3.0578831467149699</v>
      </c>
      <c r="O770">
        <v>3.9453775155091599</v>
      </c>
      <c r="P770">
        <v>66.211883055642801</v>
      </c>
      <c r="Q770">
        <v>9.7269671482323003E-2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E771">
        <v>4783.9506000000001</v>
      </c>
      <c r="F771">
        <v>416.85</v>
      </c>
      <c r="G771">
        <v>234.203787324377</v>
      </c>
      <c r="H771">
        <v>-12.8380813078039</v>
      </c>
      <c r="I771">
        <v>-36.180252943553903</v>
      </c>
      <c r="J771">
        <v>-6.6054060715249303</v>
      </c>
      <c r="K771">
        <v>452.431558384308</v>
      </c>
      <c r="L771">
        <v>413.08283903512</v>
      </c>
      <c r="M771">
        <v>27.599758508744198</v>
      </c>
      <c r="N771">
        <v>3.75755119009651</v>
      </c>
      <c r="O771">
        <v>53.172604054216102</v>
      </c>
      <c r="P771">
        <v>259.810966530717</v>
      </c>
      <c r="Q771">
        <v>0.27737253871652801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505</v>
      </c>
      <c r="E772">
        <v>4759.5420257099904</v>
      </c>
      <c r="F772">
        <v>425.75</v>
      </c>
      <c r="G772">
        <v>36.283122558700597</v>
      </c>
      <c r="H772">
        <v>37.417188045262499</v>
      </c>
      <c r="I772">
        <v>7.2503432640703602</v>
      </c>
      <c r="J772">
        <v>-4.0423046391364901</v>
      </c>
      <c r="K772">
        <v>355.35073078873501</v>
      </c>
      <c r="L772">
        <v>319.56546039925001</v>
      </c>
      <c r="M772">
        <v>70.743759671699195</v>
      </c>
      <c r="N772">
        <v>2.06550787843894</v>
      </c>
      <c r="O772">
        <v>6.1421021726365099</v>
      </c>
      <c r="P772">
        <v>80.939226519336998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100</v>
      </c>
      <c r="E773">
        <v>4721.3197536600001</v>
      </c>
      <c r="F773">
        <v>1793.75</v>
      </c>
      <c r="G773">
        <v>90.019713585906899</v>
      </c>
      <c r="H773">
        <v>30.249567094535099</v>
      </c>
      <c r="I773">
        <v>18.642862767704798</v>
      </c>
      <c r="J773">
        <v>5.1371793339110603</v>
      </c>
      <c r="K773">
        <v>1493.0624924392</v>
      </c>
      <c r="L773">
        <v>1306.4116212671699</v>
      </c>
      <c r="M773">
        <v>65.807132869641904</v>
      </c>
      <c r="N773">
        <v>1.37216045156232</v>
      </c>
      <c r="O773">
        <v>4.8083623693379698</v>
      </c>
      <c r="P773">
        <v>127.056962025316</v>
      </c>
      <c r="Q773">
        <v>0.125601732745005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E774">
        <v>4671.2489523120003</v>
      </c>
      <c r="F774">
        <v>40.47</v>
      </c>
      <c r="G774">
        <v>78.169255838976994</v>
      </c>
      <c r="H774">
        <v>9.0212365521405999</v>
      </c>
      <c r="I774">
        <v>3.6328970376390499</v>
      </c>
      <c r="J774">
        <v>17.549161058019202</v>
      </c>
      <c r="K774">
        <v>33.828254494761197</v>
      </c>
      <c r="L774">
        <v>32.588053331178898</v>
      </c>
      <c r="M774">
        <v>77.407701443604694</v>
      </c>
      <c r="N774">
        <v>1.38284081294589</v>
      </c>
      <c r="O774">
        <v>17.988633555720199</v>
      </c>
      <c r="P774">
        <v>103.776435045317</v>
      </c>
      <c r="Q774">
        <v>0.118468380020544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297</v>
      </c>
      <c r="E775">
        <v>4663.8503039999996</v>
      </c>
      <c r="F775">
        <v>219.6</v>
      </c>
      <c r="G775">
        <v>253.115492509962</v>
      </c>
      <c r="H775">
        <v>78.572269786579298</v>
      </c>
      <c r="I775">
        <v>232.497541018166</v>
      </c>
      <c r="J775">
        <v>-4.3592285202626497</v>
      </c>
      <c r="K775">
        <v>145.683441606104</v>
      </c>
      <c r="L775">
        <v>90.480989626752503</v>
      </c>
      <c r="M775">
        <v>64.097212001067106</v>
      </c>
      <c r="N775">
        <v>0.65448217356821703</v>
      </c>
      <c r="O775">
        <v>9.0619307832422606</v>
      </c>
      <c r="P775">
        <v>376.5625</v>
      </c>
      <c r="Q775">
        <v>0.24138920253162799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46</v>
      </c>
      <c r="E776">
        <v>4659.069888</v>
      </c>
      <c r="F776">
        <v>2293.8000000000002</v>
      </c>
      <c r="G776">
        <v>598.13927301693298</v>
      </c>
      <c r="H776">
        <v>-1.2498404068323901</v>
      </c>
      <c r="I776">
        <v>333.978256677834</v>
      </c>
      <c r="J776">
        <v>-9.3719053466284201</v>
      </c>
      <c r="K776">
        <v>2233.7869261852002</v>
      </c>
      <c r="L776">
        <v>1164.8636002226899</v>
      </c>
      <c r="M776">
        <v>41.964169703292299</v>
      </c>
      <c r="N776">
        <v>0.66513283154504499</v>
      </c>
      <c r="O776">
        <v>30.089807306652698</v>
      </c>
      <c r="P776">
        <v>743.61897756528106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388</v>
      </c>
      <c r="E777">
        <v>4658.2285026500003</v>
      </c>
      <c r="F777">
        <v>1195.0999999999999</v>
      </c>
      <c r="G777">
        <v>-46.546927111045498</v>
      </c>
      <c r="H777">
        <v>7.7785291257173101</v>
      </c>
      <c r="I777">
        <v>-26.183696178176199</v>
      </c>
      <c r="J777">
        <v>-4.0534894841752704</v>
      </c>
      <c r="K777">
        <v>1145.9275779505199</v>
      </c>
      <c r="L777">
        <v>1231.3531060069499</v>
      </c>
      <c r="M777">
        <v>52.264165421567903</v>
      </c>
      <c r="N777">
        <v>0.87026459551257696</v>
      </c>
      <c r="O777">
        <v>38.482135386160103</v>
      </c>
      <c r="P777">
        <v>19.767500125269301</v>
      </c>
      <c r="Q777">
        <v>-7.2898158801575005E-2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346</v>
      </c>
      <c r="E778">
        <v>4638.6867504250004</v>
      </c>
      <c r="F778">
        <v>505.8</v>
      </c>
      <c r="G778">
        <v>-33.423841280373402</v>
      </c>
      <c r="H778">
        <v>21.7432899880165</v>
      </c>
      <c r="I778">
        <v>3.2704194580445201</v>
      </c>
      <c r="J778">
        <v>6.6334241550828299</v>
      </c>
      <c r="K778">
        <v>432.71446994512502</v>
      </c>
      <c r="L778">
        <v>415.10024754768102</v>
      </c>
      <c r="M778">
        <v>79.066491573143594</v>
      </c>
      <c r="N778">
        <v>1.6978056104239001</v>
      </c>
      <c r="O778">
        <v>9.70739422696718</v>
      </c>
      <c r="P778">
        <v>59.031598805219303</v>
      </c>
      <c r="Q778">
        <v>2.405865380299E-2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46</v>
      </c>
      <c r="E779">
        <v>4630.1630691749997</v>
      </c>
      <c r="F779">
        <v>798.7</v>
      </c>
      <c r="G779">
        <v>-10.280708829837399</v>
      </c>
      <c r="H779">
        <v>22.680297425211201</v>
      </c>
      <c r="I779">
        <v>2.5352745475140201</v>
      </c>
      <c r="J779">
        <v>-0.38148060953035801</v>
      </c>
      <c r="K779">
        <v>703.94699999999898</v>
      </c>
      <c r="M779">
        <v>53.861299680877899</v>
      </c>
      <c r="O779">
        <v>12.338800550895201</v>
      </c>
      <c r="P779">
        <v>45.218181818181797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125</v>
      </c>
      <c r="E780">
        <v>4629.9252079999997</v>
      </c>
      <c r="F780">
        <v>6123.85</v>
      </c>
      <c r="G780">
        <v>554.78971898427005</v>
      </c>
      <c r="H780">
        <v>16.6754373554663</v>
      </c>
      <c r="I780">
        <v>127.639148127689</v>
      </c>
      <c r="J780">
        <v>-3.2992400153588801</v>
      </c>
      <c r="K780">
        <v>5444.74442086831</v>
      </c>
      <c r="L780">
        <v>3993.8808671371698</v>
      </c>
      <c r="M780">
        <v>59.872432804867401</v>
      </c>
      <c r="N780">
        <v>0.79606368661820703</v>
      </c>
      <c r="O780">
        <v>10.5432040301444</v>
      </c>
      <c r="P780">
        <v>584.22905027932904</v>
      </c>
      <c r="Q780">
        <v>0.31138013543793802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280</v>
      </c>
      <c r="E781">
        <v>4621.5371443800004</v>
      </c>
      <c r="F781">
        <v>235.45</v>
      </c>
      <c r="G781">
        <v>37.138595198627002</v>
      </c>
      <c r="H781">
        <v>-16.5683825337609</v>
      </c>
      <c r="I781">
        <v>-20.952078810453699</v>
      </c>
      <c r="J781">
        <v>-3.55046101657988</v>
      </c>
      <c r="K781">
        <v>244.07151850650999</v>
      </c>
      <c r="L781">
        <v>224.06648086267199</v>
      </c>
      <c r="M781">
        <v>29.874957770736199</v>
      </c>
      <c r="N781">
        <v>0.73099397565799495</v>
      </c>
      <c r="O781">
        <v>23.763007007857201</v>
      </c>
      <c r="P781">
        <v>64.305652477320294</v>
      </c>
      <c r="Q781">
        <v>0.16413133057044099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130</v>
      </c>
      <c r="E782">
        <v>4596.7056870959996</v>
      </c>
      <c r="F782">
        <v>47.19</v>
      </c>
      <c r="G782">
        <v>80.913608539830406</v>
      </c>
      <c r="H782">
        <v>-4.2452724257085501</v>
      </c>
      <c r="I782">
        <v>-11.4107956284059</v>
      </c>
      <c r="J782">
        <v>3.5436452946454202</v>
      </c>
      <c r="K782">
        <v>48.416166659989202</v>
      </c>
      <c r="L782">
        <v>45.762325181494496</v>
      </c>
      <c r="M782">
        <v>45.544441411850997</v>
      </c>
      <c r="N782">
        <v>1.0963171216804399</v>
      </c>
      <c r="O782">
        <v>38.588684043229499</v>
      </c>
      <c r="P782">
        <v>118.472222222222</v>
      </c>
      <c r="Q782">
        <v>5.4174295790113E-2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692</v>
      </c>
      <c r="E783">
        <v>4577.1893244000003</v>
      </c>
      <c r="F783">
        <v>677.75</v>
      </c>
      <c r="G783">
        <v>20.5011743684829</v>
      </c>
      <c r="H783">
        <v>10.1424338956902</v>
      </c>
      <c r="I783">
        <v>-15.687004113334501</v>
      </c>
      <c r="J783">
        <v>-6.8611597518069196</v>
      </c>
      <c r="K783">
        <v>658.59497991098999</v>
      </c>
      <c r="L783">
        <v>643.32773898430503</v>
      </c>
      <c r="M783">
        <v>50.687575175772402</v>
      </c>
      <c r="N783">
        <v>2.0706636016602298</v>
      </c>
      <c r="O783">
        <v>20.250829952047201</v>
      </c>
      <c r="P783">
        <v>45.658714807650902</v>
      </c>
      <c r="Q783">
        <v>0.102556122023804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189</v>
      </c>
      <c r="E784">
        <v>4533.8846249999997</v>
      </c>
      <c r="F784">
        <v>693.05</v>
      </c>
      <c r="G784">
        <v>26.7066154168418</v>
      </c>
      <c r="H784">
        <v>11.8355356550995</v>
      </c>
      <c r="I784">
        <v>-5.2431525993814398</v>
      </c>
      <c r="J784">
        <v>-2.8297638033453598</v>
      </c>
      <c r="K784">
        <v>646.50626318428397</v>
      </c>
      <c r="L784">
        <v>559.86413850051201</v>
      </c>
      <c r="M784">
        <v>52.760636956715302</v>
      </c>
      <c r="N784">
        <v>1.6882754129981099</v>
      </c>
      <c r="O784">
        <v>12.084265204530601</v>
      </c>
      <c r="P784">
        <v>97.647226579209999</v>
      </c>
      <c r="Q784">
        <v>6.4127659778499005E-2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239</v>
      </c>
      <c r="E785">
        <v>4510.1933669999999</v>
      </c>
      <c r="F785">
        <v>4804.8500000000004</v>
      </c>
      <c r="G785">
        <v>44.809969241582898</v>
      </c>
      <c r="H785">
        <v>18.596574616138401</v>
      </c>
      <c r="I785">
        <v>6.1796901293027897</v>
      </c>
      <c r="J785">
        <v>6.4346729505765499</v>
      </c>
      <c r="K785">
        <v>4127.5982449862404</v>
      </c>
      <c r="L785">
        <v>3594.4814921184902</v>
      </c>
      <c r="M785">
        <v>68.971954695392895</v>
      </c>
      <c r="N785">
        <v>1.83297394066209</v>
      </c>
      <c r="O785">
        <v>0.89805092770844896</v>
      </c>
      <c r="P785">
        <v>76.321535384671805</v>
      </c>
      <c r="Q785">
        <v>0.122082293901131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130</v>
      </c>
      <c r="E786">
        <v>4505.9418158999997</v>
      </c>
      <c r="F786">
        <v>430.5</v>
      </c>
      <c r="G786">
        <v>-0.35259672161512801</v>
      </c>
      <c r="I786">
        <v>-14.7745458233702</v>
      </c>
      <c r="K786">
        <v>425.76520424318301</v>
      </c>
      <c r="L786">
        <v>384.46648021701702</v>
      </c>
      <c r="M786">
        <v>38.331602171758398</v>
      </c>
      <c r="N786">
        <v>1</v>
      </c>
      <c r="O786">
        <v>7.2938443670151001</v>
      </c>
      <c r="P786">
        <v>29.6491492245143</v>
      </c>
      <c r="Q786">
        <v>9.3594908740256E-2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49</v>
      </c>
      <c r="E787">
        <v>4501.7390237</v>
      </c>
      <c r="F787">
        <v>440</v>
      </c>
      <c r="G787">
        <v>-53.089667875479002</v>
      </c>
      <c r="H787">
        <v>-9.7114537572517392</v>
      </c>
      <c r="I787">
        <v>-39.630450864557197</v>
      </c>
      <c r="J787">
        <v>-5.2824709421381897</v>
      </c>
      <c r="K787">
        <v>468.59789436064</v>
      </c>
      <c r="L787">
        <v>506.50994665427402</v>
      </c>
      <c r="M787">
        <v>35.092325246127601</v>
      </c>
      <c r="N787">
        <v>0.80409049003371802</v>
      </c>
      <c r="O787">
        <v>57.045454545454497</v>
      </c>
      <c r="P787">
        <v>5.7184046131667499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1451</v>
      </c>
      <c r="E788">
        <v>4495.1891836799996</v>
      </c>
      <c r="F788">
        <v>361.75</v>
      </c>
      <c r="G788">
        <v>-17.856164605416499</v>
      </c>
      <c r="H788">
        <v>8.7487781664064599</v>
      </c>
      <c r="I788">
        <v>-9.1471802491298408</v>
      </c>
      <c r="J788">
        <v>4.7976638353254097</v>
      </c>
      <c r="K788">
        <v>349.86138985225801</v>
      </c>
      <c r="L788">
        <v>348.47414333142001</v>
      </c>
      <c r="M788">
        <v>67.618321663575699</v>
      </c>
      <c r="N788">
        <v>2.6863578510959001</v>
      </c>
      <c r="O788">
        <v>16.102280580511302</v>
      </c>
      <c r="P788">
        <v>26.8185801928133</v>
      </c>
      <c r="Q788">
        <v>6.0570310239585E-2</v>
      </c>
    </row>
    <row r="789" spans="1:17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239</v>
      </c>
      <c r="E789">
        <v>4480.9534598399996</v>
      </c>
      <c r="F789">
        <v>1427.85</v>
      </c>
      <c r="G789">
        <v>-5.4358623116668099</v>
      </c>
      <c r="H789">
        <v>8.9045543302228403</v>
      </c>
      <c r="I789">
        <v>-2.1076232562489001</v>
      </c>
      <c r="J789">
        <v>-4.2571525922212103</v>
      </c>
      <c r="K789">
        <v>1316.4589722532601</v>
      </c>
      <c r="L789">
        <v>1205.22043113573</v>
      </c>
      <c r="M789">
        <v>61.939432194957199</v>
      </c>
      <c r="N789">
        <v>2.9656482619024902</v>
      </c>
      <c r="O789">
        <v>6.9159925762510097</v>
      </c>
      <c r="P789">
        <v>48.1325863678804</v>
      </c>
      <c r="Q789">
        <v>0.12489051894762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542</v>
      </c>
      <c r="E790">
        <v>4476.7021699799998</v>
      </c>
      <c r="F790">
        <v>815.65</v>
      </c>
      <c r="G790">
        <v>-32.792190379204399</v>
      </c>
      <c r="H790">
        <v>11.7956598286827</v>
      </c>
      <c r="I790">
        <v>-10.783406921653601</v>
      </c>
      <c r="J790">
        <v>-3.7967877235807501</v>
      </c>
      <c r="K790">
        <v>764.85457318454496</v>
      </c>
      <c r="L790">
        <v>758.88598620760297</v>
      </c>
      <c r="M790">
        <v>51.314325099687899</v>
      </c>
      <c r="N790">
        <v>1.28227125076755</v>
      </c>
      <c r="O790">
        <v>10.8134616563477</v>
      </c>
      <c r="P790">
        <v>24.157089580637699</v>
      </c>
      <c r="Q790">
        <v>-0.119656943358005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65</v>
      </c>
      <c r="E791">
        <v>4465.3366612500004</v>
      </c>
      <c r="F791">
        <v>346.45</v>
      </c>
      <c r="G791">
        <v>-8.8622127633871699</v>
      </c>
      <c r="H791">
        <v>17.2562732252741</v>
      </c>
      <c r="I791">
        <v>4.1505226683051903</v>
      </c>
      <c r="J791">
        <v>3.3448647529852198</v>
      </c>
      <c r="K791">
        <v>315.49125957168701</v>
      </c>
      <c r="L791">
        <v>300.38605808701499</v>
      </c>
      <c r="M791">
        <v>71.764773100259603</v>
      </c>
      <c r="N791">
        <v>1.5675775361461</v>
      </c>
      <c r="O791">
        <v>9.09222109972578</v>
      </c>
      <c r="P791">
        <v>38.524590163934398</v>
      </c>
      <c r="Q791">
        <v>-5.422196199926E-2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713</v>
      </c>
      <c r="E792">
        <v>4449.3999170859997</v>
      </c>
      <c r="F792">
        <v>270.92</v>
      </c>
      <c r="G792">
        <v>1.64545435272678</v>
      </c>
      <c r="H792">
        <v>0.27792129493738799</v>
      </c>
      <c r="I792">
        <v>1.0095467328947301</v>
      </c>
      <c r="J792">
        <v>0.57848567632676695</v>
      </c>
      <c r="K792">
        <v>259.09394478093401</v>
      </c>
      <c r="L792">
        <v>241.38660146969301</v>
      </c>
      <c r="M792">
        <v>58.987597709054498</v>
      </c>
      <c r="N792">
        <v>0.65023012344413</v>
      </c>
      <c r="O792">
        <v>0.50199320832715599</v>
      </c>
      <c r="P792">
        <v>30.784455708423799</v>
      </c>
      <c r="Q792">
        <v>3.7892634135868998E-2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E793">
        <v>4444.6532246339902</v>
      </c>
      <c r="F793">
        <v>52.34</v>
      </c>
      <c r="G793">
        <v>50.774222410910397</v>
      </c>
      <c r="H793">
        <v>-11.5413165675676</v>
      </c>
      <c r="I793">
        <v>-32.478383572050802</v>
      </c>
      <c r="J793">
        <v>1.5873780229932599</v>
      </c>
      <c r="K793">
        <v>55.928973358070103</v>
      </c>
      <c r="L793">
        <v>54.491274906271897</v>
      </c>
      <c r="M793">
        <v>67.080244220933096</v>
      </c>
      <c r="N793">
        <v>0.83565077594627901</v>
      </c>
      <c r="O793">
        <v>48.070309514711496</v>
      </c>
      <c r="P793">
        <v>86.928571428571402</v>
      </c>
      <c r="Q793">
        <v>-5.1607917170056999E-2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1730</v>
      </c>
      <c r="E794">
        <v>4403.9149637840001</v>
      </c>
      <c r="F794">
        <v>145.53</v>
      </c>
      <c r="G794">
        <v>-8.7156129412799395</v>
      </c>
      <c r="H794">
        <v>46.604552352687598</v>
      </c>
      <c r="I794">
        <v>9.2205558429510894</v>
      </c>
      <c r="J794">
        <v>9.6221885560696894</v>
      </c>
      <c r="K794">
        <v>115.288740869245</v>
      </c>
      <c r="L794">
        <v>106.90399814717</v>
      </c>
      <c r="M794">
        <v>75.749362679069193</v>
      </c>
      <c r="N794">
        <v>3.36295346887536</v>
      </c>
      <c r="O794">
        <v>8.5686799972514098</v>
      </c>
      <c r="P794">
        <v>83.749999999999901</v>
      </c>
      <c r="Q794">
        <v>7.7328433134975005E-2</v>
      </c>
    </row>
    <row r="795" spans="1:17" hidden="1" x14ac:dyDescent="0.3">
      <c r="A795" t="s">
        <v>1731</v>
      </c>
      <c r="B795" t="s">
        <v>1732</v>
      </c>
      <c r="C795" t="str">
        <f>IFERROR(VLOOKUP(Table1[[#This Row],[Ticker]],[1]!Table1[[Symbol]:[Industry]],2,FALSE),"-")</f>
        <v>-</v>
      </c>
      <c r="D795" t="s">
        <v>130</v>
      </c>
      <c r="E795">
        <v>4401.9745703999997</v>
      </c>
      <c r="F795">
        <v>990.35</v>
      </c>
      <c r="G795">
        <v>158.57693321120999</v>
      </c>
      <c r="H795">
        <v>13.1638401593697</v>
      </c>
      <c r="I795">
        <v>78.083484379792594</v>
      </c>
      <c r="J795">
        <v>-2.0356845733171398</v>
      </c>
      <c r="K795">
        <v>892.12509660811202</v>
      </c>
      <c r="L795">
        <v>732.33360818679205</v>
      </c>
      <c r="M795">
        <v>80.628344813544601</v>
      </c>
      <c r="N795">
        <v>1.9381473320031199</v>
      </c>
      <c r="O795">
        <v>8.5171908921088502</v>
      </c>
      <c r="P795">
        <v>185.321233074042</v>
      </c>
      <c r="Q795">
        <v>8.5443887778728994E-2</v>
      </c>
    </row>
    <row r="796" spans="1:17" x14ac:dyDescent="0.3">
      <c r="A796" t="s">
        <v>1733</v>
      </c>
      <c r="B796" t="s">
        <v>1734</v>
      </c>
      <c r="C796" t="str">
        <f>IFERROR(VLOOKUP(Table1[[#This Row],[Ticker]],[1]!Table1[[Symbol]:[Industry]],2,FALSE),"-")</f>
        <v>-</v>
      </c>
      <c r="D796" t="s">
        <v>542</v>
      </c>
      <c r="E796">
        <v>4367.8483695000004</v>
      </c>
      <c r="F796">
        <v>384.45</v>
      </c>
      <c r="G796">
        <v>9.4765212341884499</v>
      </c>
      <c r="H796">
        <v>3.2054157749796302</v>
      </c>
      <c r="I796">
        <v>-8.0750339454375801</v>
      </c>
      <c r="J796">
        <v>5.0874218193718601</v>
      </c>
      <c r="K796">
        <v>377.70334602866399</v>
      </c>
      <c r="L796">
        <v>360.00082151158199</v>
      </c>
      <c r="M796">
        <v>57.423762400892102</v>
      </c>
      <c r="N796">
        <v>1.30558307843859</v>
      </c>
      <c r="O796">
        <v>10.5865522174535</v>
      </c>
      <c r="P796">
        <v>37.303571428571402</v>
      </c>
      <c r="Q796">
        <v>-5.8418596903405E-2</v>
      </c>
    </row>
    <row r="797" spans="1:17" x14ac:dyDescent="0.3">
      <c r="A797" t="s">
        <v>1735</v>
      </c>
      <c r="B797" t="s">
        <v>1736</v>
      </c>
      <c r="C797" t="str">
        <f>IFERROR(VLOOKUP(Table1[[#This Row],[Ticker]],[1]!Table1[[Symbol]:[Industry]],2,FALSE),"-")</f>
        <v>-</v>
      </c>
      <c r="D797" t="s">
        <v>95</v>
      </c>
      <c r="E797">
        <v>4354.8</v>
      </c>
      <c r="F797">
        <v>6940.55</v>
      </c>
      <c r="G797">
        <v>50.819821645221197</v>
      </c>
      <c r="H797">
        <v>8.8418424884798199</v>
      </c>
      <c r="I797">
        <v>-16.199219412560701</v>
      </c>
      <c r="J797">
        <v>-1.1911420930151499</v>
      </c>
      <c r="K797">
        <v>6810.50751123175</v>
      </c>
      <c r="L797">
        <v>6225.7903399307697</v>
      </c>
      <c r="M797">
        <v>51.816862567751002</v>
      </c>
      <c r="N797">
        <v>0.72703343023658096</v>
      </c>
      <c r="O797">
        <v>22.4686804359885</v>
      </c>
      <c r="P797">
        <v>94.084254974063498</v>
      </c>
      <c r="Q797">
        <v>7.6366827809634996E-2</v>
      </c>
    </row>
    <row r="798" spans="1:17" x14ac:dyDescent="0.3">
      <c r="A798" t="s">
        <v>1737</v>
      </c>
      <c r="B798" t="s">
        <v>1738</v>
      </c>
      <c r="C798" t="str">
        <f>IFERROR(VLOOKUP(Table1[[#This Row],[Ticker]],[1]!Table1[[Symbol]:[Industry]],2,FALSE),"-")</f>
        <v>-</v>
      </c>
      <c r="D798" t="s">
        <v>629</v>
      </c>
      <c r="E798">
        <v>4351.2772732000003</v>
      </c>
      <c r="F798">
        <v>220.85</v>
      </c>
      <c r="G798">
        <v>75.213240119092802</v>
      </c>
      <c r="H798">
        <v>28.791284789699699</v>
      </c>
      <c r="I798">
        <v>26.2212725175808</v>
      </c>
      <c r="J798">
        <v>2.5007738571020801</v>
      </c>
      <c r="K798">
        <v>187.58183297048501</v>
      </c>
      <c r="L798">
        <v>163.66607805729299</v>
      </c>
      <c r="M798">
        <v>66.107280658744202</v>
      </c>
      <c r="N798">
        <v>1.95043479733305</v>
      </c>
      <c r="O798">
        <v>3.3733303146932401</v>
      </c>
      <c r="P798">
        <v>103.924284395198</v>
      </c>
      <c r="Q798">
        <v>6.5351019066947999E-2</v>
      </c>
    </row>
    <row r="799" spans="1:17" hidden="1" x14ac:dyDescent="0.3">
      <c r="A799" t="s">
        <v>1739</v>
      </c>
      <c r="B799" t="s">
        <v>1740</v>
      </c>
      <c r="C799" t="str">
        <f>IFERROR(VLOOKUP(Table1[[#This Row],[Ticker]],[1]!Table1[[Symbol]:[Industry]],2,FALSE),"-")</f>
        <v>-</v>
      </c>
      <c r="D799" t="s">
        <v>242</v>
      </c>
      <c r="E799">
        <v>4342.9610827500001</v>
      </c>
      <c r="F799">
        <v>624.29999999999995</v>
      </c>
      <c r="G799">
        <v>86.913971385876394</v>
      </c>
      <c r="H799">
        <v>21.7866520982388</v>
      </c>
      <c r="I799">
        <v>55.047332424939299</v>
      </c>
      <c r="J799">
        <v>14.224802935154599</v>
      </c>
      <c r="K799">
        <v>542.68961163539905</v>
      </c>
      <c r="L799">
        <v>447.66063488376699</v>
      </c>
      <c r="M799">
        <v>73.141468953921205</v>
      </c>
      <c r="N799">
        <v>1.2042696612999499</v>
      </c>
      <c r="O799">
        <v>4.9175076085215403</v>
      </c>
      <c r="P799">
        <v>115.387269277212</v>
      </c>
      <c r="Q799">
        <v>6.7916388499400002E-2</v>
      </c>
    </row>
    <row r="800" spans="1:17" hidden="1" x14ac:dyDescent="0.3">
      <c r="A800" t="s">
        <v>1741</v>
      </c>
      <c r="B800" t="s">
        <v>1742</v>
      </c>
      <c r="C800" t="str">
        <f>IFERROR(VLOOKUP(Table1[[#This Row],[Ticker]],[1]!Table1[[Symbol]:[Industry]],2,FALSE),"-")</f>
        <v>-</v>
      </c>
      <c r="D800" t="s">
        <v>542</v>
      </c>
      <c r="E800">
        <v>4282.2733236800004</v>
      </c>
      <c r="F800">
        <v>1636.75</v>
      </c>
      <c r="G800">
        <v>-25.131733667859699</v>
      </c>
      <c r="H800">
        <v>3.3842029563846299</v>
      </c>
      <c r="I800">
        <v>-2.9418126408205101</v>
      </c>
      <c r="J800">
        <v>3.827888536813</v>
      </c>
      <c r="K800">
        <v>1546.32200435133</v>
      </c>
      <c r="L800">
        <v>1485.1255915337399</v>
      </c>
      <c r="M800">
        <v>53.103953961234097</v>
      </c>
      <c r="N800">
        <v>2.9742767815845101</v>
      </c>
      <c r="O800">
        <v>13.5970673590957</v>
      </c>
      <c r="P800">
        <v>39.1794217687074</v>
      </c>
      <c r="Q800">
        <v>4.8199121729822998E-2</v>
      </c>
    </row>
    <row r="801" spans="1:17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542</v>
      </c>
      <c r="E801">
        <v>4266.6005549649999</v>
      </c>
      <c r="F801">
        <v>373</v>
      </c>
      <c r="G801">
        <v>7.3075714126905904</v>
      </c>
      <c r="H801">
        <v>-0.70812571200954399</v>
      </c>
      <c r="I801">
        <v>-5.6597598358924897</v>
      </c>
      <c r="J801">
        <v>-5.7916729966260796</v>
      </c>
      <c r="K801">
        <v>373.53442987582798</v>
      </c>
      <c r="L801">
        <v>354.41317196440599</v>
      </c>
      <c r="M801">
        <v>47.3223054319093</v>
      </c>
      <c r="N801">
        <v>0.87208677547142499</v>
      </c>
      <c r="O801">
        <v>23.016085790884699</v>
      </c>
      <c r="P801">
        <v>40.225563909774401</v>
      </c>
      <c r="Q801">
        <v>0.13515833260413199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D802" t="s">
        <v>873</v>
      </c>
      <c r="E802">
        <v>4260.5603017249996</v>
      </c>
      <c r="F802">
        <v>903.7</v>
      </c>
      <c r="G802">
        <v>-40.719599156791197</v>
      </c>
      <c r="H802">
        <v>7.0400852587241598</v>
      </c>
      <c r="I802">
        <v>-20.142138307981401</v>
      </c>
      <c r="J802">
        <v>6.4917076042423796</v>
      </c>
      <c r="K802">
        <v>851.67200738663905</v>
      </c>
      <c r="L802">
        <v>911.13891683237296</v>
      </c>
      <c r="M802">
        <v>81.922477854649898</v>
      </c>
      <c r="N802">
        <v>1.5453006042740101</v>
      </c>
      <c r="O802">
        <v>20.808896757773599</v>
      </c>
      <c r="P802">
        <v>25.723427935447901</v>
      </c>
      <c r="Q802">
        <v>-0.105337133302966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484</v>
      </c>
      <c r="E803">
        <v>4259.5327871999998</v>
      </c>
      <c r="F803">
        <v>692.65</v>
      </c>
      <c r="G803">
        <v>-4.9115270324271396</v>
      </c>
      <c r="H803">
        <v>-3.9477176557219802</v>
      </c>
      <c r="I803">
        <v>-20.026603847063399</v>
      </c>
      <c r="J803">
        <v>-7.9142001296707498</v>
      </c>
      <c r="K803">
        <v>703.19165952738103</v>
      </c>
      <c r="L803">
        <v>694.77570634507504</v>
      </c>
      <c r="M803">
        <v>31.680244983644101</v>
      </c>
      <c r="N803">
        <v>0.94357240860379599</v>
      </c>
      <c r="O803">
        <v>19.461488486248399</v>
      </c>
      <c r="P803">
        <v>21.795322665728801</v>
      </c>
      <c r="Q803">
        <v>0.13253471849214901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304</v>
      </c>
      <c r="E804">
        <v>4235.9055315919904</v>
      </c>
      <c r="F804">
        <v>195.24</v>
      </c>
      <c r="G804">
        <v>-30.004133271680399</v>
      </c>
      <c r="H804">
        <v>9.4110861722284405</v>
      </c>
      <c r="I804">
        <v>-16.542581167422401</v>
      </c>
      <c r="J804">
        <v>9.8078261268566305</v>
      </c>
      <c r="K804">
        <v>185.536344636</v>
      </c>
      <c r="M804">
        <v>77.870362809029899</v>
      </c>
      <c r="N804">
        <v>1.6733059719365799</v>
      </c>
      <c r="O804">
        <v>20.364679368981701</v>
      </c>
      <c r="P804">
        <v>33.269624573378799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236</v>
      </c>
      <c r="E805">
        <v>4221.7991126799998</v>
      </c>
      <c r="F805">
        <v>360</v>
      </c>
      <c r="G805">
        <v>103.57277098898101</v>
      </c>
      <c r="H805">
        <v>8.4819069896925594</v>
      </c>
      <c r="I805">
        <v>31.452926854310402</v>
      </c>
      <c r="J805">
        <v>-0.46894427056801902</v>
      </c>
      <c r="K805">
        <v>342.67325326947901</v>
      </c>
      <c r="L805">
        <v>284.55832499656702</v>
      </c>
      <c r="M805">
        <v>71.464377944116407</v>
      </c>
      <c r="N805">
        <v>1.06107932114055</v>
      </c>
      <c r="O805">
        <v>12.6805555555555</v>
      </c>
      <c r="P805">
        <v>133.66465910761701</v>
      </c>
      <c r="Q805">
        <v>0.13615608140416699</v>
      </c>
    </row>
    <row r="806" spans="1:17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916</v>
      </c>
      <c r="E806">
        <v>4212.6991915250001</v>
      </c>
      <c r="F806">
        <v>317.14999999999998</v>
      </c>
      <c r="G806">
        <v>50.388365210256801</v>
      </c>
      <c r="H806">
        <v>7.4228696693998302</v>
      </c>
      <c r="I806">
        <v>9.4503901230197602</v>
      </c>
      <c r="J806">
        <v>-2.6667003328191901</v>
      </c>
      <c r="K806">
        <v>291.31547167494398</v>
      </c>
      <c r="L806">
        <v>243.58973204316999</v>
      </c>
      <c r="M806">
        <v>73.038142812393005</v>
      </c>
      <c r="N806">
        <v>0.80918179714683902</v>
      </c>
      <c r="O806">
        <v>8.7813337537443008</v>
      </c>
      <c r="P806">
        <v>113.06684581793699</v>
      </c>
      <c r="Q806">
        <v>3.7487674692905003E-2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130</v>
      </c>
      <c r="E807">
        <v>4208.7028501499999</v>
      </c>
      <c r="F807">
        <v>2039.35</v>
      </c>
      <c r="G807">
        <v>54.083533610657703</v>
      </c>
      <c r="H807">
        <v>-8.1425308555956608</v>
      </c>
      <c r="I807">
        <v>33.249442261526397</v>
      </c>
      <c r="J807">
        <v>0.26275208610689699</v>
      </c>
      <c r="K807">
        <v>2059.4740534309399</v>
      </c>
      <c r="L807">
        <v>1720.3141545799101</v>
      </c>
      <c r="M807">
        <v>45.231611062233398</v>
      </c>
      <c r="N807">
        <v>0.93302513419698796</v>
      </c>
      <c r="O807">
        <v>11.5551523769828</v>
      </c>
      <c r="P807">
        <v>75.654608096468493</v>
      </c>
      <c r="Q807">
        <v>0.31394891624856403</v>
      </c>
    </row>
    <row r="808" spans="1:17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46</v>
      </c>
      <c r="E808">
        <v>4204.1117922049998</v>
      </c>
      <c r="F808">
        <v>603.15</v>
      </c>
      <c r="G808">
        <v>30.044433696885601</v>
      </c>
      <c r="H808">
        <v>11.4605998564349</v>
      </c>
      <c r="I808">
        <v>-35.4146351654623</v>
      </c>
      <c r="J808">
        <v>6.8660136262557803</v>
      </c>
      <c r="K808">
        <v>558.910683620962</v>
      </c>
      <c r="L808">
        <v>570.73087164636297</v>
      </c>
      <c r="M808">
        <v>65.105924144469398</v>
      </c>
      <c r="N808">
        <v>1.46962490656502</v>
      </c>
      <c r="O808">
        <v>67.296692365083302</v>
      </c>
      <c r="P808">
        <v>57.872006281900198</v>
      </c>
      <c r="Q808">
        <v>0.10378383507877099</v>
      </c>
    </row>
    <row r="809" spans="1:17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280</v>
      </c>
      <c r="E809">
        <v>4191.7075742850002</v>
      </c>
      <c r="F809">
        <v>501.75</v>
      </c>
      <c r="G809">
        <v>-17.371885088693102</v>
      </c>
      <c r="H809">
        <v>-10.0857746837513</v>
      </c>
      <c r="I809">
        <v>-35.1011192442189</v>
      </c>
      <c r="J809">
        <v>-1.9901008895299801</v>
      </c>
      <c r="K809">
        <v>511.12196159106998</v>
      </c>
      <c r="L809">
        <v>511.30018564764902</v>
      </c>
      <c r="M809">
        <v>40.3743436501763</v>
      </c>
      <c r="N809">
        <v>0.72389061828147905</v>
      </c>
      <c r="O809">
        <v>39.3124065769805</v>
      </c>
      <c r="P809">
        <v>12.248322147651001</v>
      </c>
    </row>
    <row r="810" spans="1:17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24</v>
      </c>
      <c r="E810">
        <v>4176.702755925</v>
      </c>
      <c r="F810">
        <v>132.18</v>
      </c>
      <c r="G810">
        <v>-20.09958528148</v>
      </c>
      <c r="H810">
        <v>-3.1782694374457101</v>
      </c>
      <c r="I810">
        <v>-26.795755820251099</v>
      </c>
      <c r="J810">
        <v>-3.4496662089563199</v>
      </c>
      <c r="K810">
        <v>134.28725629520801</v>
      </c>
      <c r="L810">
        <v>128.81619848155501</v>
      </c>
      <c r="M810">
        <v>32.698539853747398</v>
      </c>
      <c r="N810">
        <v>0.66173628573600796</v>
      </c>
      <c r="O810">
        <v>23.657134210924401</v>
      </c>
      <c r="P810">
        <v>20.272975432210998</v>
      </c>
      <c r="Q810">
        <v>2.9639653627489999E-3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239</v>
      </c>
      <c r="E811">
        <v>4167.1792896400002</v>
      </c>
      <c r="F811">
        <v>4119.1499999999996</v>
      </c>
      <c r="G811">
        <v>65.120699665725297</v>
      </c>
      <c r="H811">
        <v>50.704213268479897</v>
      </c>
      <c r="I811">
        <v>65.108657360348701</v>
      </c>
      <c r="J811">
        <v>9.2121527137757795</v>
      </c>
      <c r="K811">
        <v>3221.52498247523</v>
      </c>
      <c r="L811">
        <v>2673.9228523796301</v>
      </c>
      <c r="M811">
        <v>80.826759878883493</v>
      </c>
      <c r="N811">
        <v>0.66440981450650904</v>
      </c>
      <c r="O811">
        <v>3.05524197953461</v>
      </c>
      <c r="P811">
        <v>95.674789796209197</v>
      </c>
      <c r="Q811">
        <v>0.11229265700337999</v>
      </c>
    </row>
    <row r="812" spans="1:17" hidden="1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304</v>
      </c>
      <c r="E812">
        <v>4166.6966626599997</v>
      </c>
      <c r="F812">
        <v>187.74</v>
      </c>
      <c r="G812">
        <v>5.2505613794338704</v>
      </c>
      <c r="H812">
        <v>-2.5319641985561501</v>
      </c>
      <c r="I812">
        <v>-5.8198871180122298</v>
      </c>
      <c r="J812">
        <v>-0.57059794771157402</v>
      </c>
      <c r="K812">
        <v>191.04596281943299</v>
      </c>
      <c r="M812">
        <v>49.395973779666903</v>
      </c>
      <c r="N812">
        <v>1.2465576451978899</v>
      </c>
      <c r="O812">
        <v>26.691168637477301</v>
      </c>
      <c r="P812">
        <v>47.536345776031403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1451</v>
      </c>
      <c r="E813">
        <v>4149.5863821749999</v>
      </c>
      <c r="F813">
        <v>7906.2</v>
      </c>
      <c r="G813">
        <v>-2.8982513153318399</v>
      </c>
      <c r="H813">
        <v>4.9170364485703901</v>
      </c>
      <c r="I813">
        <v>-6.9997528405421399</v>
      </c>
      <c r="J813">
        <v>2.7724055699585701</v>
      </c>
      <c r="K813">
        <v>7358.4009866268798</v>
      </c>
      <c r="L813">
        <v>6974.7515282961704</v>
      </c>
      <c r="M813">
        <v>54.463022068704198</v>
      </c>
      <c r="N813">
        <v>0.96345391748834097</v>
      </c>
      <c r="O813">
        <v>9.0283574915888707</v>
      </c>
      <c r="P813">
        <v>36.078002771060397</v>
      </c>
      <c r="Q813">
        <v>-1.8115951147577001E-2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140</v>
      </c>
      <c r="E814">
        <v>4147.9401840500004</v>
      </c>
      <c r="F814">
        <v>85.86</v>
      </c>
      <c r="G814">
        <v>69.550478451317503</v>
      </c>
      <c r="H814">
        <v>23.117344650204299</v>
      </c>
      <c r="I814">
        <v>80.9183322146405</v>
      </c>
      <c r="J814">
        <v>5.58814210373711</v>
      </c>
      <c r="K814">
        <v>72.921796347930098</v>
      </c>
      <c r="M814">
        <v>84.202573039658105</v>
      </c>
      <c r="N814">
        <v>1.2292746521117099</v>
      </c>
      <c r="O814">
        <v>7.1511763335662701</v>
      </c>
      <c r="P814">
        <v>138.49999999999901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100</v>
      </c>
      <c r="E815">
        <v>4134.6158154300001</v>
      </c>
      <c r="F815">
        <v>3302.6</v>
      </c>
      <c r="G815">
        <v>103.56373136607699</v>
      </c>
      <c r="H815">
        <v>22.619413711108599</v>
      </c>
      <c r="I815">
        <v>6.6985625821128902</v>
      </c>
      <c r="J815">
        <v>3.2214222725447801</v>
      </c>
      <c r="K815">
        <v>2806.7646842883501</v>
      </c>
      <c r="L815">
        <v>2477.4905470901599</v>
      </c>
      <c r="M815">
        <v>74.845377568025</v>
      </c>
      <c r="N815">
        <v>2.2068848834693799</v>
      </c>
      <c r="O815">
        <v>5.5834796826742501</v>
      </c>
      <c r="P815">
        <v>128.57736097172699</v>
      </c>
      <c r="Q815">
        <v>0.21106511050780699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239</v>
      </c>
      <c r="E816">
        <v>4134.26801385</v>
      </c>
      <c r="F816">
        <v>858.55</v>
      </c>
      <c r="G816">
        <v>164.678863531014</v>
      </c>
      <c r="H816">
        <v>32.928439506251003</v>
      </c>
      <c r="I816">
        <v>151.42500070886001</v>
      </c>
      <c r="J816">
        <v>-1.7961048754834099</v>
      </c>
      <c r="K816">
        <v>723.41378638332901</v>
      </c>
      <c r="L816">
        <v>533.41164371042305</v>
      </c>
      <c r="M816">
        <v>81.308503975497302</v>
      </c>
      <c r="N816">
        <v>0.93167213187165498</v>
      </c>
      <c r="O816">
        <v>7.7106749752489696</v>
      </c>
      <c r="P816">
        <v>229.93236492198901</v>
      </c>
      <c r="Q816">
        <v>8.9714824436849E-2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242</v>
      </c>
      <c r="E817">
        <v>4123.3014937500002</v>
      </c>
      <c r="F817">
        <v>2334.4</v>
      </c>
      <c r="G817">
        <v>68.876962701645198</v>
      </c>
      <c r="H817">
        <v>15.942648141136999</v>
      </c>
      <c r="I817">
        <v>38.648475699226097</v>
      </c>
      <c r="J817">
        <v>4.6339467693838801</v>
      </c>
      <c r="K817">
        <v>1971.68786575333</v>
      </c>
      <c r="L817">
        <v>1588.53374210175</v>
      </c>
      <c r="M817">
        <v>71.9176819621063</v>
      </c>
      <c r="N817">
        <v>3.3771659353860199</v>
      </c>
      <c r="O817">
        <v>4.0931288553803702</v>
      </c>
      <c r="P817">
        <v>135.50063051702301</v>
      </c>
      <c r="Q817">
        <v>5.2261491565602003E-2</v>
      </c>
    </row>
    <row r="818" spans="1:17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1407</v>
      </c>
      <c r="E818">
        <v>4105.2229791</v>
      </c>
      <c r="F818">
        <v>562.25</v>
      </c>
      <c r="G818">
        <v>4.5432837566227704</v>
      </c>
      <c r="H818">
        <v>28.4623131329408</v>
      </c>
      <c r="I818">
        <v>5.3873652804037997</v>
      </c>
      <c r="J818">
        <v>4.3067826849328599</v>
      </c>
      <c r="K818">
        <v>485.70980810530801</v>
      </c>
      <c r="L818">
        <v>458.710654262025</v>
      </c>
      <c r="M818">
        <v>88.088015093793601</v>
      </c>
      <c r="N818">
        <v>2.0995214528764099</v>
      </c>
      <c r="O818">
        <v>3.6193863939528699</v>
      </c>
      <c r="P818">
        <v>51.5702924922496</v>
      </c>
      <c r="Q818">
        <v>-1.8210949785640002E-2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1781</v>
      </c>
      <c r="E819">
        <v>4096.7135281800001</v>
      </c>
      <c r="F819">
        <v>243.9</v>
      </c>
      <c r="G819">
        <v>-34.117417793602897</v>
      </c>
      <c r="H819">
        <v>7.1423079129270102</v>
      </c>
      <c r="I819">
        <v>-11.508059408770899</v>
      </c>
      <c r="J819">
        <v>2.8883031178364198</v>
      </c>
      <c r="K819">
        <v>234.47913285614399</v>
      </c>
      <c r="M819">
        <v>60.857756372633403</v>
      </c>
      <c r="N819">
        <v>0.81505481588153905</v>
      </c>
      <c r="O819">
        <v>15.2111521115211</v>
      </c>
      <c r="P819">
        <v>24.059003051882002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1426</v>
      </c>
      <c r="E820">
        <v>4088.5458887489999</v>
      </c>
      <c r="F820">
        <v>77.2</v>
      </c>
      <c r="G820">
        <v>33.488401471974299</v>
      </c>
      <c r="H820">
        <v>-4.7337562355291203</v>
      </c>
      <c r="I820">
        <v>17.178912694364499</v>
      </c>
      <c r="J820">
        <v>-1.0583103101434701</v>
      </c>
      <c r="K820">
        <v>78.358600201963199</v>
      </c>
      <c r="L820">
        <v>70.401623545830702</v>
      </c>
      <c r="M820">
        <v>27.846200595150801</v>
      </c>
      <c r="N820">
        <v>0.77204575919294205</v>
      </c>
      <c r="O820">
        <v>17.487046632124301</v>
      </c>
      <c r="P820">
        <v>79.953379953379894</v>
      </c>
      <c r="Q820">
        <v>0.16396607935930901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242</v>
      </c>
      <c r="E821">
        <v>4086.3291127000002</v>
      </c>
      <c r="F821">
        <v>2318.25</v>
      </c>
      <c r="G821">
        <v>100.161602420752</v>
      </c>
      <c r="H821">
        <v>22.605822786955699</v>
      </c>
      <c r="I821">
        <v>57.437352150662903</v>
      </c>
      <c r="J821">
        <v>-2.38373166770136</v>
      </c>
      <c r="K821">
        <v>2000.2159447219101</v>
      </c>
      <c r="L821">
        <v>1619.5459760512699</v>
      </c>
      <c r="M821">
        <v>83.927386622662894</v>
      </c>
      <c r="N821">
        <v>1.1401713058012</v>
      </c>
      <c r="O821">
        <v>6.5890218915130001</v>
      </c>
      <c r="P821">
        <v>127.725933202357</v>
      </c>
      <c r="Q821">
        <v>-6.4744528265856E-2</v>
      </c>
    </row>
    <row r="822" spans="1:17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1788</v>
      </c>
      <c r="E822">
        <v>4078.320768</v>
      </c>
      <c r="F822">
        <v>23.09</v>
      </c>
      <c r="G822">
        <v>24.068145468984401</v>
      </c>
      <c r="H822">
        <v>7.5310031999474303</v>
      </c>
      <c r="I822">
        <v>-19.7291224689587</v>
      </c>
      <c r="J822">
        <v>-0.76488368727632094</v>
      </c>
      <c r="K822">
        <v>22.0198918340284</v>
      </c>
      <c r="L822">
        <v>20.979627628830698</v>
      </c>
      <c r="M822">
        <v>59.519169992978703</v>
      </c>
      <c r="N822">
        <v>1.31754011721539</v>
      </c>
      <c r="O822">
        <v>21.048072758770001</v>
      </c>
      <c r="P822">
        <v>54.966442953020099</v>
      </c>
      <c r="Q822">
        <v>-6.3554333963508E-2</v>
      </c>
    </row>
    <row r="823" spans="1:17" hidden="1" x14ac:dyDescent="0.3">
      <c r="A823" t="s">
        <v>1789</v>
      </c>
      <c r="B823" t="s">
        <v>1790</v>
      </c>
      <c r="C823" t="str">
        <f>IFERROR(VLOOKUP(Table1[[#This Row],[Ticker]],[1]!Table1[[Symbol]:[Industry]],2,FALSE),"-")</f>
        <v>-</v>
      </c>
      <c r="D823" t="s">
        <v>140</v>
      </c>
      <c r="E823">
        <v>4070.7540842150001</v>
      </c>
      <c r="F823">
        <v>403.35</v>
      </c>
      <c r="G823">
        <v>81.610904533706005</v>
      </c>
      <c r="H823">
        <v>-0.59580241380534404</v>
      </c>
      <c r="I823">
        <v>35.098029563351901</v>
      </c>
      <c r="J823">
        <v>-8.1906441708847897</v>
      </c>
      <c r="K823">
        <v>390.47643957019102</v>
      </c>
      <c r="L823">
        <v>316.11882881154202</v>
      </c>
      <c r="M823">
        <v>39.578252669519102</v>
      </c>
      <c r="N823">
        <v>0.441627170953795</v>
      </c>
      <c r="O823">
        <v>16.2761869344241</v>
      </c>
      <c r="P823">
        <v>110.571652310101</v>
      </c>
      <c r="Q823">
        <v>8.3178534190013004E-2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1025</v>
      </c>
      <c r="E824">
        <v>4060.8879999999999</v>
      </c>
      <c r="F824">
        <v>118</v>
      </c>
      <c r="G824">
        <v>-23.8830412753057</v>
      </c>
      <c r="I824">
        <v>-10.7359082327033</v>
      </c>
      <c r="K824">
        <v>104.378999999999</v>
      </c>
      <c r="M824">
        <v>99.990560428137201</v>
      </c>
      <c r="N824">
        <v>1</v>
      </c>
      <c r="O824">
        <v>0</v>
      </c>
      <c r="P824">
        <v>5.3571428571428603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130</v>
      </c>
      <c r="E825">
        <v>4053.4631552870001</v>
      </c>
      <c r="F825">
        <v>129.47999999999999</v>
      </c>
      <c r="G825">
        <v>42.113028047545797</v>
      </c>
      <c r="H825">
        <v>-4.2162424899318296</v>
      </c>
      <c r="I825">
        <v>34.259500578471702</v>
      </c>
      <c r="J825">
        <v>-6.5570076614244002</v>
      </c>
      <c r="K825">
        <v>121.826181262262</v>
      </c>
      <c r="L825">
        <v>101.378818444511</v>
      </c>
      <c r="M825">
        <v>54.8812187228543</v>
      </c>
      <c r="N825">
        <v>1.02161493013325</v>
      </c>
      <c r="O825">
        <v>13.4924312635156</v>
      </c>
      <c r="P825">
        <v>89.853372434017501</v>
      </c>
      <c r="Q825">
        <v>0.149089609574558</v>
      </c>
    </row>
    <row r="826" spans="1:17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120</v>
      </c>
      <c r="E826">
        <v>4041.5427409499998</v>
      </c>
      <c r="F826">
        <v>324.55</v>
      </c>
      <c r="G826">
        <v>-36.001444439315001</v>
      </c>
      <c r="H826">
        <v>-7.4145759354375897</v>
      </c>
      <c r="I826">
        <v>-22.9783808756209</v>
      </c>
      <c r="J826">
        <v>0.32646206034319802</v>
      </c>
      <c r="K826">
        <v>331.46397671590103</v>
      </c>
      <c r="M826">
        <v>39.545598220401999</v>
      </c>
      <c r="N826">
        <v>0.64681714109797805</v>
      </c>
      <c r="O826">
        <v>21.0445231859497</v>
      </c>
      <c r="P826">
        <v>7.8060122903172298</v>
      </c>
    </row>
    <row r="827" spans="1:17" hidden="1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E827">
        <v>4017.9988631199999</v>
      </c>
      <c r="F827">
        <v>391.25</v>
      </c>
      <c r="G827">
        <v>69.369194829969103</v>
      </c>
      <c r="H827">
        <v>1.30523262479649</v>
      </c>
      <c r="I827">
        <v>83.507897738090307</v>
      </c>
      <c r="J827">
        <v>-4.0645323111389802</v>
      </c>
      <c r="K827">
        <v>336.27241587528101</v>
      </c>
      <c r="L827">
        <v>244.32370677168601</v>
      </c>
      <c r="M827">
        <v>46.752669164792302</v>
      </c>
      <c r="N827">
        <v>0.87087773819064196</v>
      </c>
      <c r="O827">
        <v>12.4089456869009</v>
      </c>
      <c r="P827">
        <v>144.53125</v>
      </c>
    </row>
    <row r="828" spans="1:17" hidden="1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D828" t="s">
        <v>242</v>
      </c>
      <c r="E828">
        <v>4004.402609575</v>
      </c>
      <c r="F828">
        <v>732.15</v>
      </c>
      <c r="G828">
        <v>618.068529419078</v>
      </c>
      <c r="H828">
        <v>30.6900811096449</v>
      </c>
      <c r="I828">
        <v>120.38987273713001</v>
      </c>
      <c r="J828">
        <v>5.29009637177203E-3</v>
      </c>
      <c r="K828">
        <v>626.51215985282897</v>
      </c>
      <c r="L828">
        <v>409.10236444389301</v>
      </c>
      <c r="M828">
        <v>50.173930962179902</v>
      </c>
      <c r="N828">
        <v>0.48979890975253298</v>
      </c>
      <c r="O828">
        <v>24.127569487126902</v>
      </c>
      <c r="P828">
        <v>665.04702194357299</v>
      </c>
      <c r="Q828">
        <v>0.21327074786222799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D829" t="s">
        <v>916</v>
      </c>
      <c r="E829">
        <v>3992.7479812000001</v>
      </c>
      <c r="F829">
        <v>320.05</v>
      </c>
      <c r="G829">
        <v>-31.460555039431998</v>
      </c>
      <c r="H829">
        <v>2.9844201595766799</v>
      </c>
      <c r="I829">
        <v>-34.815698759565102</v>
      </c>
      <c r="J829">
        <v>-3.9695195699667898</v>
      </c>
      <c r="K829">
        <v>317.16784215076399</v>
      </c>
      <c r="L829">
        <v>336.284108541602</v>
      </c>
      <c r="M829">
        <v>54.373364570386997</v>
      </c>
      <c r="N829">
        <v>1.0381225681733099</v>
      </c>
      <c r="O829">
        <v>40.571785658490803</v>
      </c>
      <c r="P829">
        <v>19.443926105616701</v>
      </c>
      <c r="Q829">
        <v>8.1952566854850001E-3</v>
      </c>
    </row>
    <row r="830" spans="1:17" hidden="1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624</v>
      </c>
      <c r="E830">
        <v>3980.5266301199899</v>
      </c>
      <c r="F830">
        <v>600.35</v>
      </c>
      <c r="G830">
        <v>17.902008701187899</v>
      </c>
      <c r="H830">
        <v>20.0628083823722</v>
      </c>
      <c r="I830">
        <v>29.887316017649201</v>
      </c>
      <c r="J830">
        <v>5.3544319362069004</v>
      </c>
      <c r="M830">
        <v>77.100559717492203</v>
      </c>
      <c r="O830">
        <v>2.1820604647289001</v>
      </c>
      <c r="P830">
        <v>61.645126548195996</v>
      </c>
    </row>
    <row r="831" spans="1:17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130</v>
      </c>
      <c r="E831">
        <v>3966.4361025899998</v>
      </c>
      <c r="F831">
        <v>728.55</v>
      </c>
      <c r="G831">
        <v>87.344979486775301</v>
      </c>
      <c r="H831">
        <v>-4.4209482842132397</v>
      </c>
      <c r="I831">
        <v>34.410229010135701</v>
      </c>
      <c r="J831">
        <v>0.747558826502009</v>
      </c>
      <c r="K831">
        <v>730.34183807393003</v>
      </c>
      <c r="L831">
        <v>606.56519459556398</v>
      </c>
      <c r="M831">
        <v>39.911308526056601</v>
      </c>
      <c r="N831">
        <v>0.29532876794158303</v>
      </c>
      <c r="O831">
        <v>20.787866309793401</v>
      </c>
      <c r="P831">
        <v>124.826415676593</v>
      </c>
      <c r="Q831">
        <v>7.5834158988901001E-2</v>
      </c>
    </row>
    <row r="832" spans="1:17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153</v>
      </c>
      <c r="E832">
        <v>3943.6109154750002</v>
      </c>
      <c r="F832">
        <v>825.85</v>
      </c>
      <c r="G832">
        <v>43.8808683980509</v>
      </c>
      <c r="H832">
        <v>-3.64260452533073</v>
      </c>
      <c r="I832">
        <v>3.9880643833574299</v>
      </c>
      <c r="J832">
        <v>5.7677992186353704</v>
      </c>
      <c r="K832">
        <v>812.20809522797401</v>
      </c>
      <c r="L832">
        <v>733.92386436979996</v>
      </c>
      <c r="M832">
        <v>58.955289657860398</v>
      </c>
      <c r="N832">
        <v>0.51413125550004901</v>
      </c>
      <c r="O832">
        <v>17.890658109826202</v>
      </c>
      <c r="P832">
        <v>70.594918405288098</v>
      </c>
      <c r="Q832">
        <v>-6.3490848784911999E-2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156</v>
      </c>
      <c r="E833">
        <v>3942.59339331</v>
      </c>
      <c r="F833">
        <v>406.05</v>
      </c>
      <c r="G833">
        <v>211.934349032862</v>
      </c>
      <c r="H833">
        <v>15.2074729039132</v>
      </c>
      <c r="I833">
        <v>-16.125526590784101</v>
      </c>
      <c r="J833">
        <v>3.9187338631904201</v>
      </c>
      <c r="K833">
        <v>386.75143111005701</v>
      </c>
      <c r="L833">
        <v>343.87004225515102</v>
      </c>
      <c r="M833">
        <v>65.375798460039604</v>
      </c>
      <c r="N833">
        <v>1.1489171045165001</v>
      </c>
      <c r="O833">
        <v>19.000123137544598</v>
      </c>
      <c r="P833">
        <v>245.868824531516</v>
      </c>
      <c r="Q833">
        <v>9.4756027038483001E-2</v>
      </c>
    </row>
    <row r="834" spans="1:17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130</v>
      </c>
      <c r="E834">
        <v>3927.7008361199901</v>
      </c>
      <c r="F834">
        <v>217.49</v>
      </c>
      <c r="G834">
        <v>-2.7115563107172802</v>
      </c>
      <c r="H834">
        <v>-6.4335091719901003</v>
      </c>
      <c r="I834">
        <v>-27.734685820925201</v>
      </c>
      <c r="J834">
        <v>-1.52593938087134</v>
      </c>
      <c r="K834">
        <v>219.14722157335501</v>
      </c>
      <c r="L834">
        <v>217.03130641605699</v>
      </c>
      <c r="M834">
        <v>56.350015871863498</v>
      </c>
      <c r="N834">
        <v>0.778170202618508</v>
      </c>
      <c r="O834">
        <v>27.821968826152901</v>
      </c>
      <c r="P834">
        <v>30.311563810665</v>
      </c>
      <c r="Q834">
        <v>7.0124778703084006E-2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21</v>
      </c>
      <c r="E835">
        <v>3918.5139571</v>
      </c>
      <c r="F835">
        <v>644.5</v>
      </c>
      <c r="G835">
        <v>-17.291363180106199</v>
      </c>
      <c r="H835">
        <v>13.0472221035148</v>
      </c>
      <c r="I835">
        <v>-22.212899205815798</v>
      </c>
      <c r="J835">
        <v>1.0137067918627201</v>
      </c>
      <c r="K835">
        <v>605.18533565139603</v>
      </c>
      <c r="L835">
        <v>590.68917958303996</v>
      </c>
      <c r="M835">
        <v>67.978362233458498</v>
      </c>
      <c r="N835">
        <v>2.0061034749007498</v>
      </c>
      <c r="O835">
        <v>22.808378588052701</v>
      </c>
      <c r="P835">
        <v>43.2222222222222</v>
      </c>
      <c r="Q835">
        <v>9.1607165791836004E-2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986</v>
      </c>
      <c r="E836">
        <v>3908.1229020000001</v>
      </c>
      <c r="F836">
        <v>3166.15</v>
      </c>
      <c r="G836">
        <v>-11.4215779348017</v>
      </c>
      <c r="H836">
        <v>33.9063722561296</v>
      </c>
      <c r="I836">
        <v>12.6644400834957</v>
      </c>
      <c r="J836">
        <v>3.4149838806727399</v>
      </c>
      <c r="K836">
        <v>2827.0740090639702</v>
      </c>
      <c r="L836">
        <v>2649.1467916706802</v>
      </c>
      <c r="M836">
        <v>54.509515617204599</v>
      </c>
      <c r="N836">
        <v>1.2690153124885699</v>
      </c>
      <c r="O836">
        <v>7.3543578162752903</v>
      </c>
      <c r="P836">
        <v>44.625890736342001</v>
      </c>
      <c r="Q836">
        <v>4.4683618079473998E-2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414</v>
      </c>
      <c r="E837">
        <v>3876.9182025</v>
      </c>
      <c r="F837">
        <v>643.54999999999995</v>
      </c>
      <c r="G837">
        <v>77.349977925810606</v>
      </c>
      <c r="H837">
        <v>-0.84513540885229299</v>
      </c>
      <c r="I837">
        <v>39.063310400586801</v>
      </c>
      <c r="J837">
        <v>-1.96965992350176</v>
      </c>
      <c r="K837">
        <v>616.82595607125995</v>
      </c>
      <c r="L837">
        <v>485.75163117183098</v>
      </c>
      <c r="M837">
        <v>45.440843620771602</v>
      </c>
      <c r="N837">
        <v>0.38962330534172201</v>
      </c>
      <c r="O837">
        <v>13.355605625048501</v>
      </c>
      <c r="P837">
        <v>113.414027524456</v>
      </c>
      <c r="Q837">
        <v>0.14369458074095201</v>
      </c>
    </row>
    <row r="838" spans="1:17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1426</v>
      </c>
      <c r="E838">
        <v>3874.112231396</v>
      </c>
      <c r="F838">
        <v>146.41</v>
      </c>
      <c r="G838">
        <v>-65.264133122438494</v>
      </c>
      <c r="H838">
        <v>16.8464638993979</v>
      </c>
      <c r="I838">
        <v>-17.604199062992802</v>
      </c>
      <c r="J838">
        <v>6.6898517349436197</v>
      </c>
      <c r="K838">
        <v>129.37812554421501</v>
      </c>
      <c r="L838">
        <v>140.800868294482</v>
      </c>
      <c r="M838">
        <v>74.900937277750202</v>
      </c>
      <c r="N838">
        <v>1.4352599201760501</v>
      </c>
      <c r="O838">
        <v>69.387336930537501</v>
      </c>
      <c r="P838">
        <v>40.172331258975497</v>
      </c>
      <c r="Q838">
        <v>-5.0127190598866E-2</v>
      </c>
    </row>
    <row r="839" spans="1:17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182</v>
      </c>
      <c r="E839">
        <v>3873.2819063749998</v>
      </c>
      <c r="F839">
        <v>273.89999999999998</v>
      </c>
      <c r="G839">
        <v>16.360119002847402</v>
      </c>
      <c r="H839">
        <v>1.61300406527361</v>
      </c>
      <c r="I839">
        <v>8.2007467878039595</v>
      </c>
      <c r="J839">
        <v>2.07313798265363</v>
      </c>
      <c r="K839">
        <v>252.967068677984</v>
      </c>
      <c r="L839">
        <v>231.891077975836</v>
      </c>
      <c r="M839">
        <v>65.676642029070095</v>
      </c>
      <c r="N839">
        <v>0.80073928352585599</v>
      </c>
      <c r="O839">
        <v>2.6834611171960598</v>
      </c>
      <c r="P839">
        <v>42.656249999999901</v>
      </c>
      <c r="Q839">
        <v>-6.7037500579463005E-2</v>
      </c>
    </row>
    <row r="840" spans="1:17" hidden="1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1825</v>
      </c>
      <c r="E840">
        <v>3864.98</v>
      </c>
      <c r="F840">
        <v>1304.45</v>
      </c>
      <c r="G840">
        <v>237.82648857515301</v>
      </c>
      <c r="H840">
        <v>48.0942073771498</v>
      </c>
      <c r="I840">
        <v>107.292312326828</v>
      </c>
      <c r="J840">
        <v>7.1323460569900297</v>
      </c>
      <c r="K840">
        <v>1048.4176161104699</v>
      </c>
      <c r="L840">
        <v>771.58718197930898</v>
      </c>
      <c r="M840">
        <v>78.543391696763805</v>
      </c>
      <c r="N840">
        <v>1.4078590395822199</v>
      </c>
      <c r="O840">
        <v>11.7674115527617</v>
      </c>
      <c r="P840">
        <v>269.48024359155897</v>
      </c>
      <c r="Q840">
        <v>0.11260890333198301</v>
      </c>
    </row>
    <row r="841" spans="1:17" hidden="1" x14ac:dyDescent="0.3">
      <c r="A841" t="s">
        <v>1826</v>
      </c>
      <c r="B841" t="s">
        <v>1827</v>
      </c>
      <c r="C841" t="str">
        <f>IFERROR(VLOOKUP(Table1[[#This Row],[Ticker]],[1]!Table1[[Symbol]:[Industry]],2,FALSE),"-")</f>
        <v>-</v>
      </c>
      <c r="D841" t="s">
        <v>189</v>
      </c>
      <c r="E841">
        <v>3863.1787193999999</v>
      </c>
      <c r="F841">
        <v>569.45000000000005</v>
      </c>
      <c r="G841">
        <v>29.2376765367191</v>
      </c>
      <c r="H841">
        <v>7.9387948284911003</v>
      </c>
      <c r="I841">
        <v>36.163208436288201</v>
      </c>
      <c r="J841">
        <v>-3.23134526157969</v>
      </c>
      <c r="K841">
        <v>522.32326949363801</v>
      </c>
      <c r="L841">
        <v>446.18114159816702</v>
      </c>
      <c r="M841">
        <v>52.807106938381601</v>
      </c>
      <c r="N841">
        <v>1.27989802259596</v>
      </c>
      <c r="O841">
        <v>7.1121257353586804</v>
      </c>
      <c r="P841">
        <v>71.340454340303793</v>
      </c>
      <c r="Q841">
        <v>0.12211682524222101</v>
      </c>
    </row>
    <row r="842" spans="1:17" x14ac:dyDescent="0.3">
      <c r="A842" t="s">
        <v>1828</v>
      </c>
      <c r="B842" t="s">
        <v>1829</v>
      </c>
      <c r="C842" t="str">
        <f>IFERROR(VLOOKUP(Table1[[#This Row],[Ticker]],[1]!Table1[[Symbol]:[Industry]],2,FALSE),"-")</f>
        <v>-</v>
      </c>
      <c r="D842" t="s">
        <v>242</v>
      </c>
      <c r="E842">
        <v>3849.0938008199901</v>
      </c>
      <c r="F842">
        <v>147.58000000000001</v>
      </c>
      <c r="G842">
        <v>32.542363558587098</v>
      </c>
      <c r="H842">
        <v>48.8182749092555</v>
      </c>
      <c r="I842">
        <v>19.543531653793401</v>
      </c>
      <c r="J842">
        <v>10.590328336754</v>
      </c>
      <c r="K842">
        <v>116.565538008934</v>
      </c>
      <c r="L842">
        <v>101.756932283819</v>
      </c>
      <c r="M842">
        <v>80.294178858385095</v>
      </c>
      <c r="N842">
        <v>2.1674002115773798</v>
      </c>
      <c r="O842">
        <v>11.4649681528662</v>
      </c>
      <c r="P842">
        <v>80.857843137254903</v>
      </c>
      <c r="Q842">
        <v>2.6435651537166999E-2</v>
      </c>
    </row>
    <row r="843" spans="1:17" x14ac:dyDescent="0.3">
      <c r="A843" t="s">
        <v>1830</v>
      </c>
      <c r="B843" t="s">
        <v>1831</v>
      </c>
      <c r="C843" t="str">
        <f>IFERROR(VLOOKUP(Table1[[#This Row],[Ticker]],[1]!Table1[[Symbol]:[Industry]],2,FALSE),"-")</f>
        <v>-</v>
      </c>
      <c r="D843" t="s">
        <v>239</v>
      </c>
      <c r="E843">
        <v>3848.2676930580001</v>
      </c>
      <c r="F843">
        <v>171.27</v>
      </c>
      <c r="G843">
        <v>1.9495333261998</v>
      </c>
      <c r="H843">
        <v>27.570282770463798</v>
      </c>
      <c r="I843">
        <v>-2.0345142488442498</v>
      </c>
      <c r="J843">
        <v>19.974346337752898</v>
      </c>
      <c r="K843">
        <v>139.34430322470601</v>
      </c>
      <c r="L843">
        <v>139.82710242219301</v>
      </c>
      <c r="M843">
        <v>83.618297751327503</v>
      </c>
      <c r="N843">
        <v>2.7786906693525899</v>
      </c>
      <c r="O843">
        <v>3.3455946750744401</v>
      </c>
      <c r="P843">
        <v>52.851405622489899</v>
      </c>
      <c r="Q843">
        <v>-2.7610307743641E-2</v>
      </c>
    </row>
    <row r="844" spans="1:17" hidden="1" x14ac:dyDescent="0.3">
      <c r="A844" t="s">
        <v>1832</v>
      </c>
      <c r="B844" t="s">
        <v>1833</v>
      </c>
      <c r="C844" t="str">
        <f>IFERROR(VLOOKUP(Table1[[#This Row],[Ticker]],[1]!Table1[[Symbol]:[Industry]],2,FALSE),"-")</f>
        <v>-</v>
      </c>
      <c r="E844">
        <v>3841.302228</v>
      </c>
      <c r="F844">
        <v>88.63</v>
      </c>
      <c r="G844">
        <v>33.672748786459103</v>
      </c>
      <c r="H844">
        <v>2.7055741464193299</v>
      </c>
      <c r="I844">
        <v>12.0202909149137</v>
      </c>
      <c r="J844">
        <v>-1.38422990647876</v>
      </c>
      <c r="K844">
        <v>88.070086483958306</v>
      </c>
      <c r="L844">
        <v>79.933198472429098</v>
      </c>
      <c r="M844">
        <v>27.0340304509708</v>
      </c>
      <c r="N844">
        <v>0.88214127122482699</v>
      </c>
      <c r="O844">
        <v>19.316258603181701</v>
      </c>
      <c r="P844">
        <v>66.990108337258505</v>
      </c>
      <c r="Q844">
        <v>8.3131274593696999E-2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E845">
        <v>3831.4116250050001</v>
      </c>
      <c r="F845">
        <v>993.6</v>
      </c>
      <c r="G845">
        <v>82.045757669116796</v>
      </c>
      <c r="H845">
        <v>-3.1170577637515602</v>
      </c>
      <c r="I845">
        <v>0.92578060791567396</v>
      </c>
      <c r="J845">
        <v>-3.6103233332515399</v>
      </c>
      <c r="K845">
        <v>987.45188056253301</v>
      </c>
      <c r="L845">
        <v>875.68040336331296</v>
      </c>
      <c r="M845">
        <v>45.308329658354701</v>
      </c>
      <c r="N845">
        <v>0.74649158529353199</v>
      </c>
      <c r="O845">
        <v>38.486312399355803</v>
      </c>
      <c r="P845">
        <v>120.147710487444</v>
      </c>
    </row>
    <row r="846" spans="1:17" hidden="1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140</v>
      </c>
      <c r="E846">
        <v>3831.3684705999999</v>
      </c>
      <c r="F846">
        <v>422.25</v>
      </c>
      <c r="G846">
        <v>-15.6319220113929</v>
      </c>
      <c r="H846">
        <v>-4.75160382581715</v>
      </c>
      <c r="I846">
        <v>-9.1699287469081305</v>
      </c>
      <c r="J846">
        <v>-1.1734706599976801</v>
      </c>
      <c r="K846">
        <v>426.74616940473402</v>
      </c>
      <c r="L846">
        <v>421.46948154306898</v>
      </c>
      <c r="M846">
        <v>49.264527656521899</v>
      </c>
      <c r="N846">
        <v>0.11283008666497001</v>
      </c>
      <c r="O846">
        <v>12.5044404973357</v>
      </c>
      <c r="P846">
        <v>14.0753748480345</v>
      </c>
      <c r="Q846">
        <v>9.4922447294240007E-3</v>
      </c>
    </row>
    <row r="847" spans="1:17" hidden="1" x14ac:dyDescent="0.3">
      <c r="A847" t="s">
        <v>1838</v>
      </c>
      <c r="B847" t="s">
        <v>1839</v>
      </c>
      <c r="C847" t="str">
        <f>IFERROR(VLOOKUP(Table1[[#This Row],[Ticker]],[1]!Table1[[Symbol]:[Industry]],2,FALSE),"-")</f>
        <v>-</v>
      </c>
      <c r="D847" t="s">
        <v>1840</v>
      </c>
      <c r="E847">
        <v>3772.3072499999998</v>
      </c>
      <c r="F847">
        <v>1440.55</v>
      </c>
      <c r="G847">
        <v>65.130986963802101</v>
      </c>
      <c r="H847">
        <v>28.971968127221</v>
      </c>
      <c r="I847">
        <v>10.2287074026718</v>
      </c>
      <c r="J847">
        <v>11.6319576630929</v>
      </c>
      <c r="K847">
        <v>1184.84135070764</v>
      </c>
      <c r="L847">
        <v>1038.2682710914501</v>
      </c>
      <c r="M847">
        <v>90.695105639786206</v>
      </c>
      <c r="N847">
        <v>2.5365792927100101</v>
      </c>
      <c r="O847">
        <v>7.1118669952448599</v>
      </c>
      <c r="P847">
        <v>137.322899505766</v>
      </c>
      <c r="Q847">
        <v>9.3137157628757003E-2</v>
      </c>
    </row>
    <row r="848" spans="1:17" hidden="1" x14ac:dyDescent="0.3">
      <c r="A848" t="s">
        <v>1841</v>
      </c>
      <c r="B848" t="s">
        <v>1842</v>
      </c>
      <c r="C848" t="str">
        <f>IFERROR(VLOOKUP(Table1[[#This Row],[Ticker]],[1]!Table1[[Symbol]:[Industry]],2,FALSE),"-")</f>
        <v>-</v>
      </c>
      <c r="D848" t="s">
        <v>46</v>
      </c>
      <c r="E848">
        <v>3756.9367475849999</v>
      </c>
      <c r="F848">
        <v>656.1</v>
      </c>
      <c r="G848">
        <v>109.83404980402</v>
      </c>
      <c r="H848">
        <v>30.652260012906002</v>
      </c>
      <c r="I848">
        <v>34.170862317656699</v>
      </c>
      <c r="J848">
        <v>-3.2890373573661802</v>
      </c>
      <c r="K848">
        <v>550.81405287712198</v>
      </c>
      <c r="L848">
        <v>444.65878731343298</v>
      </c>
      <c r="M848">
        <v>68.382327018903496</v>
      </c>
      <c r="N848">
        <v>1.9938667937872401</v>
      </c>
      <c r="O848">
        <v>8.6724584666971491</v>
      </c>
      <c r="P848">
        <v>166.166328600405</v>
      </c>
    </row>
    <row r="849" spans="1:17" x14ac:dyDescent="0.3">
      <c r="A849" t="s">
        <v>1843</v>
      </c>
      <c r="B849" t="s">
        <v>1844</v>
      </c>
      <c r="C849" t="str">
        <f>IFERROR(VLOOKUP(Table1[[#This Row],[Ticker]],[1]!Table1[[Symbol]:[Industry]],2,FALSE),"-")</f>
        <v>-</v>
      </c>
      <c r="D849" t="s">
        <v>388</v>
      </c>
      <c r="E849">
        <v>3754.5432695099998</v>
      </c>
      <c r="F849">
        <v>525.1</v>
      </c>
      <c r="G849">
        <v>13.1899126641158</v>
      </c>
      <c r="H849">
        <v>12.1220260970646</v>
      </c>
      <c r="I849">
        <v>4.6060557201100796</v>
      </c>
      <c r="J849">
        <v>-2.5236730853374501</v>
      </c>
      <c r="K849">
        <v>476.01173138745702</v>
      </c>
      <c r="L849">
        <v>433.98049663652199</v>
      </c>
      <c r="M849">
        <v>61.948629873154701</v>
      </c>
      <c r="N849">
        <v>1.7177137162974101</v>
      </c>
      <c r="O849">
        <v>5.6370215197105198</v>
      </c>
      <c r="P849">
        <v>50.869127998850701</v>
      </c>
      <c r="Q849">
        <v>-4.3672797171380999E-2</v>
      </c>
    </row>
    <row r="850" spans="1:17" hidden="1" x14ac:dyDescent="0.3">
      <c r="A850" t="s">
        <v>1845</v>
      </c>
      <c r="B850" t="s">
        <v>1846</v>
      </c>
      <c r="C850" t="str">
        <f>IFERROR(VLOOKUP(Table1[[#This Row],[Ticker]],[1]!Table1[[Symbol]:[Industry]],2,FALSE),"-")</f>
        <v>-</v>
      </c>
      <c r="D850" t="s">
        <v>72</v>
      </c>
      <c r="E850">
        <v>3754.0544861599901</v>
      </c>
      <c r="F850">
        <v>240.07</v>
      </c>
      <c r="G850">
        <v>85.660426427462596</v>
      </c>
      <c r="H850">
        <v>9.9286039856842194</v>
      </c>
      <c r="I850">
        <v>16.1948305779555</v>
      </c>
      <c r="J850">
        <v>1.6355736012020801</v>
      </c>
      <c r="K850">
        <v>219.40361255577901</v>
      </c>
      <c r="L850">
        <v>182.52125683938101</v>
      </c>
      <c r="M850">
        <v>58.830535005713202</v>
      </c>
      <c r="N850">
        <v>0.55368135224011295</v>
      </c>
      <c r="O850">
        <v>12.425542550089499</v>
      </c>
      <c r="P850">
        <v>122.184173993521</v>
      </c>
      <c r="Q850">
        <v>0.106549492094599</v>
      </c>
    </row>
    <row r="851" spans="1:17" x14ac:dyDescent="0.3">
      <c r="A851" t="s">
        <v>1847</v>
      </c>
      <c r="B851" t="s">
        <v>1848</v>
      </c>
      <c r="C851" t="str">
        <f>IFERROR(VLOOKUP(Table1[[#This Row],[Ticker]],[1]!Table1[[Symbol]:[Industry]],2,FALSE),"-")</f>
        <v>-</v>
      </c>
      <c r="D851" t="s">
        <v>189</v>
      </c>
      <c r="E851">
        <v>3753.5925246749998</v>
      </c>
      <c r="F851">
        <v>229.46</v>
      </c>
      <c r="G851">
        <v>-19.441207949965499</v>
      </c>
      <c r="H851">
        <v>3.0748511865068902</v>
      </c>
      <c r="I851">
        <v>-23.522061667613801</v>
      </c>
      <c r="J851">
        <v>5.3619703021014304</v>
      </c>
      <c r="K851">
        <v>224.003133288096</v>
      </c>
      <c r="L851">
        <v>233.18888104595999</v>
      </c>
      <c r="M851">
        <v>73.461766832442194</v>
      </c>
      <c r="N851">
        <v>1.47989926715417</v>
      </c>
      <c r="O851">
        <v>30.3059356750631</v>
      </c>
      <c r="P851">
        <v>20.419837313041199</v>
      </c>
      <c r="Q851">
        <v>6.3676536062978004E-2</v>
      </c>
    </row>
    <row r="852" spans="1:17" hidden="1" x14ac:dyDescent="0.3">
      <c r="A852" t="s">
        <v>1849</v>
      </c>
      <c r="B852" t="s">
        <v>1850</v>
      </c>
      <c r="C852" t="str">
        <f>IFERROR(VLOOKUP(Table1[[#This Row],[Ticker]],[1]!Table1[[Symbol]:[Industry]],2,FALSE),"-")</f>
        <v>-</v>
      </c>
      <c r="D852" t="s">
        <v>37</v>
      </c>
      <c r="E852">
        <v>3753.070811</v>
      </c>
      <c r="F852">
        <v>524.79999999999995</v>
      </c>
      <c r="G852">
        <v>-10.804334991731199</v>
      </c>
      <c r="H852">
        <v>-1.6003699430470799</v>
      </c>
      <c r="I852">
        <v>0.61903162122224398</v>
      </c>
      <c r="J852">
        <v>-5.6573680306794598</v>
      </c>
      <c r="K852">
        <v>530.72739811874101</v>
      </c>
      <c r="M852">
        <v>34.472340736234003</v>
      </c>
      <c r="N852">
        <v>0.97332227332852095</v>
      </c>
      <c r="O852">
        <v>15.282012195121901</v>
      </c>
      <c r="P852">
        <v>21.890605040065001</v>
      </c>
    </row>
    <row r="853" spans="1:17" x14ac:dyDescent="0.3">
      <c r="A853" t="s">
        <v>1851</v>
      </c>
      <c r="B853" t="s">
        <v>1852</v>
      </c>
      <c r="C853" t="str">
        <f>IFERROR(VLOOKUP(Table1[[#This Row],[Ticker]],[1]!Table1[[Symbol]:[Industry]],2,FALSE),"-")</f>
        <v>-</v>
      </c>
      <c r="D853" t="s">
        <v>1451</v>
      </c>
      <c r="E853">
        <v>3747.915</v>
      </c>
      <c r="F853">
        <v>333.65</v>
      </c>
      <c r="G853">
        <v>-52.429496426552802</v>
      </c>
      <c r="H853">
        <v>2.8510341515140598</v>
      </c>
      <c r="I853">
        <v>-19.052991292517198</v>
      </c>
      <c r="J853">
        <v>0.67215788071443605</v>
      </c>
      <c r="K853">
        <v>327.92205112071298</v>
      </c>
      <c r="L853">
        <v>350.22970400935202</v>
      </c>
      <c r="M853">
        <v>58.247494230925099</v>
      </c>
      <c r="N853">
        <v>1.2021250794323901</v>
      </c>
      <c r="O853">
        <v>43.788401019031902</v>
      </c>
      <c r="P853">
        <v>14.8932506887052</v>
      </c>
      <c r="Q853">
        <v>-6.862675057769E-3</v>
      </c>
    </row>
    <row r="854" spans="1:17" x14ac:dyDescent="0.3">
      <c r="A854" t="s">
        <v>1853</v>
      </c>
      <c r="B854" t="s">
        <v>1854</v>
      </c>
      <c r="C854" t="str">
        <f>IFERROR(VLOOKUP(Table1[[#This Row],[Ticker]],[1]!Table1[[Symbol]:[Industry]],2,FALSE),"-")</f>
        <v>-</v>
      </c>
      <c r="D854" t="s">
        <v>287</v>
      </c>
      <c r="E854">
        <v>3746.9334192849901</v>
      </c>
      <c r="F854">
        <v>428.2</v>
      </c>
      <c r="G854">
        <v>3.9420195356097798</v>
      </c>
      <c r="H854">
        <v>-1.6743551675142401</v>
      </c>
      <c r="I854">
        <v>0.59605944682317602</v>
      </c>
      <c r="J854">
        <v>2.56951561253512</v>
      </c>
      <c r="K854">
        <v>426.25200816380402</v>
      </c>
      <c r="L854">
        <v>405.74947771446301</v>
      </c>
      <c r="M854">
        <v>66.300690550881399</v>
      </c>
      <c r="N854">
        <v>1.8514613381384799</v>
      </c>
      <c r="O854">
        <v>17.912190565156401</v>
      </c>
      <c r="P854">
        <v>39.8889251878471</v>
      </c>
    </row>
    <row r="855" spans="1:17" x14ac:dyDescent="0.3">
      <c r="A855" t="s">
        <v>1855</v>
      </c>
      <c r="B855" t="s">
        <v>1856</v>
      </c>
      <c r="C855" t="str">
        <f>IFERROR(VLOOKUP(Table1[[#This Row],[Ticker]],[1]!Table1[[Symbol]:[Industry]],2,FALSE),"-")</f>
        <v>-</v>
      </c>
      <c r="D855" t="s">
        <v>297</v>
      </c>
      <c r="E855">
        <v>3744.2065206000002</v>
      </c>
      <c r="F855">
        <v>1357.2</v>
      </c>
      <c r="G855">
        <v>42.435908764934503</v>
      </c>
      <c r="H855">
        <v>-3.4717626803678199</v>
      </c>
      <c r="I855">
        <v>17.9208558968798</v>
      </c>
      <c r="J855">
        <v>-0.94707316774641304</v>
      </c>
      <c r="K855">
        <v>1327.1081615610599</v>
      </c>
      <c r="L855">
        <v>1154.22689641446</v>
      </c>
      <c r="M855">
        <v>59.181015070392903</v>
      </c>
      <c r="N855">
        <v>1.7987424596120001</v>
      </c>
      <c r="O855">
        <v>4.2587680518714803</v>
      </c>
      <c r="P855">
        <v>79.038322010421496</v>
      </c>
      <c r="Q855">
        <v>6.7295788616796998E-2</v>
      </c>
    </row>
    <row r="856" spans="1:17" hidden="1" x14ac:dyDescent="0.3">
      <c r="A856" t="s">
        <v>1857</v>
      </c>
      <c r="B856" t="s">
        <v>1858</v>
      </c>
      <c r="C856" t="str">
        <f>IFERROR(VLOOKUP(Table1[[#This Row],[Ticker]],[1]!Table1[[Symbol]:[Industry]],2,FALSE),"-")</f>
        <v>-</v>
      </c>
      <c r="D856" t="s">
        <v>65</v>
      </c>
      <c r="E856">
        <v>3731.6971087000002</v>
      </c>
      <c r="F856">
        <v>495.75</v>
      </c>
      <c r="G856">
        <v>192.65280423420501</v>
      </c>
      <c r="H856">
        <v>17.698124075324799</v>
      </c>
      <c r="I856">
        <v>34.690443595834701</v>
      </c>
      <c r="J856">
        <v>4.2254861352639601</v>
      </c>
      <c r="K856">
        <v>444.390902841875</v>
      </c>
      <c r="L856">
        <v>341.15935875475202</v>
      </c>
      <c r="M856">
        <v>70.132358629747998</v>
      </c>
      <c r="N856">
        <v>0.53980568311091603</v>
      </c>
      <c r="O856">
        <v>6.9087241553202201</v>
      </c>
      <c r="P856">
        <v>231.38368983957201</v>
      </c>
      <c r="Q856">
        <v>0.16918182941427501</v>
      </c>
    </row>
    <row r="857" spans="1:17" hidden="1" x14ac:dyDescent="0.3">
      <c r="A857" t="s">
        <v>1859</v>
      </c>
      <c r="B857" t="s">
        <v>1860</v>
      </c>
      <c r="C857" t="str">
        <f>IFERROR(VLOOKUP(Table1[[#This Row],[Ticker]],[1]!Table1[[Symbol]:[Industry]],2,FALSE),"-")</f>
        <v>-</v>
      </c>
      <c r="D857" t="s">
        <v>1025</v>
      </c>
      <c r="E857">
        <v>3730.8735000000001</v>
      </c>
      <c r="F857">
        <v>66.91</v>
      </c>
      <c r="G857">
        <v>-31.288837178989201</v>
      </c>
      <c r="H857">
        <v>-2.2060719887079201</v>
      </c>
      <c r="I857">
        <v>-15.0513986167878</v>
      </c>
      <c r="J857">
        <v>0.39112544975906699</v>
      </c>
      <c r="K857">
        <v>66.212524969188294</v>
      </c>
      <c r="L857">
        <v>67.572770494997101</v>
      </c>
      <c r="M857">
        <v>80.428401478298795</v>
      </c>
      <c r="N857">
        <v>0.72423428587759897</v>
      </c>
      <c r="O857">
        <v>11.627559408160201</v>
      </c>
      <c r="P857">
        <v>5.3700787401574601</v>
      </c>
      <c r="Q857">
        <v>-6.679688381315E-3</v>
      </c>
    </row>
    <row r="858" spans="1:17" hidden="1" x14ac:dyDescent="0.3">
      <c r="A858" t="s">
        <v>1861</v>
      </c>
      <c r="B858" t="s">
        <v>1862</v>
      </c>
      <c r="C858" t="str">
        <f>IFERROR(VLOOKUP(Table1[[#This Row],[Ticker]],[1]!Table1[[Symbol]:[Industry]],2,FALSE),"-")</f>
        <v>-</v>
      </c>
      <c r="D858" t="s">
        <v>130</v>
      </c>
      <c r="E858">
        <v>3726.6930695900001</v>
      </c>
      <c r="F858">
        <v>192.75</v>
      </c>
      <c r="G858">
        <v>125.955320793659</v>
      </c>
      <c r="H858">
        <v>17.203253253187299</v>
      </c>
      <c r="I858">
        <v>-8.5796904644654504</v>
      </c>
      <c r="J858">
        <v>7.3742353396954199</v>
      </c>
      <c r="K858">
        <v>179.972723945746</v>
      </c>
      <c r="L858">
        <v>160.66408215499001</v>
      </c>
      <c r="M858">
        <v>85.013109284518407</v>
      </c>
      <c r="N858">
        <v>2.2855617853406902</v>
      </c>
      <c r="O858">
        <v>16.005188067444799</v>
      </c>
      <c r="P858">
        <v>152.952755905511</v>
      </c>
      <c r="Q858">
        <v>8.8039444042851994E-2</v>
      </c>
    </row>
    <row r="859" spans="1:17" hidden="1" x14ac:dyDescent="0.3">
      <c r="A859" t="s">
        <v>1863</v>
      </c>
      <c r="B859" t="s">
        <v>1864</v>
      </c>
      <c r="C859" t="str">
        <f>IFERROR(VLOOKUP(Table1[[#This Row],[Ticker]],[1]!Table1[[Symbol]:[Industry]],2,FALSE),"-")</f>
        <v>-</v>
      </c>
      <c r="D859" t="s">
        <v>713</v>
      </c>
      <c r="E859">
        <v>3724.7253936799998</v>
      </c>
      <c r="F859">
        <v>168.58</v>
      </c>
      <c r="G859">
        <v>14.2535404089806</v>
      </c>
      <c r="H859">
        <v>4.1431648449413201</v>
      </c>
      <c r="I859">
        <v>11.944056854489499</v>
      </c>
      <c r="J859">
        <v>2.9365648846016201</v>
      </c>
      <c r="K859">
        <v>156.79906900623601</v>
      </c>
      <c r="L859">
        <v>141.95772401363399</v>
      </c>
      <c r="M859">
        <v>58.331342908403499</v>
      </c>
      <c r="N859">
        <v>0.65702121031127303</v>
      </c>
      <c r="O859">
        <v>1.4355202277850101</v>
      </c>
      <c r="P859">
        <v>49.384138236597202</v>
      </c>
      <c r="Q859">
        <v>8.2626113561340003E-3</v>
      </c>
    </row>
    <row r="860" spans="1:17" x14ac:dyDescent="0.3">
      <c r="A860" t="s">
        <v>1865</v>
      </c>
      <c r="B860" t="s">
        <v>1866</v>
      </c>
      <c r="C860" t="str">
        <f>IFERROR(VLOOKUP(Table1[[#This Row],[Ticker]],[1]!Table1[[Symbol]:[Industry]],2,FALSE),"-")</f>
        <v>-</v>
      </c>
      <c r="D860" t="s">
        <v>297</v>
      </c>
      <c r="E860">
        <v>3723.5000353</v>
      </c>
      <c r="F860">
        <v>1407.8</v>
      </c>
      <c r="G860">
        <v>4.5095090692664099</v>
      </c>
      <c r="H860">
        <v>7.35138851732109</v>
      </c>
      <c r="I860">
        <v>-17.248359433046598</v>
      </c>
      <c r="J860">
        <v>-2.3888145298122998</v>
      </c>
      <c r="K860">
        <v>1344.4963861328399</v>
      </c>
      <c r="L860">
        <v>1288.5442037478001</v>
      </c>
      <c r="M860">
        <v>51.397593229774301</v>
      </c>
      <c r="N860">
        <v>0.65415955354086996</v>
      </c>
      <c r="O860">
        <v>29.489274044608599</v>
      </c>
      <c r="P860">
        <v>48.973544973544897</v>
      </c>
      <c r="Q860">
        <v>5.9038143172036997E-2</v>
      </c>
    </row>
    <row r="861" spans="1:17" hidden="1" x14ac:dyDescent="0.3">
      <c r="A861" t="s">
        <v>1867</v>
      </c>
      <c r="B861" t="s">
        <v>1868</v>
      </c>
      <c r="C861" t="str">
        <f>IFERROR(VLOOKUP(Table1[[#This Row],[Ticker]],[1]!Table1[[Symbol]:[Industry]],2,FALSE),"-")</f>
        <v>-</v>
      </c>
      <c r="E861">
        <v>3716.9045369999999</v>
      </c>
      <c r="F861">
        <v>381.65</v>
      </c>
      <c r="G861">
        <v>84.184943331952994</v>
      </c>
      <c r="H861">
        <v>31.8796662817544</v>
      </c>
      <c r="I861">
        <v>20.611780893444799</v>
      </c>
      <c r="J861">
        <v>9.7073375621787701</v>
      </c>
      <c r="K861">
        <v>311.79626241486801</v>
      </c>
      <c r="L861">
        <v>252.74251744958599</v>
      </c>
      <c r="M861">
        <v>77.932753960390002</v>
      </c>
      <c r="N861">
        <v>1.43875625537246</v>
      </c>
      <c r="O861">
        <v>4.729464168741</v>
      </c>
      <c r="P861">
        <v>146.94273697832401</v>
      </c>
    </row>
    <row r="862" spans="1:17" hidden="1" x14ac:dyDescent="0.3">
      <c r="A862" t="s">
        <v>1869</v>
      </c>
      <c r="B862" t="s">
        <v>1870</v>
      </c>
      <c r="C862" t="str">
        <f>IFERROR(VLOOKUP(Table1[[#This Row],[Ticker]],[1]!Table1[[Symbol]:[Industry]],2,FALSE),"-")</f>
        <v>-</v>
      </c>
      <c r="D862" t="s">
        <v>65</v>
      </c>
      <c r="E862">
        <v>3711.0870825000002</v>
      </c>
      <c r="F862">
        <v>532.35</v>
      </c>
      <c r="G862">
        <v>14.2986785342455</v>
      </c>
      <c r="H862">
        <v>-6.3986306920321496</v>
      </c>
      <c r="I862">
        <v>6.8207066930848903</v>
      </c>
      <c r="J862">
        <v>0.79720112519991204</v>
      </c>
      <c r="K862">
        <v>538.822677586944</v>
      </c>
      <c r="L862">
        <v>492.87299788453601</v>
      </c>
      <c r="M862">
        <v>39.933467911201099</v>
      </c>
      <c r="N862">
        <v>0.75848292940457496</v>
      </c>
      <c r="O862">
        <v>15.647600262984801</v>
      </c>
      <c r="P862">
        <v>41.7143617729269</v>
      </c>
      <c r="Q862">
        <v>3.092465528594E-2</v>
      </c>
    </row>
    <row r="863" spans="1:17" hidden="1" x14ac:dyDescent="0.3">
      <c r="A863" t="s">
        <v>1871</v>
      </c>
      <c r="B863" t="s">
        <v>1872</v>
      </c>
      <c r="C863" t="str">
        <f>IFERROR(VLOOKUP(Table1[[#This Row],[Ticker]],[1]!Table1[[Symbol]:[Industry]],2,FALSE),"-")</f>
        <v>-</v>
      </c>
      <c r="D863" t="s">
        <v>239</v>
      </c>
      <c r="E863">
        <v>3710.1157559199901</v>
      </c>
      <c r="F863">
        <v>1157.55</v>
      </c>
      <c r="G863">
        <v>185.49645471021401</v>
      </c>
      <c r="H863">
        <v>15.9955132545021</v>
      </c>
      <c r="I863">
        <v>53.7113577983637</v>
      </c>
      <c r="J863">
        <v>11.7110774449585</v>
      </c>
      <c r="K863">
        <v>971.26571313742602</v>
      </c>
      <c r="L863">
        <v>776.40047243276194</v>
      </c>
      <c r="M863">
        <v>82.473061740467898</v>
      </c>
      <c r="N863">
        <v>1.3817638936327701</v>
      </c>
      <c r="O863">
        <v>4.0127856248110199</v>
      </c>
      <c r="P863">
        <v>216.054607508532</v>
      </c>
      <c r="Q863">
        <v>0.200505421438195</v>
      </c>
    </row>
    <row r="864" spans="1:17" hidden="1" x14ac:dyDescent="0.3">
      <c r="A864" t="s">
        <v>1873</v>
      </c>
      <c r="B864" t="s">
        <v>1874</v>
      </c>
      <c r="C864" t="str">
        <f>IFERROR(VLOOKUP(Table1[[#This Row],[Ticker]],[1]!Table1[[Symbol]:[Industry]],2,FALSE),"-")</f>
        <v>-</v>
      </c>
      <c r="D864" t="s">
        <v>476</v>
      </c>
      <c r="E864">
        <v>3645.087544125</v>
      </c>
      <c r="F864">
        <v>2917.85</v>
      </c>
      <c r="G864">
        <v>19.2495948590919</v>
      </c>
      <c r="H864">
        <v>11.4147530701393</v>
      </c>
      <c r="I864">
        <v>9.7433294697169099</v>
      </c>
      <c r="J864">
        <v>5.0131001087552098</v>
      </c>
      <c r="K864">
        <v>2705.8371727912199</v>
      </c>
      <c r="L864">
        <v>2390.1533405425798</v>
      </c>
      <c r="M864">
        <v>65.715962949420003</v>
      </c>
      <c r="N864">
        <v>1.1153692350156199</v>
      </c>
      <c r="O864">
        <v>8.2098120191236692</v>
      </c>
      <c r="P864">
        <v>52.106031381952697</v>
      </c>
      <c r="Q864">
        <v>3.3003413440270003E-2</v>
      </c>
    </row>
    <row r="865" spans="1:17" x14ac:dyDescent="0.3">
      <c r="A865" t="s">
        <v>1875</v>
      </c>
      <c r="B865" t="s">
        <v>1876</v>
      </c>
      <c r="C865" t="str">
        <f>IFERROR(VLOOKUP(Table1[[#This Row],[Ticker]],[1]!Table1[[Symbol]:[Industry]],2,FALSE),"-")</f>
        <v>-</v>
      </c>
      <c r="D865" t="s">
        <v>65</v>
      </c>
      <c r="E865">
        <v>3630.5471047299998</v>
      </c>
      <c r="F865">
        <v>364.75</v>
      </c>
      <c r="G865">
        <v>30.822310720792199</v>
      </c>
      <c r="H865">
        <v>8.1605785367461792</v>
      </c>
      <c r="I865">
        <v>-7.2234622052843296</v>
      </c>
      <c r="J865">
        <v>1.1398910042806101</v>
      </c>
      <c r="K865">
        <v>342.61044712559902</v>
      </c>
      <c r="L865">
        <v>312.80254105048999</v>
      </c>
      <c r="M865">
        <v>57.131601428269299</v>
      </c>
      <c r="N865">
        <v>0.64897279468178404</v>
      </c>
      <c r="O865">
        <v>6.0863605209047202</v>
      </c>
      <c r="P865">
        <v>72.867298578198998</v>
      </c>
      <c r="Q865">
        <v>5.9807999730576003E-2</v>
      </c>
    </row>
    <row r="866" spans="1:17" x14ac:dyDescent="0.3">
      <c r="A866" t="s">
        <v>1877</v>
      </c>
      <c r="B866" t="s">
        <v>1878</v>
      </c>
      <c r="C866" t="str">
        <f>IFERROR(VLOOKUP(Table1[[#This Row],[Ticker]],[1]!Table1[[Symbol]:[Industry]],2,FALSE),"-")</f>
        <v>-</v>
      </c>
      <c r="D866" t="s">
        <v>130</v>
      </c>
      <c r="E866">
        <v>3605.3199097500001</v>
      </c>
      <c r="F866">
        <v>1226.95</v>
      </c>
      <c r="G866">
        <v>-12.254366257033499</v>
      </c>
      <c r="H866">
        <v>1.31522120927137</v>
      </c>
      <c r="I866">
        <v>-10.175856259190301</v>
      </c>
      <c r="J866">
        <v>0.333481084128394</v>
      </c>
      <c r="K866">
        <v>1207.6443518128599</v>
      </c>
      <c r="L866">
        <v>1134.4619229695199</v>
      </c>
      <c r="M866">
        <v>53.681463167908198</v>
      </c>
      <c r="N866">
        <v>0.58600598373907298</v>
      </c>
      <c r="O866">
        <v>10.7624597579363</v>
      </c>
      <c r="P866">
        <v>28.476439790575899</v>
      </c>
      <c r="Q866">
        <v>-2.6073420780000001E-4</v>
      </c>
    </row>
    <row r="867" spans="1:17" hidden="1" x14ac:dyDescent="0.3">
      <c r="A867" t="s">
        <v>1879</v>
      </c>
      <c r="B867" t="s">
        <v>1880</v>
      </c>
      <c r="C867" t="str">
        <f>IFERROR(VLOOKUP(Table1[[#This Row],[Ticker]],[1]!Table1[[Symbol]:[Industry]],2,FALSE),"-")</f>
        <v>-</v>
      </c>
      <c r="D867" t="s">
        <v>1881</v>
      </c>
      <c r="E867">
        <v>3603.2201004799999</v>
      </c>
      <c r="F867">
        <v>298.5</v>
      </c>
      <c r="G867">
        <v>31.761241846291298</v>
      </c>
      <c r="H867">
        <v>10.4876315026917</v>
      </c>
      <c r="I867">
        <v>95.916917187047403</v>
      </c>
      <c r="J867">
        <v>-0.59720260095059297</v>
      </c>
      <c r="K867">
        <v>277.49250792855099</v>
      </c>
      <c r="M867">
        <v>62.616975420334803</v>
      </c>
      <c r="N867">
        <v>0.91909033314663502</v>
      </c>
      <c r="O867">
        <v>10.5527638190954</v>
      </c>
      <c r="P867">
        <v>175.75057736720501</v>
      </c>
    </row>
    <row r="868" spans="1:17" hidden="1" x14ac:dyDescent="0.3">
      <c r="A868" t="s">
        <v>1882</v>
      </c>
      <c r="B868" t="s">
        <v>1883</v>
      </c>
      <c r="C868" t="str">
        <f>IFERROR(VLOOKUP(Table1[[#This Row],[Ticker]],[1]!Table1[[Symbol]:[Industry]],2,FALSE),"-")</f>
        <v>-</v>
      </c>
      <c r="D868" t="s">
        <v>46</v>
      </c>
      <c r="E868">
        <v>3596.0969669249998</v>
      </c>
      <c r="F868">
        <v>3112.2</v>
      </c>
      <c r="G868">
        <v>56.926545133835702</v>
      </c>
      <c r="H868">
        <v>18.194937228408801</v>
      </c>
      <c r="I868">
        <v>50.0272277026572</v>
      </c>
      <c r="J868">
        <v>-6.0257977335618396</v>
      </c>
      <c r="K868">
        <v>2957.5267739935198</v>
      </c>
      <c r="L868">
        <v>2403.0005201122199</v>
      </c>
      <c r="M868">
        <v>56.2226472371309</v>
      </c>
      <c r="N868">
        <v>2.3025779025221</v>
      </c>
      <c r="O868">
        <v>19.1408007197481</v>
      </c>
      <c r="P868">
        <v>114.612281488121</v>
      </c>
      <c r="Q868">
        <v>0.128561505624807</v>
      </c>
    </row>
    <row r="869" spans="1:17" x14ac:dyDescent="0.3">
      <c r="A869" t="s">
        <v>1884</v>
      </c>
      <c r="B869" t="s">
        <v>1885</v>
      </c>
      <c r="C869" t="str">
        <f>IFERROR(VLOOKUP(Table1[[#This Row],[Ticker]],[1]!Table1[[Symbol]:[Industry]],2,FALSE),"-")</f>
        <v>-</v>
      </c>
      <c r="D869" t="s">
        <v>476</v>
      </c>
      <c r="E869">
        <v>3588.3847571599999</v>
      </c>
      <c r="F869">
        <v>4103.3500000000004</v>
      </c>
      <c r="G869">
        <v>20.486350537104901</v>
      </c>
      <c r="H869">
        <v>5.4319793965015499</v>
      </c>
      <c r="I869">
        <v>2.59252638638129</v>
      </c>
      <c r="J869">
        <v>-1.0292078665183799</v>
      </c>
      <c r="K869">
        <v>3788.7758005350902</v>
      </c>
      <c r="L869">
        <v>3461.4390110557001</v>
      </c>
      <c r="M869">
        <v>58.692117334863703</v>
      </c>
      <c r="N869">
        <v>0.84254515496304805</v>
      </c>
      <c r="O869">
        <v>7.0344962043208303</v>
      </c>
      <c r="P869">
        <v>46.026690391458999</v>
      </c>
      <c r="Q869">
        <v>6.0679267938089997E-2</v>
      </c>
    </row>
    <row r="870" spans="1:17" hidden="1" x14ac:dyDescent="0.3">
      <c r="A870" t="s">
        <v>1886</v>
      </c>
      <c r="B870" t="s">
        <v>1887</v>
      </c>
      <c r="C870" t="str">
        <f>IFERROR(VLOOKUP(Table1[[#This Row],[Ticker]],[1]!Table1[[Symbol]:[Industry]],2,FALSE),"-")</f>
        <v>-</v>
      </c>
      <c r="D870" t="s">
        <v>297</v>
      </c>
      <c r="E870">
        <v>3577.1012080649998</v>
      </c>
      <c r="F870">
        <v>293.5</v>
      </c>
      <c r="G870">
        <v>59.457550822077799</v>
      </c>
      <c r="H870">
        <v>-0.81194427604701502</v>
      </c>
      <c r="I870">
        <v>24.978492820106599</v>
      </c>
      <c r="J870">
        <v>-3.54004138022166E-3</v>
      </c>
      <c r="K870">
        <v>289.567889298811</v>
      </c>
      <c r="M870">
        <v>51.509586021877702</v>
      </c>
      <c r="N870">
        <v>0.61389476327975701</v>
      </c>
      <c r="O870">
        <v>32.6916524701873</v>
      </c>
      <c r="P870">
        <v>88.989053444945199</v>
      </c>
    </row>
    <row r="871" spans="1:17" hidden="1" x14ac:dyDescent="0.3">
      <c r="A871" t="s">
        <v>1888</v>
      </c>
      <c r="B871" t="s">
        <v>1889</v>
      </c>
      <c r="C871" t="str">
        <f>IFERROR(VLOOKUP(Table1[[#This Row],[Ticker]],[1]!Table1[[Symbol]:[Industry]],2,FALSE),"-")</f>
        <v>-</v>
      </c>
      <c r="D871" t="s">
        <v>629</v>
      </c>
      <c r="E871">
        <v>3574.7253375</v>
      </c>
      <c r="F871">
        <v>1483.95</v>
      </c>
      <c r="G871">
        <v>18.523413296682701</v>
      </c>
      <c r="H871">
        <v>15.845848871295001</v>
      </c>
      <c r="I871">
        <v>40.6823686969432</v>
      </c>
      <c r="J871">
        <v>-1.21403040663762</v>
      </c>
      <c r="K871">
        <v>1254.5711599810199</v>
      </c>
      <c r="L871">
        <v>1086.78508496472</v>
      </c>
      <c r="M871">
        <v>67.327930007362696</v>
      </c>
      <c r="N871">
        <v>0.67995285203605804</v>
      </c>
      <c r="O871">
        <v>0.80528319687320704</v>
      </c>
      <c r="P871">
        <v>82.943968439869295</v>
      </c>
      <c r="Q871">
        <v>0.10824452761267001</v>
      </c>
    </row>
    <row r="872" spans="1:17" hidden="1" x14ac:dyDescent="0.3">
      <c r="A872" t="s">
        <v>1890</v>
      </c>
      <c r="B872" t="s">
        <v>1891</v>
      </c>
      <c r="C872" t="str">
        <f>IFERROR(VLOOKUP(Table1[[#This Row],[Ticker]],[1]!Table1[[Symbol]:[Industry]],2,FALSE),"-")</f>
        <v>-</v>
      </c>
      <c r="D872" t="s">
        <v>189</v>
      </c>
      <c r="E872">
        <v>3574.4058136799999</v>
      </c>
      <c r="F872">
        <v>1702.9</v>
      </c>
      <c r="G872">
        <v>-12.9628927833205</v>
      </c>
      <c r="H872">
        <v>6.9703018473737002</v>
      </c>
      <c r="I872">
        <v>9.4896167469370199E-2</v>
      </c>
      <c r="J872">
        <v>12.1987222326033</v>
      </c>
      <c r="K872">
        <v>1592.21422890189</v>
      </c>
      <c r="M872">
        <v>82.600531943906603</v>
      </c>
      <c r="N872">
        <v>1.83724416628591</v>
      </c>
      <c r="O872">
        <v>8.3475248106171804</v>
      </c>
      <c r="P872">
        <v>41.448625301104698</v>
      </c>
    </row>
    <row r="873" spans="1:17" x14ac:dyDescent="0.3">
      <c r="A873" t="s">
        <v>1892</v>
      </c>
      <c r="B873" t="s">
        <v>1893</v>
      </c>
      <c r="C873" t="str">
        <f>IFERROR(VLOOKUP(Table1[[#This Row],[Ticker]],[1]!Table1[[Symbol]:[Industry]],2,FALSE),"-")</f>
        <v>-</v>
      </c>
      <c r="D873" t="s">
        <v>189</v>
      </c>
      <c r="E873">
        <v>3531.4403805000002</v>
      </c>
      <c r="F873">
        <v>1382.7</v>
      </c>
      <c r="G873">
        <v>29.534849452762799</v>
      </c>
      <c r="H873">
        <v>-3.1720401024762199</v>
      </c>
      <c r="I873">
        <v>7.7695090729909602</v>
      </c>
      <c r="J873">
        <v>0.50884427829817802</v>
      </c>
      <c r="K873">
        <v>1256.7431899103599</v>
      </c>
      <c r="L873">
        <v>1125.78811893279</v>
      </c>
      <c r="M873">
        <v>66.130561884136497</v>
      </c>
      <c r="N873">
        <v>1.2948505588029799</v>
      </c>
      <c r="O873">
        <v>1.74296665943443</v>
      </c>
      <c r="P873">
        <v>68.211678832116704</v>
      </c>
      <c r="Q873">
        <v>0.122211176110205</v>
      </c>
    </row>
    <row r="874" spans="1:17" x14ac:dyDescent="0.3">
      <c r="A874" t="s">
        <v>1894</v>
      </c>
      <c r="B874" t="s">
        <v>1895</v>
      </c>
      <c r="C874" t="str">
        <f>IFERROR(VLOOKUP(Table1[[#This Row],[Ticker]],[1]!Table1[[Symbol]:[Industry]],2,FALSE),"-")</f>
        <v>-</v>
      </c>
      <c r="D874" t="s">
        <v>62</v>
      </c>
      <c r="E874">
        <v>3527.4880499999999</v>
      </c>
      <c r="F874">
        <v>794.75</v>
      </c>
      <c r="G874">
        <v>-56.956112447909298</v>
      </c>
      <c r="H874">
        <v>12.195448779517699</v>
      </c>
      <c r="I874">
        <v>-11.2373498636678</v>
      </c>
      <c r="J874">
        <v>2.3323849510118402</v>
      </c>
      <c r="K874">
        <v>749.13296169250305</v>
      </c>
      <c r="L874">
        <v>804.49985040507204</v>
      </c>
      <c r="M874">
        <v>65.757311149252899</v>
      </c>
      <c r="N874">
        <v>1.18599613180588</v>
      </c>
      <c r="O874">
        <v>66.089965397923805</v>
      </c>
      <c r="P874">
        <v>28.434065934065899</v>
      </c>
    </row>
    <row r="875" spans="1:17" hidden="1" x14ac:dyDescent="0.3">
      <c r="A875" t="s">
        <v>1896</v>
      </c>
      <c r="B875" t="s">
        <v>1897</v>
      </c>
      <c r="C875" t="str">
        <f>IFERROR(VLOOKUP(Table1[[#This Row],[Ticker]],[1]!Table1[[Symbol]:[Industry]],2,FALSE),"-")</f>
        <v>-</v>
      </c>
      <c r="D875" t="s">
        <v>214</v>
      </c>
      <c r="E875">
        <v>3525.3726151000001</v>
      </c>
      <c r="F875">
        <v>2049.1</v>
      </c>
      <c r="G875">
        <v>113.899570837491</v>
      </c>
      <c r="H875">
        <v>9.0142273337911902</v>
      </c>
      <c r="I875">
        <v>47.002988855717298</v>
      </c>
      <c r="J875">
        <v>-9.7711616122804799</v>
      </c>
      <c r="K875">
        <v>1907.47189142512</v>
      </c>
      <c r="L875">
        <v>1416.70231894414</v>
      </c>
      <c r="M875">
        <v>53.756226665062101</v>
      </c>
      <c r="N875">
        <v>1.05799298367187</v>
      </c>
      <c r="O875">
        <v>22.980820848177199</v>
      </c>
      <c r="P875">
        <v>166.116883116883</v>
      </c>
    </row>
    <row r="876" spans="1:17" hidden="1" x14ac:dyDescent="0.3">
      <c r="A876" t="s">
        <v>1898</v>
      </c>
      <c r="B876" t="s">
        <v>1899</v>
      </c>
      <c r="C876" t="str">
        <f>IFERROR(VLOOKUP(Table1[[#This Row],[Ticker]],[1]!Table1[[Symbol]:[Industry]],2,FALSE),"-")</f>
        <v>-</v>
      </c>
      <c r="D876" t="s">
        <v>49</v>
      </c>
      <c r="E876">
        <v>3525.3327487000001</v>
      </c>
      <c r="F876">
        <v>546.54999999999995</v>
      </c>
      <c r="G876">
        <v>48.791035364040802</v>
      </c>
      <c r="H876">
        <v>6.8987673359782704</v>
      </c>
      <c r="I876">
        <v>20.455809867390499</v>
      </c>
      <c r="J876">
        <v>1.48716440148032</v>
      </c>
      <c r="K876">
        <v>516.88392730399096</v>
      </c>
      <c r="L876">
        <v>444.38538346690302</v>
      </c>
      <c r="M876">
        <v>66.335756569676093</v>
      </c>
      <c r="N876">
        <v>1.0565383052669499</v>
      </c>
      <c r="O876">
        <v>6.2299881072180199</v>
      </c>
      <c r="P876">
        <v>84.427197570440299</v>
      </c>
      <c r="Q876">
        <v>3.2228472446114001E-2</v>
      </c>
    </row>
    <row r="877" spans="1:17" x14ac:dyDescent="0.3">
      <c r="A877" t="s">
        <v>1900</v>
      </c>
      <c r="B877" t="s">
        <v>1901</v>
      </c>
      <c r="C877" t="str">
        <f>IFERROR(VLOOKUP(Table1[[#This Row],[Ticker]],[1]!Table1[[Symbol]:[Industry]],2,FALSE),"-")</f>
        <v>-</v>
      </c>
      <c r="D877" t="s">
        <v>125</v>
      </c>
      <c r="E877">
        <v>3525.2620127949999</v>
      </c>
      <c r="F877">
        <v>536.9</v>
      </c>
      <c r="G877">
        <v>-38.174592182316601</v>
      </c>
      <c r="H877">
        <v>1.1332219367537399</v>
      </c>
      <c r="I877">
        <v>-13.190378048733701</v>
      </c>
      <c r="J877">
        <v>-3.2569666321763999</v>
      </c>
      <c r="K877">
        <v>519.24172513280803</v>
      </c>
      <c r="L877">
        <v>512.43864033754596</v>
      </c>
      <c r="M877">
        <v>50.627697088632502</v>
      </c>
      <c r="N877">
        <v>0.94203838728428502</v>
      </c>
      <c r="O877">
        <v>36.356863475507502</v>
      </c>
      <c r="P877">
        <v>19.510294936004399</v>
      </c>
    </row>
    <row r="878" spans="1:17" hidden="1" x14ac:dyDescent="0.3">
      <c r="A878" t="s">
        <v>1902</v>
      </c>
      <c r="B878" t="s">
        <v>1903</v>
      </c>
      <c r="C878" t="str">
        <f>IFERROR(VLOOKUP(Table1[[#This Row],[Ticker]],[1]!Table1[[Symbol]:[Industry]],2,FALSE),"-")</f>
        <v>-</v>
      </c>
      <c r="D878" t="s">
        <v>629</v>
      </c>
      <c r="E878">
        <v>3521.5754385300002</v>
      </c>
      <c r="F878">
        <v>1775.15</v>
      </c>
      <c r="G878">
        <v>66.542917839163295</v>
      </c>
      <c r="H878">
        <v>-4.4363677903181298</v>
      </c>
      <c r="I878">
        <v>9.8312581092070292</v>
      </c>
      <c r="J878">
        <v>-1.32054423597186</v>
      </c>
      <c r="K878">
        <v>1784.0281673424199</v>
      </c>
      <c r="L878">
        <v>1498.8027194054</v>
      </c>
      <c r="M878">
        <v>35.378127837016699</v>
      </c>
      <c r="N878">
        <v>1.2378821792677599</v>
      </c>
      <c r="O878">
        <v>23.088189730445301</v>
      </c>
      <c r="P878">
        <v>93.883625044371001</v>
      </c>
      <c r="Q878">
        <v>0.14596968421207199</v>
      </c>
    </row>
    <row r="879" spans="1:17" x14ac:dyDescent="0.3">
      <c r="A879" t="s">
        <v>1904</v>
      </c>
      <c r="B879" t="s">
        <v>1905</v>
      </c>
      <c r="C879" t="str">
        <f>IFERROR(VLOOKUP(Table1[[#This Row],[Ticker]],[1]!Table1[[Symbol]:[Industry]],2,FALSE),"-")</f>
        <v>-</v>
      </c>
      <c r="D879" t="s">
        <v>1474</v>
      </c>
      <c r="E879">
        <v>3517.61496455</v>
      </c>
      <c r="F879">
        <v>154.08000000000001</v>
      </c>
      <c r="G879">
        <v>-9.1170127918167196</v>
      </c>
      <c r="H879">
        <v>0.15855878581496</v>
      </c>
      <c r="I879">
        <v>-13.6274611733594</v>
      </c>
      <c r="J879">
        <v>-0.287640503759374</v>
      </c>
      <c r="K879">
        <v>152.23682653292099</v>
      </c>
      <c r="L879">
        <v>147.38764411747999</v>
      </c>
      <c r="M879">
        <v>51.994601688624101</v>
      </c>
      <c r="N879">
        <v>0.97202782121296305</v>
      </c>
      <c r="O879">
        <v>14.1614745586708</v>
      </c>
      <c r="P879">
        <v>21.706161137440699</v>
      </c>
      <c r="Q879">
        <v>3.1881527059523997E-2</v>
      </c>
    </row>
    <row r="880" spans="1:17" hidden="1" x14ac:dyDescent="0.3">
      <c r="A880" t="s">
        <v>1906</v>
      </c>
      <c r="B880" t="s">
        <v>1907</v>
      </c>
      <c r="C880" t="str">
        <f>IFERROR(VLOOKUP(Table1[[#This Row],[Ticker]],[1]!Table1[[Symbol]:[Industry]],2,FALSE),"-")</f>
        <v>-</v>
      </c>
      <c r="D880" t="s">
        <v>1407</v>
      </c>
      <c r="E880">
        <v>3504.6644965199998</v>
      </c>
      <c r="F880">
        <v>778.6</v>
      </c>
      <c r="G880">
        <v>-6.29904144346302</v>
      </c>
      <c r="H880">
        <v>49.242454901076798</v>
      </c>
      <c r="I880">
        <v>3.44616894604999</v>
      </c>
      <c r="J880">
        <v>5.5461041829264799</v>
      </c>
      <c r="K880">
        <v>630.537367818446</v>
      </c>
      <c r="L880">
        <v>611.14542517127597</v>
      </c>
      <c r="M880">
        <v>76.2546145640367</v>
      </c>
      <c r="N880">
        <v>1.34530703543875</v>
      </c>
      <c r="O880">
        <v>8.7914204983303197</v>
      </c>
      <c r="P880">
        <v>73.330365093499495</v>
      </c>
      <c r="Q880">
        <v>-4.4326991934693E-2</v>
      </c>
    </row>
    <row r="881" spans="1:17" hidden="1" x14ac:dyDescent="0.3">
      <c r="A881" t="s">
        <v>1908</v>
      </c>
      <c r="B881" t="s">
        <v>1909</v>
      </c>
      <c r="C881" t="str">
        <f>IFERROR(VLOOKUP(Table1[[#This Row],[Ticker]],[1]!Table1[[Symbol]:[Industry]],2,FALSE),"-")</f>
        <v>-</v>
      </c>
      <c r="D881" t="s">
        <v>1474</v>
      </c>
      <c r="E881">
        <v>3504.1672829449999</v>
      </c>
      <c r="F881">
        <v>2053.15</v>
      </c>
      <c r="G881">
        <v>58.966811825049902</v>
      </c>
      <c r="H881">
        <v>0.20414710917658099</v>
      </c>
      <c r="I881">
        <v>4.6620302766500297</v>
      </c>
      <c r="J881">
        <v>-1.7539453346196401</v>
      </c>
      <c r="K881">
        <v>1890.6604617483299</v>
      </c>
      <c r="L881">
        <v>1646.7531467269901</v>
      </c>
      <c r="M881">
        <v>57.626165827744998</v>
      </c>
      <c r="N881">
        <v>0.94940704424969202</v>
      </c>
      <c r="O881">
        <v>4.2252149136692498</v>
      </c>
      <c r="P881">
        <v>94.4270833333333</v>
      </c>
      <c r="Q881">
        <v>0.106587847810955</v>
      </c>
    </row>
    <row r="882" spans="1:17" x14ac:dyDescent="0.3">
      <c r="A882" t="s">
        <v>1910</v>
      </c>
      <c r="B882" t="s">
        <v>1911</v>
      </c>
      <c r="C882" t="str">
        <f>IFERROR(VLOOKUP(Table1[[#This Row],[Ticker]],[1]!Table1[[Symbol]:[Industry]],2,FALSE),"-")</f>
        <v>-</v>
      </c>
      <c r="D882" t="s">
        <v>46</v>
      </c>
      <c r="E882">
        <v>3493.6730883999999</v>
      </c>
      <c r="F882">
        <v>2053.8000000000002</v>
      </c>
      <c r="G882">
        <v>9.6803512593735501</v>
      </c>
      <c r="H882">
        <v>21.726592658171501</v>
      </c>
      <c r="I882">
        <v>7.6346823688469803</v>
      </c>
      <c r="J882">
        <v>2.3481823674027802</v>
      </c>
      <c r="K882">
        <v>1746.35385142886</v>
      </c>
      <c r="L882">
        <v>1644.6175121497399</v>
      </c>
      <c r="M882">
        <v>84.263509082043896</v>
      </c>
      <c r="N882">
        <v>2.4710083071177098</v>
      </c>
      <c r="O882">
        <v>1.7625864251630901</v>
      </c>
      <c r="P882">
        <v>45.247524752475201</v>
      </c>
      <c r="Q882">
        <v>2.3148654041090001E-2</v>
      </c>
    </row>
    <row r="883" spans="1:17" x14ac:dyDescent="0.3">
      <c r="A883" t="s">
        <v>1912</v>
      </c>
      <c r="B883" t="s">
        <v>1913</v>
      </c>
      <c r="C883" t="str">
        <f>IFERROR(VLOOKUP(Table1[[#This Row],[Ticker]],[1]!Table1[[Symbol]:[Industry]],2,FALSE),"-")</f>
        <v>-</v>
      </c>
      <c r="D883" t="s">
        <v>109</v>
      </c>
      <c r="E883">
        <v>3484.7590427999999</v>
      </c>
      <c r="F883">
        <v>20.85</v>
      </c>
      <c r="G883">
        <v>-34.359914436099402</v>
      </c>
      <c r="H883">
        <v>-12.510933326562499</v>
      </c>
      <c r="I883">
        <v>-35.805634399031902</v>
      </c>
      <c r="J883">
        <v>5.6831544059847303</v>
      </c>
      <c r="K883">
        <v>22.810266173974</v>
      </c>
      <c r="L883">
        <v>25.5092728456064</v>
      </c>
      <c r="M883">
        <v>40.499942296388298</v>
      </c>
      <c r="N883">
        <v>1.1152078242121899</v>
      </c>
      <c r="O883">
        <v>116.54676258992799</v>
      </c>
      <c r="P883">
        <v>24.850299401197599</v>
      </c>
    </row>
    <row r="884" spans="1:17" hidden="1" x14ac:dyDescent="0.3">
      <c r="A884" t="s">
        <v>1914</v>
      </c>
      <c r="B884" t="s">
        <v>1915</v>
      </c>
      <c r="C884" t="str">
        <f>IFERROR(VLOOKUP(Table1[[#This Row],[Ticker]],[1]!Table1[[Symbol]:[Industry]],2,FALSE),"-")</f>
        <v>-</v>
      </c>
      <c r="D884" t="s">
        <v>46</v>
      </c>
      <c r="E884">
        <v>3479.6938989599998</v>
      </c>
      <c r="F884">
        <v>597.45000000000005</v>
      </c>
      <c r="G884">
        <v>248.30315703276301</v>
      </c>
      <c r="H884">
        <v>57.130788347612501</v>
      </c>
      <c r="I884">
        <v>112.52583220191801</v>
      </c>
      <c r="J884">
        <v>30.2387473478712</v>
      </c>
      <c r="K884">
        <v>385.47070236141201</v>
      </c>
      <c r="L884">
        <v>292.605901679167</v>
      </c>
      <c r="M884">
        <v>90.927109571246902</v>
      </c>
      <c r="N884">
        <v>2.1295708039850001</v>
      </c>
      <c r="O884">
        <v>3.60699640137249</v>
      </c>
      <c r="P884">
        <v>288.08054563169799</v>
      </c>
      <c r="Q884">
        <v>3.0920339386899E-2</v>
      </c>
    </row>
    <row r="885" spans="1:17" hidden="1" x14ac:dyDescent="0.3">
      <c r="A885" t="s">
        <v>1916</v>
      </c>
      <c r="B885" t="s">
        <v>1917</v>
      </c>
      <c r="C885" t="str">
        <f>IFERROR(VLOOKUP(Table1[[#This Row],[Ticker]],[1]!Table1[[Symbol]:[Industry]],2,FALSE),"-")</f>
        <v>-</v>
      </c>
      <c r="D885" t="s">
        <v>297</v>
      </c>
      <c r="E885">
        <v>3467.6707500000002</v>
      </c>
      <c r="F885">
        <v>1778.35</v>
      </c>
      <c r="G885">
        <v>547.39662307502795</v>
      </c>
      <c r="H885">
        <v>12.663952271595599</v>
      </c>
      <c r="I885">
        <v>117.00446996529401</v>
      </c>
      <c r="J885">
        <v>7.8135164693488104</v>
      </c>
      <c r="K885">
        <v>1539.7134572684699</v>
      </c>
      <c r="L885">
        <v>1118.8737879478999</v>
      </c>
      <c r="M885">
        <v>73.272254991676704</v>
      </c>
      <c r="N885">
        <v>0.83969974979149198</v>
      </c>
      <c r="O885">
        <v>3.97278376022718</v>
      </c>
      <c r="P885">
        <v>630.82876712328698</v>
      </c>
      <c r="Q885">
        <v>0.29309154410669103</v>
      </c>
    </row>
    <row r="886" spans="1:17" x14ac:dyDescent="0.3">
      <c r="A886" t="s">
        <v>1918</v>
      </c>
      <c r="B886" t="s">
        <v>1919</v>
      </c>
      <c r="C886" t="str">
        <f>IFERROR(VLOOKUP(Table1[[#This Row],[Ticker]],[1]!Table1[[Symbol]:[Industry]],2,FALSE),"-")</f>
        <v>-</v>
      </c>
      <c r="D886" t="s">
        <v>130</v>
      </c>
      <c r="E886">
        <v>3457.9801259999999</v>
      </c>
      <c r="F886">
        <v>612.29999999999995</v>
      </c>
      <c r="G886">
        <v>-35.147263908026702</v>
      </c>
      <c r="H886">
        <v>11.3099216141271</v>
      </c>
      <c r="I886">
        <v>-8.4158660447914109</v>
      </c>
      <c r="J886">
        <v>2.7696244185026702</v>
      </c>
      <c r="K886">
        <v>559.12965174836097</v>
      </c>
      <c r="L886">
        <v>547.58196608003402</v>
      </c>
      <c r="M886">
        <v>73.211857003634194</v>
      </c>
      <c r="N886">
        <v>2.4442749032059798</v>
      </c>
      <c r="O886">
        <v>22.4889759921607</v>
      </c>
      <c r="P886">
        <v>33.1086956521739</v>
      </c>
      <c r="Q886">
        <v>0.18412509765291299</v>
      </c>
    </row>
    <row r="887" spans="1:17" hidden="1" x14ac:dyDescent="0.3">
      <c r="A887" t="s">
        <v>1920</v>
      </c>
      <c r="B887" t="s">
        <v>1921</v>
      </c>
      <c r="C887" t="str">
        <f>IFERROR(VLOOKUP(Table1[[#This Row],[Ticker]],[1]!Table1[[Symbol]:[Industry]],2,FALSE),"-")</f>
        <v>-</v>
      </c>
      <c r="D887" t="s">
        <v>479</v>
      </c>
      <c r="E887">
        <v>3406.3786169599998</v>
      </c>
      <c r="F887">
        <v>312.85000000000002</v>
      </c>
      <c r="G887">
        <v>-56.412235759899701</v>
      </c>
      <c r="H887">
        <v>5.7428183586785098</v>
      </c>
      <c r="I887">
        <v>-22.882379735677699</v>
      </c>
      <c r="J887">
        <v>2.6262986556277901</v>
      </c>
      <c r="K887">
        <v>300.769526351693</v>
      </c>
      <c r="M887">
        <v>70.563240507352603</v>
      </c>
      <c r="N887">
        <v>1.7021142875573201</v>
      </c>
      <c r="O887">
        <v>64.423845293271498</v>
      </c>
      <c r="P887">
        <v>27.123120682649301</v>
      </c>
    </row>
    <row r="888" spans="1:17" hidden="1" x14ac:dyDescent="0.3">
      <c r="A888" t="s">
        <v>1922</v>
      </c>
      <c r="B888" t="s">
        <v>1923</v>
      </c>
      <c r="C888" t="str">
        <f>IFERROR(VLOOKUP(Table1[[#This Row],[Ticker]],[1]!Table1[[Symbol]:[Industry]],2,FALSE),"-")</f>
        <v>-</v>
      </c>
      <c r="D888" t="s">
        <v>716</v>
      </c>
      <c r="E888">
        <v>3381.1585052</v>
      </c>
      <c r="F888">
        <v>792.75</v>
      </c>
      <c r="G888">
        <v>-10.317503004801001</v>
      </c>
      <c r="H888">
        <v>2.06151810735934</v>
      </c>
      <c r="I888">
        <v>1.6129087251030401</v>
      </c>
      <c r="J888">
        <v>-4.5071043732232399</v>
      </c>
      <c r="K888">
        <v>739.75019095477398</v>
      </c>
      <c r="L888">
        <v>687.55325523032798</v>
      </c>
      <c r="M888">
        <v>64.163182447185804</v>
      </c>
      <c r="N888">
        <v>1.1965270236852299</v>
      </c>
      <c r="O888">
        <v>10.0725323241879</v>
      </c>
      <c r="P888">
        <v>41.259800427655001</v>
      </c>
      <c r="Q888">
        <v>-1.2251466057077999E-2</v>
      </c>
    </row>
    <row r="889" spans="1:17" hidden="1" x14ac:dyDescent="0.3">
      <c r="A889" t="s">
        <v>1924</v>
      </c>
      <c r="B889" t="s">
        <v>1925</v>
      </c>
      <c r="C889" t="str">
        <f>IFERROR(VLOOKUP(Table1[[#This Row],[Ticker]],[1]!Table1[[Symbol]:[Industry]],2,FALSE),"-")</f>
        <v>-</v>
      </c>
      <c r="D889" t="s">
        <v>400</v>
      </c>
      <c r="E889">
        <v>3378.7881682500001</v>
      </c>
      <c r="F889">
        <v>4599.3999999999996</v>
      </c>
      <c r="G889">
        <v>20.2295891366111</v>
      </c>
      <c r="H889">
        <v>6.1136231844302298</v>
      </c>
      <c r="I889">
        <v>-9.0225496776981498</v>
      </c>
      <c r="J889">
        <v>9.2926981301738891</v>
      </c>
      <c r="K889">
        <v>4263.0017553002099</v>
      </c>
      <c r="L889">
        <v>4052.7288039116902</v>
      </c>
      <c r="M889">
        <v>56.062891015382903</v>
      </c>
      <c r="N889">
        <v>2.04542294610521</v>
      </c>
      <c r="O889">
        <v>10.8188024524938</v>
      </c>
      <c r="P889">
        <v>66.947368421052602</v>
      </c>
      <c r="Q889">
        <v>6.2204810848688001E-2</v>
      </c>
    </row>
    <row r="890" spans="1:17" hidden="1" x14ac:dyDescent="0.3">
      <c r="A890" t="s">
        <v>1926</v>
      </c>
      <c r="B890" t="s">
        <v>1927</v>
      </c>
      <c r="C890" t="str">
        <f>IFERROR(VLOOKUP(Table1[[#This Row],[Ticker]],[1]!Table1[[Symbol]:[Industry]],2,FALSE),"-")</f>
        <v>-</v>
      </c>
      <c r="D890" t="s">
        <v>287</v>
      </c>
      <c r="E890">
        <v>3369.8851356800001</v>
      </c>
      <c r="F890">
        <v>637.4</v>
      </c>
      <c r="G890">
        <v>-5.37618422385414</v>
      </c>
      <c r="H890">
        <v>-2.2539174926495802</v>
      </c>
      <c r="I890">
        <v>-18.669581184338199</v>
      </c>
      <c r="J890">
        <v>-2.59273934893455</v>
      </c>
      <c r="K890">
        <v>634.04286847876597</v>
      </c>
      <c r="L890">
        <v>614.20615830627696</v>
      </c>
      <c r="M890">
        <v>46.7690637806054</v>
      </c>
      <c r="N890">
        <v>1.93045096423065</v>
      </c>
      <c r="O890">
        <v>13.3746470034515</v>
      </c>
      <c r="P890">
        <v>25.769534333070201</v>
      </c>
      <c r="Q890">
        <v>-0.15482335196807601</v>
      </c>
    </row>
    <row r="891" spans="1:17" hidden="1" x14ac:dyDescent="0.3">
      <c r="A891" t="s">
        <v>1928</v>
      </c>
      <c r="B891" t="s">
        <v>1929</v>
      </c>
      <c r="C891" t="str">
        <f>IFERROR(VLOOKUP(Table1[[#This Row],[Ticker]],[1]!Table1[[Symbol]:[Industry]],2,FALSE),"-")</f>
        <v>-</v>
      </c>
      <c r="D891" t="s">
        <v>49</v>
      </c>
      <c r="E891">
        <v>3364.1523309899999</v>
      </c>
      <c r="F891">
        <v>243.84</v>
      </c>
      <c r="G891">
        <v>32.576408208515403</v>
      </c>
      <c r="H891">
        <v>-3.7874832499365199</v>
      </c>
      <c r="I891">
        <v>19.881880566248501</v>
      </c>
      <c r="J891">
        <v>-2.67592718187707</v>
      </c>
      <c r="K891">
        <v>240.65398818325599</v>
      </c>
      <c r="L891">
        <v>210.24722858856299</v>
      </c>
      <c r="M891">
        <v>47.100483760103998</v>
      </c>
      <c r="N891">
        <v>0.82586811996564002</v>
      </c>
      <c r="O891">
        <v>14.8293963254593</v>
      </c>
      <c r="P891">
        <v>68.165517241379305</v>
      </c>
      <c r="Q891">
        <v>-3.4547061564719997E-2</v>
      </c>
    </row>
    <row r="892" spans="1:17" hidden="1" x14ac:dyDescent="0.3">
      <c r="A892" t="s">
        <v>1930</v>
      </c>
      <c r="B892" t="s">
        <v>1931</v>
      </c>
      <c r="C892" t="str">
        <f>IFERROR(VLOOKUP(Table1[[#This Row],[Ticker]],[1]!Table1[[Symbol]:[Industry]],2,FALSE),"-")</f>
        <v>-</v>
      </c>
      <c r="D892" t="s">
        <v>65</v>
      </c>
      <c r="E892">
        <v>3354.597800992</v>
      </c>
      <c r="F892">
        <v>138.51</v>
      </c>
      <c r="G892">
        <v>64.193508078883099</v>
      </c>
      <c r="H892">
        <v>27.373377123975398</v>
      </c>
      <c r="I892">
        <v>39.832422225486901</v>
      </c>
      <c r="J892">
        <v>14.338427872309</v>
      </c>
      <c r="K892">
        <v>107.10757282735599</v>
      </c>
      <c r="L892">
        <v>94.226529537284705</v>
      </c>
      <c r="M892">
        <v>88.589605522422403</v>
      </c>
      <c r="N892">
        <v>1.8536807910498401</v>
      </c>
      <c r="O892">
        <v>3.7470218756768299</v>
      </c>
      <c r="P892">
        <v>91.842105263157805</v>
      </c>
      <c r="Q892">
        <v>-5.5333668213048998E-2</v>
      </c>
    </row>
    <row r="893" spans="1:17" hidden="1" x14ac:dyDescent="0.3">
      <c r="A893" t="s">
        <v>1932</v>
      </c>
      <c r="B893" t="s">
        <v>1933</v>
      </c>
      <c r="C893" t="str">
        <f>IFERROR(VLOOKUP(Table1[[#This Row],[Ticker]],[1]!Table1[[Symbol]:[Industry]],2,FALSE),"-")</f>
        <v>-</v>
      </c>
      <c r="D893" t="s">
        <v>189</v>
      </c>
      <c r="E893">
        <v>3352.6224355999998</v>
      </c>
      <c r="F893">
        <v>574.4</v>
      </c>
      <c r="G893">
        <v>33.496967236594202</v>
      </c>
      <c r="H893">
        <v>-5.0790897790814897</v>
      </c>
      <c r="I893">
        <v>7.7324627293359898</v>
      </c>
      <c r="J893">
        <v>-9.9907228823736602</v>
      </c>
      <c r="K893">
        <v>545.98217536587401</v>
      </c>
      <c r="L893">
        <v>483.39343174469298</v>
      </c>
      <c r="M893">
        <v>42.709190680538498</v>
      </c>
      <c r="N893">
        <v>1.66702850191628</v>
      </c>
      <c r="O893">
        <v>9.4881615598885798</v>
      </c>
      <c r="P893">
        <v>67.073880162885303</v>
      </c>
      <c r="Q893">
        <v>5.8839080466836002E-2</v>
      </c>
    </row>
    <row r="894" spans="1:17" x14ac:dyDescent="0.3">
      <c r="A894" t="s">
        <v>1934</v>
      </c>
      <c r="B894" t="s">
        <v>1935</v>
      </c>
      <c r="C894" t="str">
        <f>IFERROR(VLOOKUP(Table1[[#This Row],[Ticker]],[1]!Table1[[Symbol]:[Industry]],2,FALSE),"-")</f>
        <v>-</v>
      </c>
      <c r="D894" t="s">
        <v>239</v>
      </c>
      <c r="E894">
        <v>3339.8886090000001</v>
      </c>
      <c r="F894">
        <v>464.95</v>
      </c>
      <c r="G894">
        <v>-56.927089720881497</v>
      </c>
      <c r="H894">
        <v>9.4737914390506699</v>
      </c>
      <c r="I894">
        <v>-27.6383732639841</v>
      </c>
      <c r="J894">
        <v>-6.0768297132236002</v>
      </c>
      <c r="K894">
        <v>461.54974938908799</v>
      </c>
      <c r="L894">
        <v>497.90878682375399</v>
      </c>
      <c r="M894">
        <v>56.171652023354198</v>
      </c>
      <c r="N894">
        <v>1.56341008380534</v>
      </c>
      <c r="O894">
        <v>47.327669641896897</v>
      </c>
      <c r="P894">
        <v>16.237499999999901</v>
      </c>
      <c r="Q894">
        <v>-6.5741050897399997E-2</v>
      </c>
    </row>
    <row r="895" spans="1:17" x14ac:dyDescent="0.3">
      <c r="A895" t="s">
        <v>1936</v>
      </c>
      <c r="B895" t="s">
        <v>1937</v>
      </c>
      <c r="C895" t="str">
        <f>IFERROR(VLOOKUP(Table1[[#This Row],[Ticker]],[1]!Table1[[Symbol]:[Industry]],2,FALSE),"-")</f>
        <v>-</v>
      </c>
      <c r="D895" t="s">
        <v>484</v>
      </c>
      <c r="E895">
        <v>3338.8857257700001</v>
      </c>
      <c r="F895">
        <v>532.5</v>
      </c>
      <c r="G895">
        <v>1.1466852407466099</v>
      </c>
      <c r="H895">
        <v>-8.2902256292149303</v>
      </c>
      <c r="I895">
        <v>26.7010671251684</v>
      </c>
      <c r="J895">
        <v>-5.9754473777364598</v>
      </c>
      <c r="K895">
        <v>505.70955448555702</v>
      </c>
      <c r="L895">
        <v>443.90695920876902</v>
      </c>
      <c r="M895">
        <v>40.047164290139101</v>
      </c>
      <c r="N895">
        <v>0.727190459161694</v>
      </c>
      <c r="O895">
        <v>7.35211267605633</v>
      </c>
      <c r="P895">
        <v>61.854103343464999</v>
      </c>
      <c r="Q895">
        <v>-3.3056724401170003E-2</v>
      </c>
    </row>
    <row r="896" spans="1:17" x14ac:dyDescent="0.3">
      <c r="A896" t="s">
        <v>1938</v>
      </c>
      <c r="B896" t="s">
        <v>1939</v>
      </c>
      <c r="C896" t="str">
        <f>IFERROR(VLOOKUP(Table1[[#This Row],[Ticker]],[1]!Table1[[Symbol]:[Industry]],2,FALSE),"-")</f>
        <v>-</v>
      </c>
      <c r="D896" t="s">
        <v>65</v>
      </c>
      <c r="E896">
        <v>3332.3903340000002</v>
      </c>
      <c r="F896">
        <v>402.4</v>
      </c>
      <c r="G896">
        <v>41.350245508093799</v>
      </c>
      <c r="H896">
        <v>9.9016581141910507</v>
      </c>
      <c r="I896">
        <v>20.917481181306801</v>
      </c>
      <c r="J896">
        <v>4.4288123547283202</v>
      </c>
      <c r="K896">
        <v>384.61949711274502</v>
      </c>
      <c r="L896">
        <v>339.88412749376101</v>
      </c>
      <c r="M896">
        <v>71.279608815682295</v>
      </c>
      <c r="N896">
        <v>0.83516207019249999</v>
      </c>
      <c r="O896">
        <v>5.5417495029821104</v>
      </c>
      <c r="P896">
        <v>72.481783111873099</v>
      </c>
      <c r="Q896">
        <v>-4.2720920957830998E-2</v>
      </c>
    </row>
    <row r="897" spans="1:17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1093</v>
      </c>
      <c r="E897">
        <v>3312.2593369249998</v>
      </c>
      <c r="F897">
        <v>450.35</v>
      </c>
      <c r="G897">
        <v>-44.5576689179045</v>
      </c>
      <c r="H897">
        <v>13.086505885447099</v>
      </c>
      <c r="I897">
        <v>-23.007270317079801</v>
      </c>
      <c r="J897">
        <v>1.0976521991680901</v>
      </c>
      <c r="K897">
        <v>411.136930752257</v>
      </c>
      <c r="L897">
        <v>430.7282481044</v>
      </c>
      <c r="M897">
        <v>64.474827035661207</v>
      </c>
      <c r="N897">
        <v>1.1665379316100399</v>
      </c>
      <c r="O897">
        <v>47.4630842677917</v>
      </c>
      <c r="P897">
        <v>42.968253968253897</v>
      </c>
      <c r="Q897">
        <v>-5.4755282429070004E-3</v>
      </c>
    </row>
    <row r="898" spans="1:17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242</v>
      </c>
      <c r="E898">
        <v>3305.6004542000001</v>
      </c>
      <c r="F898">
        <v>305.55</v>
      </c>
      <c r="G898">
        <v>27.833302963423701</v>
      </c>
      <c r="H898">
        <v>16.011434175184</v>
      </c>
      <c r="I898">
        <v>19.214161981058499</v>
      </c>
      <c r="J898">
        <v>3.3764239796120301</v>
      </c>
      <c r="K898">
        <v>286.88796171908001</v>
      </c>
      <c r="L898">
        <v>249.442971985996</v>
      </c>
      <c r="M898">
        <v>69.915533841647203</v>
      </c>
      <c r="N898">
        <v>0.77939483906423701</v>
      </c>
      <c r="O898">
        <v>8.9674357715594706</v>
      </c>
      <c r="P898">
        <v>65.340909090908994</v>
      </c>
      <c r="Q898">
        <v>5.4848022926356002E-2</v>
      </c>
    </row>
    <row r="899" spans="1:17" hidden="1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-</v>
      </c>
      <c r="D899" t="s">
        <v>80</v>
      </c>
      <c r="E899">
        <v>3304.2493307999998</v>
      </c>
      <c r="F899">
        <v>255.53</v>
      </c>
      <c r="G899">
        <v>105.32483340059299</v>
      </c>
      <c r="H899">
        <v>-7.2095821900183203</v>
      </c>
      <c r="I899">
        <v>34.017454552799798</v>
      </c>
      <c r="J899">
        <v>2.1523225811453401</v>
      </c>
      <c r="K899">
        <v>219.27032807967299</v>
      </c>
      <c r="L899">
        <v>179.355768583344</v>
      </c>
      <c r="M899">
        <v>73.151530583711804</v>
      </c>
      <c r="N899">
        <v>1.0997658988302501</v>
      </c>
      <c r="O899">
        <v>7.2046335068289302</v>
      </c>
      <c r="P899">
        <v>139.82167996245801</v>
      </c>
      <c r="Q899">
        <v>3.6686408394417003E-2</v>
      </c>
    </row>
    <row r="900" spans="1:17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242</v>
      </c>
      <c r="E900">
        <v>3296.99332155</v>
      </c>
      <c r="F900">
        <v>1036.05</v>
      </c>
      <c r="G900">
        <v>-45.707911807072698</v>
      </c>
      <c r="H900">
        <v>24.865783418157701</v>
      </c>
      <c r="I900">
        <v>-19.881188152836199</v>
      </c>
      <c r="J900">
        <v>1.18629632581126</v>
      </c>
      <c r="K900">
        <v>938.96822241104996</v>
      </c>
      <c r="L900">
        <v>1002.15160635523</v>
      </c>
      <c r="M900">
        <v>62.628354091377197</v>
      </c>
      <c r="N900">
        <v>1.5142961227954199</v>
      </c>
      <c r="O900">
        <v>28.849958978813699</v>
      </c>
      <c r="P900">
        <v>37.8367591299141</v>
      </c>
      <c r="Q900">
        <v>-6.0038593633774999E-2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125</v>
      </c>
      <c r="E901">
        <v>3282.1966980399998</v>
      </c>
      <c r="F901">
        <v>105.5</v>
      </c>
      <c r="G901">
        <v>104.55568724317099</v>
      </c>
      <c r="H901">
        <v>-5.3150648785210999</v>
      </c>
      <c r="I901">
        <v>-30.326920433881799</v>
      </c>
      <c r="J901">
        <v>1.0149551692721901</v>
      </c>
      <c r="K901">
        <v>107.30908884067</v>
      </c>
      <c r="L901">
        <v>100.398622087058</v>
      </c>
      <c r="M901">
        <v>53.262303893647903</v>
      </c>
      <c r="N901">
        <v>1.60084932854812</v>
      </c>
      <c r="O901">
        <v>53.270142180094702</v>
      </c>
      <c r="P901">
        <v>133.407079646017</v>
      </c>
      <c r="Q901">
        <v>0.179954266665702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130</v>
      </c>
      <c r="E902">
        <v>3280.8635509999999</v>
      </c>
      <c r="F902">
        <v>18.41</v>
      </c>
      <c r="G902">
        <v>60.756457157296097</v>
      </c>
      <c r="H902">
        <v>-13.786462317843601</v>
      </c>
      <c r="I902">
        <v>18.292794745353</v>
      </c>
      <c r="J902">
        <v>-3.2947136615564201</v>
      </c>
      <c r="K902">
        <v>19.8289540360541</v>
      </c>
      <c r="L902">
        <v>17.882125941196598</v>
      </c>
      <c r="M902">
        <v>45.430519361861997</v>
      </c>
      <c r="N902">
        <v>1.4056956776038401</v>
      </c>
      <c r="O902">
        <v>84.410646387832699</v>
      </c>
      <c r="P902">
        <v>110.882016036655</v>
      </c>
      <c r="Q902">
        <v>8.4005337313247996E-2</v>
      </c>
    </row>
    <row r="903" spans="1:17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80</v>
      </c>
      <c r="E903">
        <v>3278.14530384</v>
      </c>
      <c r="F903">
        <v>244.7</v>
      </c>
      <c r="G903">
        <v>-4.0618597412584601</v>
      </c>
      <c r="H903">
        <v>-5.7376128036577896</v>
      </c>
      <c r="I903">
        <v>-26.115656608339101</v>
      </c>
      <c r="J903">
        <v>-7.3801884265304496</v>
      </c>
      <c r="K903">
        <v>238.48202743143801</v>
      </c>
      <c r="L903">
        <v>236.09595377954301</v>
      </c>
      <c r="M903">
        <v>51.0432285478648</v>
      </c>
      <c r="N903">
        <v>1.4567660509859099</v>
      </c>
      <c r="O903">
        <v>24.642419288925201</v>
      </c>
      <c r="P903">
        <v>28.5526661413186</v>
      </c>
      <c r="Q903">
        <v>-1.9032735227683999E-2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140</v>
      </c>
      <c r="E904">
        <v>3276.8088785999998</v>
      </c>
      <c r="F904">
        <v>587.9</v>
      </c>
      <c r="G904">
        <v>52.950148052581604</v>
      </c>
      <c r="H904">
        <v>29.676200366731901</v>
      </c>
      <c r="I904">
        <v>25.2053325975312</v>
      </c>
      <c r="J904">
        <v>7.2006845970259601</v>
      </c>
      <c r="K904">
        <v>515.52720182500298</v>
      </c>
      <c r="L904">
        <v>446.37245303300301</v>
      </c>
      <c r="M904">
        <v>78.6452123517887</v>
      </c>
      <c r="N904">
        <v>1.0937827263106299</v>
      </c>
      <c r="O904">
        <v>10.120768838237799</v>
      </c>
      <c r="P904">
        <v>88.459689052732799</v>
      </c>
      <c r="Q904">
        <v>0.17662194270960499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484</v>
      </c>
      <c r="E905">
        <v>3275.67742524</v>
      </c>
      <c r="F905">
        <v>726.95</v>
      </c>
      <c r="G905">
        <v>126.78410627235</v>
      </c>
      <c r="H905">
        <v>7.35255992012591</v>
      </c>
      <c r="I905">
        <v>2.7825029802063299</v>
      </c>
      <c r="J905">
        <v>-8.8922555041423795E-2</v>
      </c>
      <c r="K905">
        <v>669.26007580234</v>
      </c>
      <c r="L905">
        <v>585.82771962557604</v>
      </c>
      <c r="M905">
        <v>60.373935031148797</v>
      </c>
      <c r="N905">
        <v>3.4348386974101901</v>
      </c>
      <c r="O905">
        <v>13.398445560217301</v>
      </c>
      <c r="P905">
        <v>154.57888285764301</v>
      </c>
      <c r="Q905">
        <v>0.14584139450625</v>
      </c>
    </row>
    <row r="906" spans="1:17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986</v>
      </c>
      <c r="E906">
        <v>3270.3525377149999</v>
      </c>
      <c r="F906">
        <v>415.55</v>
      </c>
      <c r="G906">
        <v>-14.4513193593808</v>
      </c>
      <c r="H906">
        <v>4.5251307381669497</v>
      </c>
      <c r="I906">
        <v>-9.4609136813980506</v>
      </c>
      <c r="J906">
        <v>1.8851600415432801</v>
      </c>
      <c r="K906">
        <v>400.93945683799802</v>
      </c>
      <c r="L906">
        <v>395.22642270035999</v>
      </c>
      <c r="M906">
        <v>40.4245425714902</v>
      </c>
      <c r="N906">
        <v>0.93554903701889203</v>
      </c>
      <c r="O906">
        <v>17.9160149199855</v>
      </c>
      <c r="P906">
        <v>22.9256027214909</v>
      </c>
      <c r="Q906">
        <v>-4.0655983762068998E-2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239</v>
      </c>
      <c r="E907">
        <v>3253.6916820000001</v>
      </c>
      <c r="F907">
        <v>338.95</v>
      </c>
      <c r="G907">
        <v>34.242374155201901</v>
      </c>
      <c r="H907">
        <v>1.7396158268962201</v>
      </c>
      <c r="I907">
        <v>-20.814784571200299</v>
      </c>
      <c r="J907">
        <v>-3.7164575450442898</v>
      </c>
      <c r="K907">
        <v>329.56989717813002</v>
      </c>
      <c r="L907">
        <v>300.11754889655498</v>
      </c>
      <c r="M907">
        <v>42.037254092126297</v>
      </c>
      <c r="N907">
        <v>1.1611613918077499</v>
      </c>
      <c r="O907">
        <v>18.468800708069001</v>
      </c>
      <c r="P907">
        <v>60.944919278252598</v>
      </c>
      <c r="Q907">
        <v>8.2198222480354993E-2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E908">
        <v>3247.45</v>
      </c>
      <c r="F908">
        <v>619.54999999999995</v>
      </c>
      <c r="G908">
        <v>389.47615412699298</v>
      </c>
      <c r="H908">
        <v>-11.721123784866201</v>
      </c>
      <c r="I908">
        <v>137.35850222335799</v>
      </c>
      <c r="J908">
        <v>-6.2901706049634196</v>
      </c>
      <c r="K908">
        <v>600.38267003485601</v>
      </c>
      <c r="L908">
        <v>421.09836575251899</v>
      </c>
      <c r="M908">
        <v>39.038746747849203</v>
      </c>
      <c r="N908">
        <v>2.8259796540609301</v>
      </c>
      <c r="O908">
        <v>27.939633605035901</v>
      </c>
      <c r="P908">
        <v>827.47005988023898</v>
      </c>
      <c r="Q908">
        <v>0.231769885518716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117</v>
      </c>
      <c r="E909">
        <v>3242.8885584149998</v>
      </c>
      <c r="F909">
        <v>50.73</v>
      </c>
      <c r="G909">
        <v>129.166690140393</v>
      </c>
      <c r="H909">
        <v>26.8749605159529</v>
      </c>
      <c r="I909">
        <v>4.6993071849919099</v>
      </c>
      <c r="J909">
        <v>6.4467547975955899</v>
      </c>
      <c r="K909">
        <v>44.377310529456899</v>
      </c>
      <c r="L909">
        <v>39.091839571212802</v>
      </c>
      <c r="M909">
        <v>67.464426406868398</v>
      </c>
      <c r="N909">
        <v>1.94667194540541</v>
      </c>
      <c r="O909">
        <v>33.944411590774699</v>
      </c>
      <c r="P909">
        <v>172.74193548387001</v>
      </c>
      <c r="Q909">
        <v>7.2417646725301002E-2</v>
      </c>
    </row>
    <row r="910" spans="1:17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140</v>
      </c>
      <c r="E910">
        <v>3230.1873824999998</v>
      </c>
      <c r="F910">
        <v>418.6</v>
      </c>
      <c r="G910">
        <v>-15.9500213942491</v>
      </c>
      <c r="H910">
        <v>-14.0698319460838</v>
      </c>
      <c r="I910">
        <v>-35.961508152041901</v>
      </c>
      <c r="J910">
        <v>-5.1319158155573401</v>
      </c>
      <c r="K910">
        <v>458.17202732379297</v>
      </c>
      <c r="L910">
        <v>465.20129764620498</v>
      </c>
      <c r="M910">
        <v>28.325745126623001</v>
      </c>
      <c r="N910">
        <v>0.62730850447612296</v>
      </c>
      <c r="O910">
        <v>39.751552795031003</v>
      </c>
      <c r="P910">
        <v>15.699281370923099</v>
      </c>
      <c r="Q910">
        <v>4.7238943433913001E-2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821</v>
      </c>
      <c r="E911">
        <v>3225.9555</v>
      </c>
      <c r="F911">
        <v>41</v>
      </c>
      <c r="G911">
        <v>228.54090286324001</v>
      </c>
      <c r="H911">
        <v>13.4510969140486</v>
      </c>
      <c r="I911">
        <v>20.862447942432301</v>
      </c>
      <c r="J911">
        <v>8.3810228001498306</v>
      </c>
      <c r="K911">
        <v>37.036460543667197</v>
      </c>
      <c r="L911">
        <v>31.103454076442901</v>
      </c>
      <c r="M911">
        <v>61.462330192902201</v>
      </c>
      <c r="N911">
        <v>1.3864535432707099</v>
      </c>
      <c r="O911">
        <v>10.3658536585365</v>
      </c>
      <c r="P911">
        <v>276.14678899082497</v>
      </c>
      <c r="Q911">
        <v>0.121500607238211</v>
      </c>
    </row>
    <row r="912" spans="1:17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65</v>
      </c>
      <c r="E912">
        <v>3225.9383852400001</v>
      </c>
      <c r="F912">
        <v>125.66</v>
      </c>
      <c r="G912">
        <v>18.0063142184739</v>
      </c>
      <c r="H912">
        <v>2.1468785100832801</v>
      </c>
      <c r="I912">
        <v>-21.070955254646901</v>
      </c>
      <c r="J912">
        <v>1.3978311025307399</v>
      </c>
      <c r="K912">
        <v>120.833677738181</v>
      </c>
      <c r="L912">
        <v>116.574570791822</v>
      </c>
      <c r="M912">
        <v>64.486222709556301</v>
      </c>
      <c r="N912">
        <v>1.4752557896063501</v>
      </c>
      <c r="O912">
        <v>23.7466178577112</v>
      </c>
      <c r="P912">
        <v>45.439814814814802</v>
      </c>
      <c r="Q912">
        <v>-9.1950514463765995E-2</v>
      </c>
    </row>
    <row r="913" spans="1:17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591</v>
      </c>
      <c r="E913">
        <v>3222.1115948699999</v>
      </c>
      <c r="F913">
        <v>1074.25</v>
      </c>
      <c r="G913">
        <v>24.315833111688899</v>
      </c>
      <c r="H913">
        <v>-0.45825004772288302</v>
      </c>
      <c r="I913">
        <v>-0.39557714642095798</v>
      </c>
      <c r="J913">
        <v>-0.57708351128944002</v>
      </c>
      <c r="K913">
        <v>1081.6532104320099</v>
      </c>
      <c r="L913">
        <v>1011.91220925589</v>
      </c>
      <c r="M913">
        <v>49.551458420511501</v>
      </c>
      <c r="N913">
        <v>0.97971561697378995</v>
      </c>
      <c r="O913">
        <v>17.658831743076501</v>
      </c>
      <c r="P913">
        <v>55.632017385005398</v>
      </c>
      <c r="Q913">
        <v>2.7297863261413001E-2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905</v>
      </c>
      <c r="E914">
        <v>3220.6065882299999</v>
      </c>
      <c r="F914">
        <v>396.2</v>
      </c>
      <c r="G914">
        <v>50.208219063018497</v>
      </c>
      <c r="H914">
        <v>53.247527918155598</v>
      </c>
      <c r="I914">
        <v>14.020400763636401</v>
      </c>
      <c r="J914">
        <v>28.165794426090599</v>
      </c>
      <c r="K914">
        <v>305.151438196512</v>
      </c>
      <c r="L914">
        <v>289.29285504517901</v>
      </c>
      <c r="M914">
        <v>80.364863481026404</v>
      </c>
      <c r="N914">
        <v>3.1938817160224602</v>
      </c>
      <c r="O914">
        <v>8.9096415951539694</v>
      </c>
      <c r="P914">
        <v>96.1871750433275</v>
      </c>
      <c r="Q914">
        <v>7.161610651302E-2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103</v>
      </c>
      <c r="E915">
        <v>3219.4521651599998</v>
      </c>
      <c r="F915">
        <v>841.45</v>
      </c>
      <c r="G915">
        <v>93.628107235001295</v>
      </c>
      <c r="H915">
        <v>-6.2875814054961801</v>
      </c>
      <c r="I915">
        <v>32.9434444186018</v>
      </c>
      <c r="J915">
        <v>-2.1717829409665099</v>
      </c>
      <c r="K915">
        <v>869.62616783140095</v>
      </c>
      <c r="L915">
        <v>745.85975193991305</v>
      </c>
      <c r="M915">
        <v>37.4778527288425</v>
      </c>
      <c r="N915">
        <v>0.51519647438792204</v>
      </c>
      <c r="O915">
        <v>20.743953889119901</v>
      </c>
      <c r="P915">
        <v>128.344640434192</v>
      </c>
      <c r="Q915">
        <v>4.1885483821072003E-2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189</v>
      </c>
      <c r="E916">
        <v>3214.0148429999999</v>
      </c>
      <c r="F916">
        <v>2079.25</v>
      </c>
      <c r="G916">
        <v>-31.229714672958501</v>
      </c>
      <c r="H916">
        <v>1.86779795255519</v>
      </c>
      <c r="I916">
        <v>-16.349756804396101</v>
      </c>
      <c r="J916">
        <v>0.409431934850438</v>
      </c>
      <c r="K916">
        <v>2010.6505682807599</v>
      </c>
      <c r="L916">
        <v>2040.52576567901</v>
      </c>
      <c r="M916">
        <v>64.120060510774707</v>
      </c>
      <c r="N916">
        <v>1.64292109785519</v>
      </c>
      <c r="O916">
        <v>18.311891306961599</v>
      </c>
      <c r="P916">
        <v>19.349654162959499</v>
      </c>
      <c r="Q916">
        <v>2.2096158024647001E-2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346</v>
      </c>
      <c r="E917">
        <v>3206.6894345999999</v>
      </c>
      <c r="F917">
        <v>252.14</v>
      </c>
      <c r="G917">
        <v>50.337644496946403</v>
      </c>
      <c r="H917">
        <v>-0.47288069128058202</v>
      </c>
      <c r="I917">
        <v>53.716715188664402</v>
      </c>
      <c r="J917">
        <v>-5.0391946511194803</v>
      </c>
      <c r="K917">
        <v>228.36439840272701</v>
      </c>
      <c r="L917">
        <v>182.335155664284</v>
      </c>
      <c r="M917">
        <v>53.198041351383502</v>
      </c>
      <c r="N917">
        <v>0.92973335115216404</v>
      </c>
      <c r="O917">
        <v>13.0324422939636</v>
      </c>
      <c r="P917">
        <v>124.13440597359801</v>
      </c>
      <c r="Q917">
        <v>0.15936364915812401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75</v>
      </c>
      <c r="E918">
        <v>3205.6716999999999</v>
      </c>
      <c r="F918">
        <v>1217.25</v>
      </c>
      <c r="G918">
        <v>515.31743334947805</v>
      </c>
      <c r="H918">
        <v>-3.3920197731359099</v>
      </c>
      <c r="I918">
        <v>105.489819547989</v>
      </c>
      <c r="J918">
        <v>-2.1290831976117102</v>
      </c>
      <c r="K918">
        <v>1241.0171033214999</v>
      </c>
      <c r="L918">
        <v>887.37788315933994</v>
      </c>
      <c r="M918">
        <v>38.522805531520802</v>
      </c>
      <c r="N918">
        <v>1.00742196077325</v>
      </c>
      <c r="O918">
        <v>30.457999589238</v>
      </c>
      <c r="P918">
        <v>539.47990543735204</v>
      </c>
      <c r="Q918">
        <v>0.18452167271685899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539</v>
      </c>
      <c r="E919">
        <v>3201.13371336</v>
      </c>
      <c r="F919">
        <v>53.38</v>
      </c>
      <c r="G919">
        <v>42.715605603786301</v>
      </c>
      <c r="H919">
        <v>22.0011089134562</v>
      </c>
      <c r="I919">
        <v>19.6686667075492</v>
      </c>
      <c r="J919">
        <v>-4.6343771004959704</v>
      </c>
      <c r="K919">
        <v>49.153613665941201</v>
      </c>
      <c r="L919">
        <v>44.383286097352602</v>
      </c>
      <c r="M919">
        <v>60.292295952937401</v>
      </c>
      <c r="N919">
        <v>1.1552311862962501</v>
      </c>
      <c r="O919">
        <v>12.026976395653699</v>
      </c>
      <c r="P919">
        <v>78.528428093645502</v>
      </c>
      <c r="Q919">
        <v>-6.2146575728198997E-2</v>
      </c>
    </row>
    <row r="920" spans="1:17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65</v>
      </c>
      <c r="E920">
        <v>3193.6524922250001</v>
      </c>
      <c r="F920">
        <v>330.85</v>
      </c>
      <c r="G920">
        <v>-22.5352939732199</v>
      </c>
      <c r="H920">
        <v>0.51897445738383396</v>
      </c>
      <c r="I920">
        <v>-23.902765649819202</v>
      </c>
      <c r="J920">
        <v>-1.9914881359004499</v>
      </c>
      <c r="K920">
        <v>329.76548541870602</v>
      </c>
      <c r="L920">
        <v>340.40927423537698</v>
      </c>
      <c r="M920">
        <v>79.766084128751302</v>
      </c>
      <c r="N920">
        <v>1.18948640511585</v>
      </c>
      <c r="O920">
        <v>25.434486927610699</v>
      </c>
      <c r="P920">
        <v>15.4396371249127</v>
      </c>
      <c r="Q920">
        <v>-8.9788563599926E-2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287</v>
      </c>
      <c r="E921">
        <v>3181.4661283999999</v>
      </c>
      <c r="F921">
        <v>285.3</v>
      </c>
      <c r="G921">
        <v>35.474206318863899</v>
      </c>
      <c r="H921">
        <v>2.9814918366851599</v>
      </c>
      <c r="I921">
        <v>-17.0100628917405</v>
      </c>
      <c r="J921">
        <v>7.6766452105263303</v>
      </c>
      <c r="K921">
        <v>275.79368777322702</v>
      </c>
      <c r="L921">
        <v>262.88751961146198</v>
      </c>
      <c r="M921">
        <v>64.786495280371895</v>
      </c>
      <c r="N921">
        <v>2.5793235343647098</v>
      </c>
      <c r="O921">
        <v>18.997546442341299</v>
      </c>
      <c r="P921">
        <v>61.964235026965603</v>
      </c>
      <c r="Q921">
        <v>3.3547701505962001E-2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1407</v>
      </c>
      <c r="E922">
        <v>3181.04884128</v>
      </c>
      <c r="F922">
        <v>216.2</v>
      </c>
      <c r="G922">
        <v>-21.839480622226901</v>
      </c>
      <c r="K922">
        <v>198.53034696656701</v>
      </c>
      <c r="L922">
        <v>172.215069946667</v>
      </c>
      <c r="M922">
        <v>81.1750791682543</v>
      </c>
      <c r="N922">
        <v>1</v>
      </c>
      <c r="O922">
        <v>2.8445883441258202</v>
      </c>
      <c r="P922">
        <v>14.1499472016895</v>
      </c>
      <c r="Q922">
        <v>0.14788253940821999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130</v>
      </c>
      <c r="E923">
        <v>3179.0729164449999</v>
      </c>
      <c r="F923">
        <v>921.9</v>
      </c>
      <c r="G923">
        <v>82.045539522681906</v>
      </c>
      <c r="H923">
        <v>5.7456736735896801</v>
      </c>
      <c r="I923">
        <v>-21.7664898430295</v>
      </c>
      <c r="J923">
        <v>2.9004282206761798</v>
      </c>
      <c r="K923">
        <v>912.47975968395895</v>
      </c>
      <c r="L923">
        <v>855.57102085819201</v>
      </c>
      <c r="M923">
        <v>72.957822601205095</v>
      </c>
      <c r="N923">
        <v>1.72584406906622</v>
      </c>
      <c r="O923">
        <v>26.776223017680799</v>
      </c>
      <c r="P923">
        <v>109.522727272727</v>
      </c>
      <c r="Q923">
        <v>0.159452238299639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140</v>
      </c>
      <c r="E924">
        <v>3169.3818659849999</v>
      </c>
      <c r="F924">
        <v>686</v>
      </c>
      <c r="G924">
        <v>67.008291803065902</v>
      </c>
      <c r="H924">
        <v>-1.9952470267219899</v>
      </c>
      <c r="I924">
        <v>27.6543329212294</v>
      </c>
      <c r="J924">
        <v>-0.324653678693126</v>
      </c>
      <c r="K924">
        <v>678.92773245968499</v>
      </c>
      <c r="L924">
        <v>564.94946447312395</v>
      </c>
      <c r="M924">
        <v>47.770514968673098</v>
      </c>
      <c r="N924">
        <v>0.99783258949586895</v>
      </c>
      <c r="O924">
        <v>11.370262390670501</v>
      </c>
      <c r="P924">
        <v>122.00647249190899</v>
      </c>
      <c r="Q924">
        <v>0.170319341235526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239</v>
      </c>
      <c r="E925">
        <v>3163.33</v>
      </c>
      <c r="F925">
        <v>16275.6</v>
      </c>
      <c r="G925">
        <v>34.101577711664298</v>
      </c>
      <c r="H925">
        <v>-8.6057594909662605</v>
      </c>
      <c r="I925">
        <v>0.87584046973588903</v>
      </c>
      <c r="J925">
        <v>5.6150925778032101E-2</v>
      </c>
      <c r="K925">
        <v>14810.033492582699</v>
      </c>
      <c r="L925">
        <v>13279.410145546401</v>
      </c>
      <c r="M925">
        <v>57.877519516120202</v>
      </c>
      <c r="N925">
        <v>0.70873111057807603</v>
      </c>
      <c r="O925">
        <v>4.4511415861780703</v>
      </c>
      <c r="P925">
        <v>64.688620967048294</v>
      </c>
      <c r="Q925">
        <v>0.13665514417215399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120</v>
      </c>
      <c r="E926">
        <v>3162.82489575</v>
      </c>
      <c r="F926">
        <v>4279.6499999999996</v>
      </c>
      <c r="G926">
        <v>9.9037190196751208</v>
      </c>
      <c r="H926">
        <v>-8.0462077958507692</v>
      </c>
      <c r="I926">
        <v>53.772231948516897</v>
      </c>
      <c r="J926">
        <v>-0.67383167092439999</v>
      </c>
      <c r="K926">
        <v>4366.4315924284201</v>
      </c>
      <c r="L926">
        <v>3650.38529151896</v>
      </c>
      <c r="M926">
        <v>52.653299200559402</v>
      </c>
      <c r="N926">
        <v>0.56588948859254795</v>
      </c>
      <c r="O926">
        <v>20.173378664143101</v>
      </c>
      <c r="P926">
        <v>100.62113257078499</v>
      </c>
      <c r="Q926">
        <v>0.14058886236113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130</v>
      </c>
      <c r="E927">
        <v>3157.7023450000002</v>
      </c>
      <c r="F927">
        <v>614.5</v>
      </c>
      <c r="G927">
        <v>-50.478911432091401</v>
      </c>
      <c r="H927">
        <v>5.3625018739595696</v>
      </c>
      <c r="I927">
        <v>-32.748021257783797</v>
      </c>
      <c r="J927">
        <v>3.8903749165350301</v>
      </c>
      <c r="K927">
        <v>589.17870987369497</v>
      </c>
      <c r="L927">
        <v>656.66643753681296</v>
      </c>
      <c r="M927">
        <v>86.193932873272999</v>
      </c>
      <c r="N927">
        <v>1.3709660909385299</v>
      </c>
      <c r="O927">
        <v>39.894222945484103</v>
      </c>
      <c r="P927">
        <v>22.654690618762402</v>
      </c>
      <c r="Q927">
        <v>4.4041974428833001E-2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214</v>
      </c>
      <c r="E928">
        <v>3135.6131997900002</v>
      </c>
      <c r="F928">
        <v>468.7</v>
      </c>
      <c r="G928">
        <v>153.67959642516001</v>
      </c>
      <c r="H928">
        <v>1.6303216777141201</v>
      </c>
      <c r="I928">
        <v>47.206109516725398</v>
      </c>
      <c r="J928">
        <v>7.9500952720692402</v>
      </c>
      <c r="K928">
        <v>424.19339529072698</v>
      </c>
      <c r="L928">
        <v>325.27345198168598</v>
      </c>
      <c r="M928">
        <v>71.772959402085505</v>
      </c>
      <c r="N928">
        <v>1.00639587744457</v>
      </c>
      <c r="O928">
        <v>9.2169831448687791</v>
      </c>
      <c r="P928">
        <v>181.33253301320499</v>
      </c>
      <c r="Q928">
        <v>0.157038723766904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393</v>
      </c>
      <c r="E929">
        <v>3131.5647195000001</v>
      </c>
      <c r="F929">
        <v>479</v>
      </c>
      <c r="G929">
        <v>223.49898642663999</v>
      </c>
      <c r="H929">
        <v>27.455326182668699</v>
      </c>
      <c r="I929">
        <v>35.975032857024402</v>
      </c>
      <c r="J929">
        <v>6.5525461274639696</v>
      </c>
      <c r="K929">
        <v>406.76401516035202</v>
      </c>
      <c r="L929">
        <v>334.91417009411498</v>
      </c>
      <c r="M929">
        <v>75.211327129487501</v>
      </c>
      <c r="N929">
        <v>2.6777849902594699</v>
      </c>
      <c r="O929">
        <v>7.2442588726513604</v>
      </c>
      <c r="P929">
        <v>270.31310398144501</v>
      </c>
      <c r="Q929">
        <v>0.133566956912202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130</v>
      </c>
      <c r="E930">
        <v>3131.182464</v>
      </c>
      <c r="F930">
        <v>1296.5</v>
      </c>
      <c r="G930">
        <v>15.831756047028</v>
      </c>
      <c r="H930">
        <v>4.6012876224449801</v>
      </c>
      <c r="I930">
        <v>18.1499372140891</v>
      </c>
      <c r="J930">
        <v>1.0650123630291899</v>
      </c>
      <c r="K930">
        <v>1185.0320046456</v>
      </c>
      <c r="L930">
        <v>1031.46649550343</v>
      </c>
      <c r="M930">
        <v>65.722427181755194</v>
      </c>
      <c r="N930">
        <v>0.92718318534405297</v>
      </c>
      <c r="O930">
        <v>4.2807558812186501</v>
      </c>
      <c r="P930">
        <v>57.151515151515099</v>
      </c>
      <c r="Q930">
        <v>3.6753506028586E-2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140</v>
      </c>
      <c r="E931">
        <v>3100.3167406950001</v>
      </c>
      <c r="F931">
        <v>11.17</v>
      </c>
      <c r="G931">
        <v>715.87430227514096</v>
      </c>
      <c r="H931">
        <v>5.8703443837857998</v>
      </c>
      <c r="I931">
        <v>2.69459301151986</v>
      </c>
      <c r="J931">
        <v>1.4302910285153201</v>
      </c>
      <c r="K931">
        <v>10.994947716632399</v>
      </c>
      <c r="L931">
        <v>9.2100565227929891</v>
      </c>
      <c r="M931">
        <v>68.599254292341001</v>
      </c>
      <c r="N931">
        <v>1.1427225334809401</v>
      </c>
      <c r="O931">
        <v>77.260519247985698</v>
      </c>
      <c r="P931">
        <v>759.23076923076906</v>
      </c>
      <c r="Q931">
        <v>0.13718970472143399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400</v>
      </c>
      <c r="E932">
        <v>3072.8610050000002</v>
      </c>
      <c r="F932">
        <v>1668.1</v>
      </c>
      <c r="G932">
        <v>345.940523973871</v>
      </c>
      <c r="H932">
        <v>25.8245347777289</v>
      </c>
      <c r="I932">
        <v>175.86421275943201</v>
      </c>
      <c r="J932">
        <v>-11.3648194726765</v>
      </c>
      <c r="K932">
        <v>1452.9690422204501</v>
      </c>
      <c r="L932">
        <v>910.23459983401096</v>
      </c>
      <c r="M932">
        <v>49.585782750188301</v>
      </c>
      <c r="N932">
        <v>1.7742423952022499</v>
      </c>
      <c r="O932">
        <v>30.639649901085001</v>
      </c>
      <c r="P932">
        <v>438.09677419354801</v>
      </c>
      <c r="Q932">
        <v>0.28618260957601199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86</v>
      </c>
      <c r="E933">
        <v>3070.3774047000002</v>
      </c>
      <c r="F933">
        <v>531.79999999999995</v>
      </c>
      <c r="G933">
        <v>-13.5482007966508</v>
      </c>
      <c r="H933">
        <v>4.6243389318308701</v>
      </c>
      <c r="I933">
        <v>-0.44319518954094</v>
      </c>
      <c r="J933">
        <v>9.3620498922843396</v>
      </c>
      <c r="M933">
        <v>79.554616280256397</v>
      </c>
      <c r="O933">
        <v>4.0428732606242903</v>
      </c>
      <c r="P933">
        <v>13.100808166737499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65</v>
      </c>
      <c r="E934">
        <v>3052.1883554679998</v>
      </c>
      <c r="F934">
        <v>56.48</v>
      </c>
      <c r="G934">
        <v>62.432687903294301</v>
      </c>
      <c r="H934">
        <v>15.616378135632401</v>
      </c>
      <c r="I934">
        <v>0.38710668341497101</v>
      </c>
      <c r="J934">
        <v>2.3393723596163301</v>
      </c>
      <c r="K934">
        <v>52.236228078926302</v>
      </c>
      <c r="L934">
        <v>46.243661161126703</v>
      </c>
      <c r="M934">
        <v>70.791879203899597</v>
      </c>
      <c r="N934">
        <v>1.52944383447951</v>
      </c>
      <c r="O934">
        <v>7.5601983002832904</v>
      </c>
      <c r="P934">
        <v>97.482517482517395</v>
      </c>
      <c r="Q934">
        <v>-2.4041634854799002E-2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65</v>
      </c>
      <c r="E935">
        <v>3048.8886373770001</v>
      </c>
      <c r="F935">
        <v>134.30000000000001</v>
      </c>
      <c r="G935">
        <v>90.309219507486205</v>
      </c>
      <c r="H935">
        <v>38.9801725632122</v>
      </c>
      <c r="I935">
        <v>10.132377387152101</v>
      </c>
      <c r="J935">
        <v>33.0654525038264</v>
      </c>
      <c r="K935">
        <v>106.85032599010199</v>
      </c>
      <c r="L935">
        <v>96.171788429515004</v>
      </c>
      <c r="M935">
        <v>91.897517486737897</v>
      </c>
      <c r="N935">
        <v>3.15287571653844</v>
      </c>
      <c r="O935">
        <v>7.8183172002978401</v>
      </c>
      <c r="P935">
        <v>125.335570469798</v>
      </c>
      <c r="Q935">
        <v>3.1998987941415001E-2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484</v>
      </c>
      <c r="E936">
        <v>3046.2228052</v>
      </c>
      <c r="F936">
        <v>516.15</v>
      </c>
      <c r="G936">
        <v>13.099474964231501</v>
      </c>
      <c r="H936">
        <v>-10.0624349005951</v>
      </c>
      <c r="I936">
        <v>3.4505758888109499</v>
      </c>
      <c r="J936">
        <v>-1.04822217318429</v>
      </c>
      <c r="K936">
        <v>551.12494792178302</v>
      </c>
      <c r="L936">
        <v>504.65518077330898</v>
      </c>
      <c r="M936">
        <v>41.607919869516998</v>
      </c>
      <c r="N936">
        <v>0.69793928726719801</v>
      </c>
      <c r="O936">
        <v>27.860118182698798</v>
      </c>
      <c r="P936">
        <v>44.1759776536312</v>
      </c>
      <c r="Q936">
        <v>4.0991789726831998E-2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621</v>
      </c>
      <c r="E937">
        <v>3045.6717910000002</v>
      </c>
      <c r="F937">
        <v>2485.65</v>
      </c>
      <c r="G937">
        <v>7.3976044765699802</v>
      </c>
      <c r="H937">
        <v>8.2161454425671394</v>
      </c>
      <c r="I937">
        <v>-5.2968644435395502</v>
      </c>
      <c r="J937">
        <v>1.20013447172053</v>
      </c>
      <c r="K937">
        <v>2397.45916092365</v>
      </c>
      <c r="L937">
        <v>2313.8144831374402</v>
      </c>
      <c r="M937">
        <v>73.735888325566805</v>
      </c>
      <c r="N937">
        <v>1.3228356619380399</v>
      </c>
      <c r="O937">
        <v>16.617383782913901</v>
      </c>
      <c r="P937">
        <v>33.558110794691302</v>
      </c>
      <c r="Q937">
        <v>5.2686492237467998E-2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E938">
        <v>3039.8668966539999</v>
      </c>
      <c r="F938">
        <v>59.02</v>
      </c>
      <c r="G938">
        <v>8873.9498529088305</v>
      </c>
      <c r="H938">
        <v>48.082658785134001</v>
      </c>
      <c r="I938">
        <v>562.13607403599894</v>
      </c>
      <c r="J938">
        <v>8.1197535855718908</v>
      </c>
      <c r="K938">
        <v>41.441208731607901</v>
      </c>
      <c r="L938">
        <v>23.344352145744399</v>
      </c>
      <c r="M938">
        <v>98.658973400484498</v>
      </c>
      <c r="N938">
        <v>0.87379943075475497</v>
      </c>
      <c r="O938">
        <v>0</v>
      </c>
      <c r="P938">
        <v>9349.5348837209294</v>
      </c>
      <c r="Q938">
        <v>0.32631375647567101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E939">
        <v>3034.9773823199998</v>
      </c>
      <c r="F939">
        <v>6013.45</v>
      </c>
      <c r="G939">
        <v>86.073206828289301</v>
      </c>
      <c r="H939">
        <v>52.754487058615403</v>
      </c>
      <c r="I939">
        <v>86.519157383405698</v>
      </c>
      <c r="J939">
        <v>2.88003490642852</v>
      </c>
      <c r="K939">
        <v>4643.3549272881501</v>
      </c>
      <c r="L939">
        <v>3585.3529714627298</v>
      </c>
      <c r="M939">
        <v>73.553335663573193</v>
      </c>
      <c r="N939">
        <v>0.92612932637536904</v>
      </c>
      <c r="O939">
        <v>7.1431540962342703</v>
      </c>
      <c r="P939">
        <v>153.30454928390901</v>
      </c>
      <c r="Q939">
        <v>0.157130418551861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2028</v>
      </c>
      <c r="E940">
        <v>3031.1947146299999</v>
      </c>
      <c r="F940">
        <v>635.5</v>
      </c>
      <c r="G940">
        <v>64.377873110550695</v>
      </c>
      <c r="H940">
        <v>64.145817965381795</v>
      </c>
      <c r="I940">
        <v>72.439575599427599</v>
      </c>
      <c r="J940">
        <v>23.0207182767166</v>
      </c>
      <c r="K940">
        <v>454.27582028658497</v>
      </c>
      <c r="M940">
        <v>94.788702444111493</v>
      </c>
      <c r="N940">
        <v>1.2548410552378799</v>
      </c>
      <c r="O940">
        <v>8.8906372934697</v>
      </c>
      <c r="P940">
        <v>148.43627834245501</v>
      </c>
    </row>
    <row r="941" spans="1:17" hidden="1" x14ac:dyDescent="0.3">
      <c r="A941" t="s">
        <v>2029</v>
      </c>
      <c r="B941" t="s">
        <v>2030</v>
      </c>
      <c r="C941" t="str">
        <f>IFERROR(VLOOKUP(Table1[[#This Row],[Ticker]],[1]!Table1[[Symbol]:[Industry]],2,FALSE),"-")</f>
        <v>-</v>
      </c>
      <c r="D941" t="s">
        <v>242</v>
      </c>
      <c r="E941">
        <v>3028.2207730499999</v>
      </c>
      <c r="F941">
        <v>2397.8000000000002</v>
      </c>
      <c r="G941">
        <v>-0.79847899669657996</v>
      </c>
      <c r="H941">
        <v>27.459183196670399</v>
      </c>
      <c r="I941">
        <v>-5.20472320793181</v>
      </c>
      <c r="J941">
        <v>15.0596059129149</v>
      </c>
      <c r="K941">
        <v>2116.2078640886598</v>
      </c>
      <c r="L941">
        <v>2033.57069930686</v>
      </c>
      <c r="M941">
        <v>72.033023839711205</v>
      </c>
      <c r="N941">
        <v>3.6983051582862201</v>
      </c>
      <c r="O941">
        <v>19.1070981733255</v>
      </c>
      <c r="P941">
        <v>58.936797799357002</v>
      </c>
      <c r="Q941">
        <v>6.4360293265619997E-2</v>
      </c>
    </row>
    <row r="942" spans="1:17" hidden="1" x14ac:dyDescent="0.3">
      <c r="A942" t="s">
        <v>2031</v>
      </c>
      <c r="B942" t="s">
        <v>2032</v>
      </c>
      <c r="C942" t="str">
        <f>IFERROR(VLOOKUP(Table1[[#This Row],[Ticker]],[1]!Table1[[Symbol]:[Industry]],2,FALSE),"-")</f>
        <v>-</v>
      </c>
      <c r="D942" t="s">
        <v>100</v>
      </c>
      <c r="E942">
        <v>3017.4238372499999</v>
      </c>
      <c r="F942">
        <v>1346.55</v>
      </c>
      <c r="G942">
        <v>370.45102672476997</v>
      </c>
      <c r="H942">
        <v>3.04777631156563</v>
      </c>
      <c r="I942">
        <v>80.843140744100097</v>
      </c>
      <c r="J942">
        <v>-0.80196097180511505</v>
      </c>
      <c r="K942">
        <v>1235.82487565714</v>
      </c>
      <c r="L942">
        <v>908.29299217959601</v>
      </c>
      <c r="M942">
        <v>61.037545347502203</v>
      </c>
      <c r="N942">
        <v>1.0504178206696899</v>
      </c>
      <c r="O942">
        <v>7.9833648954736196</v>
      </c>
      <c r="P942">
        <v>428.05882352941097</v>
      </c>
      <c r="Q942">
        <v>0.18120999459609699</v>
      </c>
    </row>
    <row r="943" spans="1:17" hidden="1" x14ac:dyDescent="0.3">
      <c r="A943" t="s">
        <v>2033</v>
      </c>
      <c r="B943" t="s">
        <v>2034</v>
      </c>
      <c r="C943" t="str">
        <f>IFERROR(VLOOKUP(Table1[[#This Row],[Ticker]],[1]!Table1[[Symbol]:[Industry]],2,FALSE),"-")</f>
        <v>-</v>
      </c>
      <c r="D943" t="s">
        <v>200</v>
      </c>
      <c r="E943">
        <v>2997.8738271299999</v>
      </c>
      <c r="F943">
        <v>2055.6999999999998</v>
      </c>
      <c r="G943">
        <v>71.6674237397756</v>
      </c>
      <c r="H943">
        <v>-7.2051664758218301</v>
      </c>
      <c r="I943">
        <v>41.3463957950365</v>
      </c>
      <c r="J943">
        <v>-4.7401387092405898</v>
      </c>
      <c r="K943">
        <v>2083.8623969825899</v>
      </c>
      <c r="L943">
        <v>1765.87567235495</v>
      </c>
      <c r="M943">
        <v>44.203410201257299</v>
      </c>
      <c r="N943">
        <v>0.90849706699796795</v>
      </c>
      <c r="O943">
        <v>20.640171231210701</v>
      </c>
      <c r="P943">
        <v>107.42646687856301</v>
      </c>
      <c r="Q943">
        <v>0.116222577712786</v>
      </c>
    </row>
    <row r="944" spans="1:17" hidden="1" x14ac:dyDescent="0.3">
      <c r="A944" t="s">
        <v>2035</v>
      </c>
      <c r="B944" t="s">
        <v>2036</v>
      </c>
      <c r="C944" t="str">
        <f>IFERROR(VLOOKUP(Table1[[#This Row],[Ticker]],[1]!Table1[[Symbol]:[Industry]],2,FALSE),"-")</f>
        <v>-</v>
      </c>
      <c r="D944" t="s">
        <v>168</v>
      </c>
      <c r="E944">
        <v>2995.575719425</v>
      </c>
      <c r="F944">
        <v>438.2</v>
      </c>
      <c r="G944">
        <v>5.2964802410085703</v>
      </c>
      <c r="H944">
        <v>20.555232624796499</v>
      </c>
      <c r="I944">
        <v>20.913869526415802</v>
      </c>
      <c r="J944">
        <v>-4.6661634959187204</v>
      </c>
      <c r="K944">
        <v>383.06102889371101</v>
      </c>
      <c r="L944">
        <v>337.04012888643098</v>
      </c>
      <c r="M944">
        <v>61.798691048361</v>
      </c>
      <c r="N944">
        <v>0.856509722872418</v>
      </c>
      <c r="O944">
        <v>10.451848471017801</v>
      </c>
      <c r="P944">
        <v>77.408906882590998</v>
      </c>
      <c r="Q944">
        <v>0.13589553088409301</v>
      </c>
    </row>
    <row r="945" spans="1:17" hidden="1" x14ac:dyDescent="0.3">
      <c r="A945" t="s">
        <v>2037</v>
      </c>
      <c r="B945" t="s">
        <v>2038</v>
      </c>
      <c r="C945" t="str">
        <f>IFERROR(VLOOKUP(Table1[[#This Row],[Ticker]],[1]!Table1[[Symbol]:[Industry]],2,FALSE),"-")</f>
        <v>-</v>
      </c>
      <c r="D945" t="s">
        <v>103</v>
      </c>
      <c r="E945">
        <v>2961.0360000000001</v>
      </c>
      <c r="F945">
        <v>442.9</v>
      </c>
      <c r="G945">
        <v>239.07928944052401</v>
      </c>
      <c r="H945">
        <v>-2.3428769832506799</v>
      </c>
      <c r="I945">
        <v>29.290633945079499</v>
      </c>
      <c r="J945">
        <v>-2.7541207929268898</v>
      </c>
      <c r="K945">
        <v>420.40830339591599</v>
      </c>
      <c r="L945">
        <v>331.028413313567</v>
      </c>
      <c r="M945">
        <v>58.692725826422297</v>
      </c>
      <c r="N945">
        <v>1.0369204296815999</v>
      </c>
      <c r="O945">
        <v>16.030706705802601</v>
      </c>
      <c r="P945">
        <v>299.42882909965402</v>
      </c>
      <c r="Q945">
        <v>0.24947776095563501</v>
      </c>
    </row>
    <row r="946" spans="1:17" hidden="1" x14ac:dyDescent="0.3">
      <c r="A946" t="s">
        <v>2039</v>
      </c>
      <c r="B946" t="s">
        <v>2040</v>
      </c>
      <c r="C946" t="str">
        <f>IFERROR(VLOOKUP(Table1[[#This Row],[Ticker]],[1]!Table1[[Symbol]:[Industry]],2,FALSE),"-")</f>
        <v>-</v>
      </c>
      <c r="D946" t="s">
        <v>1407</v>
      </c>
      <c r="E946">
        <v>2943.08976798</v>
      </c>
      <c r="F946">
        <v>386.2</v>
      </c>
      <c r="G946">
        <v>9.8338688285942997</v>
      </c>
      <c r="H946">
        <v>13.4490856032502</v>
      </c>
      <c r="I946">
        <v>4.6945117006637602</v>
      </c>
      <c r="J946">
        <v>1.6956201558888999</v>
      </c>
      <c r="K946">
        <v>344.49684006755803</v>
      </c>
      <c r="L946">
        <v>312.81985883291702</v>
      </c>
      <c r="M946">
        <v>71.452836580258605</v>
      </c>
      <c r="N946">
        <v>1.5118057628770201</v>
      </c>
      <c r="O946">
        <v>5.4375970999482197</v>
      </c>
      <c r="P946">
        <v>58.213846784104803</v>
      </c>
      <c r="Q946">
        <v>-7.2374803204449997E-3</v>
      </c>
    </row>
    <row r="947" spans="1:17" hidden="1" x14ac:dyDescent="0.3">
      <c r="A947" t="s">
        <v>2041</v>
      </c>
      <c r="B947" t="s">
        <v>2042</v>
      </c>
      <c r="C947" t="str">
        <f>IFERROR(VLOOKUP(Table1[[#This Row],[Ticker]],[1]!Table1[[Symbol]:[Industry]],2,FALSE),"-")</f>
        <v>-</v>
      </c>
      <c r="D947" t="s">
        <v>65</v>
      </c>
      <c r="E947">
        <v>2934.4943591199999</v>
      </c>
      <c r="F947">
        <v>504.05</v>
      </c>
      <c r="G947">
        <v>-32.505960144648199</v>
      </c>
      <c r="H947">
        <v>-3.4282106975379398</v>
      </c>
      <c r="I947">
        <v>-15.6948321111366</v>
      </c>
      <c r="J947">
        <v>-0.96147157464926403</v>
      </c>
      <c r="K947">
        <v>494.74704605904202</v>
      </c>
      <c r="M947">
        <v>63.090523773085202</v>
      </c>
      <c r="N947">
        <v>1.37944152057294</v>
      </c>
      <c r="O947">
        <v>16.655093740700298</v>
      </c>
      <c r="P947">
        <v>19.627388157114002</v>
      </c>
    </row>
    <row r="948" spans="1:17" x14ac:dyDescent="0.3">
      <c r="A948" t="s">
        <v>2043</v>
      </c>
      <c r="B948" t="s">
        <v>2044</v>
      </c>
      <c r="C948" t="str">
        <f>IFERROR(VLOOKUP(Table1[[#This Row],[Ticker]],[1]!Table1[[Symbol]:[Industry]],2,FALSE),"-")</f>
        <v>-</v>
      </c>
      <c r="D948" t="s">
        <v>455</v>
      </c>
      <c r="E948">
        <v>2934.0212498999999</v>
      </c>
      <c r="F948">
        <v>385.6</v>
      </c>
      <c r="G948">
        <v>-11.054719218195499</v>
      </c>
      <c r="H948">
        <v>14.580750966104301</v>
      </c>
      <c r="I948">
        <v>0.51973701821348794</v>
      </c>
      <c r="J948">
        <v>14.2501042857795</v>
      </c>
      <c r="K948">
        <v>348.04169681705002</v>
      </c>
      <c r="L948">
        <v>345.94108048505001</v>
      </c>
      <c r="M948">
        <v>90.769155029789601</v>
      </c>
      <c r="N948">
        <v>2.6399051036020902</v>
      </c>
      <c r="O948">
        <v>14.6006224066389</v>
      </c>
      <c r="P948">
        <v>30.689713607862998</v>
      </c>
      <c r="Q948">
        <v>-2.0451694642357E-2</v>
      </c>
    </row>
    <row r="949" spans="1:17" hidden="1" x14ac:dyDescent="0.3">
      <c r="A949" t="s">
        <v>2045</v>
      </c>
      <c r="B949" t="s">
        <v>2046</v>
      </c>
      <c r="C949" t="str">
        <f>IFERROR(VLOOKUP(Table1[[#This Row],[Ticker]],[1]!Table1[[Symbol]:[Industry]],2,FALSE),"-")</f>
        <v>-</v>
      </c>
      <c r="D949" t="s">
        <v>214</v>
      </c>
      <c r="E949">
        <v>2922.6658130249998</v>
      </c>
      <c r="F949">
        <v>157.02000000000001</v>
      </c>
      <c r="G949">
        <v>43.906334307173303</v>
      </c>
      <c r="H949">
        <v>20.848159958646999</v>
      </c>
      <c r="I949">
        <v>7.6317320389389902</v>
      </c>
      <c r="J949">
        <v>-1.8457614608164901</v>
      </c>
      <c r="K949">
        <v>146.28640766794399</v>
      </c>
      <c r="L949">
        <v>128.59087149007499</v>
      </c>
      <c r="M949">
        <v>56.692027083248703</v>
      </c>
      <c r="N949">
        <v>1.0197444502060899</v>
      </c>
      <c r="O949">
        <v>11.7692013756209</v>
      </c>
      <c r="P949">
        <v>78.330494037478701</v>
      </c>
      <c r="Q949">
        <v>0.14517618635212401</v>
      </c>
    </row>
    <row r="950" spans="1:17" hidden="1" x14ac:dyDescent="0.3">
      <c r="A950" t="s">
        <v>2047</v>
      </c>
      <c r="B950" t="s">
        <v>2048</v>
      </c>
      <c r="C950" t="str">
        <f>IFERROR(VLOOKUP(Table1[[#This Row],[Ticker]],[1]!Table1[[Symbol]:[Industry]],2,FALSE),"-")</f>
        <v>-</v>
      </c>
      <c r="D950" t="s">
        <v>103</v>
      </c>
      <c r="E950">
        <v>2895.9955825439902</v>
      </c>
      <c r="F950">
        <v>275.02</v>
      </c>
      <c r="G950">
        <v>12666.020727770399</v>
      </c>
      <c r="H950">
        <v>23.085467107341699</v>
      </c>
      <c r="I950">
        <v>902.373902175745</v>
      </c>
      <c r="J950">
        <v>-8.8922555041423795E-2</v>
      </c>
      <c r="K950">
        <v>91.976261648156907</v>
      </c>
      <c r="L950">
        <v>29.402771760490801</v>
      </c>
      <c r="M950">
        <v>98.341379789078104</v>
      </c>
      <c r="N950">
        <v>7.6871637975417604E-3</v>
      </c>
      <c r="O950">
        <v>0</v>
      </c>
      <c r="P950">
        <v>13651</v>
      </c>
      <c r="Q950">
        <v>0.105240909597761</v>
      </c>
    </row>
    <row r="951" spans="1:17" hidden="1" x14ac:dyDescent="0.3">
      <c r="A951" t="s">
        <v>2049</v>
      </c>
      <c r="B951" t="s">
        <v>2050</v>
      </c>
      <c r="C951" t="str">
        <f>IFERROR(VLOOKUP(Table1[[#This Row],[Ticker]],[1]!Table1[[Symbol]:[Industry]],2,FALSE),"-")</f>
        <v>-</v>
      </c>
      <c r="E951">
        <v>2876.4738023999998</v>
      </c>
      <c r="F951">
        <v>1976.9</v>
      </c>
      <c r="G951">
        <v>441.73390272794001</v>
      </c>
      <c r="H951">
        <v>15.7551362856828</v>
      </c>
      <c r="I951">
        <v>123.95468715365</v>
      </c>
      <c r="J951">
        <v>6.7334593751433802</v>
      </c>
      <c r="K951">
        <v>1784.7836268084</v>
      </c>
      <c r="L951">
        <v>1259.1804682122699</v>
      </c>
      <c r="M951">
        <v>81.5490065648289</v>
      </c>
      <c r="N951">
        <v>1.12829747939867</v>
      </c>
      <c r="O951">
        <v>13.5818706054934</v>
      </c>
      <c r="P951">
        <v>490.11940298507398</v>
      </c>
      <c r="Q951">
        <v>0.24806573993849801</v>
      </c>
    </row>
    <row r="952" spans="1:17" hidden="1" x14ac:dyDescent="0.3">
      <c r="A952" t="s">
        <v>2051</v>
      </c>
      <c r="B952" t="s">
        <v>2052</v>
      </c>
      <c r="C952" t="str">
        <f>IFERROR(VLOOKUP(Table1[[#This Row],[Ticker]],[1]!Table1[[Symbol]:[Industry]],2,FALSE),"-")</f>
        <v>-</v>
      </c>
      <c r="E952">
        <v>2872.5</v>
      </c>
      <c r="F952">
        <v>567.85</v>
      </c>
      <c r="G952">
        <v>144.39282079365901</v>
      </c>
      <c r="H952">
        <v>-19.416160410029299</v>
      </c>
      <c r="I952">
        <v>157.944715741024</v>
      </c>
      <c r="J952">
        <v>-7.8154597718699002</v>
      </c>
      <c r="K952">
        <v>557.87249677567695</v>
      </c>
      <c r="M952">
        <v>41.818531394897697</v>
      </c>
      <c r="N952">
        <v>0.45828530195967998</v>
      </c>
      <c r="O952">
        <v>26.221713480672701</v>
      </c>
      <c r="P952">
        <v>183.92500000000001</v>
      </c>
    </row>
    <row r="953" spans="1:17" hidden="1" x14ac:dyDescent="0.3">
      <c r="A953" t="s">
        <v>2053</v>
      </c>
      <c r="B953" t="s">
        <v>2054</v>
      </c>
      <c r="C953" t="str">
        <f>IFERROR(VLOOKUP(Table1[[#This Row],[Ticker]],[1]!Table1[[Symbol]:[Industry]],2,FALSE),"-")</f>
        <v>-</v>
      </c>
      <c r="D953" t="s">
        <v>304</v>
      </c>
      <c r="E953">
        <v>2867.5096549049999</v>
      </c>
      <c r="F953">
        <v>924.15</v>
      </c>
      <c r="G953">
        <v>55.569982677902203</v>
      </c>
      <c r="H953">
        <v>13.6525846497186</v>
      </c>
      <c r="I953">
        <v>68.020375670067395</v>
      </c>
      <c r="J953">
        <v>-2.38623377374957</v>
      </c>
      <c r="K953">
        <v>841.39059280034303</v>
      </c>
      <c r="L953">
        <v>685.38697695930296</v>
      </c>
      <c r="M953">
        <v>64.665554694679201</v>
      </c>
      <c r="N953">
        <v>0.35440289840476402</v>
      </c>
      <c r="O953">
        <v>7.3905751230860899</v>
      </c>
      <c r="P953">
        <v>123.33252779120301</v>
      </c>
      <c r="Q953">
        <v>9.5787782981359995E-2</v>
      </c>
    </row>
    <row r="954" spans="1:17" hidden="1" x14ac:dyDescent="0.3">
      <c r="A954" t="s">
        <v>2055</v>
      </c>
      <c r="B954" t="s">
        <v>2056</v>
      </c>
      <c r="C954" t="str">
        <f>IFERROR(VLOOKUP(Table1[[#This Row],[Ticker]],[1]!Table1[[Symbol]:[Industry]],2,FALSE),"-")</f>
        <v>-</v>
      </c>
      <c r="D954" t="s">
        <v>336</v>
      </c>
      <c r="E954">
        <v>2860.4242046250001</v>
      </c>
      <c r="F954">
        <v>1928.65</v>
      </c>
      <c r="G954">
        <v>-46.443930641943098</v>
      </c>
      <c r="H954">
        <v>-4.5750025794003601</v>
      </c>
      <c r="I954">
        <v>-24.7742084733536</v>
      </c>
      <c r="J954">
        <v>-3.06588084727401</v>
      </c>
      <c r="K954">
        <v>1925.7591779460899</v>
      </c>
      <c r="L954">
        <v>2018.33620309548</v>
      </c>
      <c r="M954">
        <v>36.469910692993302</v>
      </c>
      <c r="N954">
        <v>1.3121988487332901</v>
      </c>
      <c r="O954">
        <v>45.438519171441101</v>
      </c>
      <c r="P954">
        <v>14.1213017751479</v>
      </c>
      <c r="Q954">
        <v>-8.4104595742388003E-2</v>
      </c>
    </row>
    <row r="955" spans="1:17" hidden="1" x14ac:dyDescent="0.3">
      <c r="A955" t="s">
        <v>2057</v>
      </c>
      <c r="B955" t="s">
        <v>2058</v>
      </c>
      <c r="C955" t="str">
        <f>IFERROR(VLOOKUP(Table1[[#This Row],[Ticker]],[1]!Table1[[Symbol]:[Industry]],2,FALSE),"-")</f>
        <v>-</v>
      </c>
      <c r="D955" t="s">
        <v>46</v>
      </c>
      <c r="E955">
        <v>2844.2971507339998</v>
      </c>
      <c r="F955">
        <v>17.43</v>
      </c>
      <c r="G955">
        <v>56.1852974814677</v>
      </c>
      <c r="H955">
        <v>-15.4973998502514</v>
      </c>
      <c r="I955">
        <v>-33.169010984165901</v>
      </c>
      <c r="J955">
        <v>-8.6311220435324802</v>
      </c>
      <c r="K955">
        <v>19.010544899927599</v>
      </c>
      <c r="L955">
        <v>18.2562205415263</v>
      </c>
      <c r="M955">
        <v>31.9891139424718</v>
      </c>
      <c r="N955">
        <v>0.890372374972773</v>
      </c>
      <c r="O955">
        <v>53.221896769328097</v>
      </c>
      <c r="P955">
        <v>92.2070306018731</v>
      </c>
      <c r="Q955">
        <v>0.103655292388578</v>
      </c>
    </row>
    <row r="956" spans="1:17" hidden="1" x14ac:dyDescent="0.3">
      <c r="A956" t="s">
        <v>2059</v>
      </c>
      <c r="B956" t="s">
        <v>2060</v>
      </c>
      <c r="C956" t="str">
        <f>IFERROR(VLOOKUP(Table1[[#This Row],[Ticker]],[1]!Table1[[Symbol]:[Industry]],2,FALSE),"-")</f>
        <v>-</v>
      </c>
      <c r="D956" t="s">
        <v>629</v>
      </c>
      <c r="E956">
        <v>2840.8763009999998</v>
      </c>
      <c r="F956">
        <v>637.9</v>
      </c>
      <c r="G956">
        <v>-0.80522321612014303</v>
      </c>
      <c r="H956">
        <v>8.6187524383163101</v>
      </c>
      <c r="I956">
        <v>3.1224869038468301</v>
      </c>
      <c r="J956">
        <v>-0.49670896729039998</v>
      </c>
      <c r="K956">
        <v>593.44636262097299</v>
      </c>
      <c r="L956">
        <v>542.85369510878104</v>
      </c>
      <c r="M956">
        <v>56.800036921223402</v>
      </c>
      <c r="N956">
        <v>0.68222530310444596</v>
      </c>
      <c r="O956">
        <v>9.0844960025082404</v>
      </c>
      <c r="P956">
        <v>40.197802197802197</v>
      </c>
      <c r="Q956">
        <v>5.4889860880050004E-3</v>
      </c>
    </row>
    <row r="957" spans="1:17" x14ac:dyDescent="0.3">
      <c r="A957" t="s">
        <v>2061</v>
      </c>
      <c r="B957" t="s">
        <v>2062</v>
      </c>
      <c r="C957" t="str">
        <f>IFERROR(VLOOKUP(Table1[[#This Row],[Ticker]],[1]!Table1[[Symbol]:[Industry]],2,FALSE),"-")</f>
        <v>-</v>
      </c>
      <c r="D957" t="s">
        <v>242</v>
      </c>
      <c r="E957">
        <v>2836.3830149999999</v>
      </c>
      <c r="F957">
        <v>916.25</v>
      </c>
      <c r="G957">
        <v>20.219164750844801</v>
      </c>
      <c r="H957">
        <v>2.0843219364321999</v>
      </c>
      <c r="I957">
        <v>-12.2960669344402</v>
      </c>
      <c r="J957">
        <v>0.79488159829588301</v>
      </c>
      <c r="K957">
        <v>863.57282284852499</v>
      </c>
      <c r="L957">
        <v>806.48177426710595</v>
      </c>
      <c r="M957">
        <v>57.936891683775301</v>
      </c>
      <c r="N957">
        <v>1.7265900360706099</v>
      </c>
      <c r="O957">
        <v>6.5211459754433703</v>
      </c>
      <c r="P957">
        <v>55.151976970620602</v>
      </c>
      <c r="Q957">
        <v>1.1470968154785001E-2</v>
      </c>
    </row>
    <row r="958" spans="1:17" x14ac:dyDescent="0.3">
      <c r="A958" t="s">
        <v>2063</v>
      </c>
      <c r="B958" t="s">
        <v>2064</v>
      </c>
      <c r="C958" t="str">
        <f>IFERROR(VLOOKUP(Table1[[#This Row],[Ticker]],[1]!Table1[[Symbol]:[Industry]],2,FALSE),"-")</f>
        <v>-</v>
      </c>
      <c r="D958" t="s">
        <v>59</v>
      </c>
      <c r="E958">
        <v>2827.229275531</v>
      </c>
      <c r="F958">
        <v>211.07</v>
      </c>
      <c r="G958">
        <v>-25.891270115430999</v>
      </c>
      <c r="H958">
        <v>13.163664125076901</v>
      </c>
      <c r="I958">
        <v>11.954925837440999</v>
      </c>
      <c r="J958">
        <v>6.0814986006882599</v>
      </c>
      <c r="K958">
        <v>197.29395451807</v>
      </c>
      <c r="L958">
        <v>186.261531851527</v>
      </c>
      <c r="M958">
        <v>66.3914699012266</v>
      </c>
      <c r="N958">
        <v>1.48623677918438</v>
      </c>
      <c r="O958">
        <v>22.2106410195669</v>
      </c>
      <c r="P958">
        <v>36.438267614738201</v>
      </c>
      <c r="Q958">
        <v>5.3936786839352997E-2</v>
      </c>
    </row>
    <row r="959" spans="1:17" x14ac:dyDescent="0.3">
      <c r="A959" t="s">
        <v>2065</v>
      </c>
      <c r="B959" t="s">
        <v>2066</v>
      </c>
      <c r="C959" t="str">
        <f>IFERROR(VLOOKUP(Table1[[#This Row],[Ticker]],[1]!Table1[[Symbol]:[Industry]],2,FALSE),"-")</f>
        <v>-</v>
      </c>
      <c r="D959" t="s">
        <v>1576</v>
      </c>
      <c r="E959">
        <v>2819.3218001999999</v>
      </c>
      <c r="F959">
        <v>675.25</v>
      </c>
      <c r="G959">
        <v>-36.814188491026997</v>
      </c>
      <c r="H959">
        <v>-9.8722973528784692</v>
      </c>
      <c r="I959">
        <v>-31.011400123088901</v>
      </c>
      <c r="J959">
        <v>-4.2217896879085499</v>
      </c>
      <c r="K959">
        <v>717.44590469309799</v>
      </c>
      <c r="L959">
        <v>729.89528938737999</v>
      </c>
      <c r="M959">
        <v>29.837836198205199</v>
      </c>
      <c r="N959">
        <v>0.72796889014333399</v>
      </c>
      <c r="O959">
        <v>34.024435394298401</v>
      </c>
      <c r="P959">
        <v>5.67292644757433</v>
      </c>
    </row>
    <row r="960" spans="1:17" hidden="1" x14ac:dyDescent="0.3">
      <c r="A960" t="s">
        <v>2067</v>
      </c>
      <c r="B960" t="s">
        <v>2068</v>
      </c>
      <c r="C960" t="str">
        <f>IFERROR(VLOOKUP(Table1[[#This Row],[Ticker]],[1]!Table1[[Symbol]:[Industry]],2,FALSE),"-")</f>
        <v>-</v>
      </c>
      <c r="E960">
        <v>2817.8583076800001</v>
      </c>
      <c r="F960">
        <v>543.4</v>
      </c>
      <c r="G960">
        <v>193.60800025673899</v>
      </c>
      <c r="H960">
        <v>35.434399291463102</v>
      </c>
      <c r="I960">
        <v>21.481289798795999</v>
      </c>
      <c r="J960">
        <v>-4.0597630353158598</v>
      </c>
      <c r="K960">
        <v>488.03162263816603</v>
      </c>
      <c r="L960">
        <v>381.05334462240199</v>
      </c>
      <c r="M960">
        <v>56.3002180175571</v>
      </c>
      <c r="N960">
        <v>1.1090216983046299</v>
      </c>
      <c r="O960">
        <v>13.728376886271599</v>
      </c>
      <c r="P960">
        <v>228.93462469733601</v>
      </c>
    </row>
    <row r="961" spans="1:17" hidden="1" x14ac:dyDescent="0.3">
      <c r="A961" t="s">
        <v>2069</v>
      </c>
      <c r="B961" t="s">
        <v>2070</v>
      </c>
      <c r="C961" t="str">
        <f>IFERROR(VLOOKUP(Table1[[#This Row],[Ticker]],[1]!Table1[[Symbol]:[Industry]],2,FALSE),"-")</f>
        <v>-</v>
      </c>
      <c r="E961">
        <v>2811.9114163449999</v>
      </c>
      <c r="F961">
        <v>1159.5</v>
      </c>
      <c r="G961">
        <v>9.6145961623139993</v>
      </c>
      <c r="H961">
        <v>3.4820889319952699</v>
      </c>
      <c r="I961">
        <v>27.652333752883401</v>
      </c>
      <c r="J961">
        <v>3.1717999452968102</v>
      </c>
      <c r="K961">
        <v>1077.7058927590899</v>
      </c>
      <c r="L961">
        <v>943.91004714660903</v>
      </c>
      <c r="M961">
        <v>83.5741204564968</v>
      </c>
      <c r="N961">
        <v>0.65804729179416499</v>
      </c>
      <c r="O961">
        <v>5.5627425614488999</v>
      </c>
      <c r="P961">
        <v>93.266105508792293</v>
      </c>
      <c r="Q961">
        <v>-2.5925738580727001E-2</v>
      </c>
    </row>
    <row r="962" spans="1:17" hidden="1" x14ac:dyDescent="0.3">
      <c r="A962" t="s">
        <v>2071</v>
      </c>
      <c r="B962" t="s">
        <v>2072</v>
      </c>
      <c r="C962" t="str">
        <f>IFERROR(VLOOKUP(Table1[[#This Row],[Ticker]],[1]!Table1[[Symbol]:[Industry]],2,FALSE),"-")</f>
        <v>-</v>
      </c>
      <c r="D962" t="s">
        <v>21</v>
      </c>
      <c r="E962">
        <v>2810.4060599999998</v>
      </c>
      <c r="F962">
        <v>289.8</v>
      </c>
      <c r="G962">
        <v>-32.023001685838402</v>
      </c>
      <c r="H962">
        <v>3.4530313669348498</v>
      </c>
      <c r="I962">
        <v>-21.227557575669199</v>
      </c>
      <c r="J962">
        <v>-0.69677250293999904</v>
      </c>
      <c r="K962">
        <v>276.30868680661098</v>
      </c>
      <c r="L962">
        <v>280.49608798634398</v>
      </c>
      <c r="M962">
        <v>44.138309788929</v>
      </c>
      <c r="N962">
        <v>0.74701468521778103</v>
      </c>
      <c r="O962">
        <v>38.7853692201518</v>
      </c>
      <c r="P962">
        <v>38.032864967849498</v>
      </c>
      <c r="Q962">
        <v>0.13736417733727499</v>
      </c>
    </row>
    <row r="963" spans="1:17" hidden="1" x14ac:dyDescent="0.3">
      <c r="A963" t="s">
        <v>2073</v>
      </c>
      <c r="B963" t="s">
        <v>2074</v>
      </c>
      <c r="C963" t="str">
        <f>IFERROR(VLOOKUP(Table1[[#This Row],[Ticker]],[1]!Table1[[Symbol]:[Industry]],2,FALSE),"-")</f>
        <v>-</v>
      </c>
      <c r="D963" t="s">
        <v>247</v>
      </c>
      <c r="E963">
        <v>2809.0089314100001</v>
      </c>
      <c r="F963">
        <v>6413.6</v>
      </c>
      <c r="G963">
        <v>213.324279864631</v>
      </c>
      <c r="H963">
        <v>45.5598928077303</v>
      </c>
      <c r="I963">
        <v>73.6085952241759</v>
      </c>
      <c r="J963">
        <v>-0.982653441891574</v>
      </c>
      <c r="K963">
        <v>5123.9900213609399</v>
      </c>
      <c r="L963">
        <v>3934.3148095830402</v>
      </c>
      <c r="M963">
        <v>73.859506042506595</v>
      </c>
      <c r="N963">
        <v>0.89148506512637504</v>
      </c>
      <c r="O963">
        <v>5.40336160658598</v>
      </c>
      <c r="P963">
        <v>259.29525783591498</v>
      </c>
      <c r="Q963">
        <v>0.118966344319656</v>
      </c>
    </row>
    <row r="964" spans="1:17" x14ac:dyDescent="0.3">
      <c r="A964" t="s">
        <v>2075</v>
      </c>
      <c r="B964" t="s">
        <v>2076</v>
      </c>
      <c r="C964" t="str">
        <f>IFERROR(VLOOKUP(Table1[[#This Row],[Ticker]],[1]!Table1[[Symbol]:[Industry]],2,FALSE),"-")</f>
        <v>-</v>
      </c>
      <c r="D964" t="s">
        <v>1788</v>
      </c>
      <c r="E964">
        <v>2807.9156348500001</v>
      </c>
      <c r="F964">
        <v>15.37</v>
      </c>
      <c r="G964">
        <v>-40.936849536010499</v>
      </c>
      <c r="H964">
        <v>-2.8085239889601099</v>
      </c>
      <c r="I964">
        <v>-47.880214230964697</v>
      </c>
      <c r="J964">
        <v>-2.6237768009222702</v>
      </c>
      <c r="K964">
        <v>16.196401912169598</v>
      </c>
      <c r="L964">
        <v>17.6373994067736</v>
      </c>
      <c r="M964">
        <v>36.3073065354139</v>
      </c>
      <c r="N964">
        <v>0.76586808910151505</v>
      </c>
      <c r="O964">
        <v>69.486011711125499</v>
      </c>
      <c r="P964">
        <v>19.6108949416342</v>
      </c>
      <c r="Q964">
        <v>8.6149092018469996E-3</v>
      </c>
    </row>
    <row r="965" spans="1:17" hidden="1" x14ac:dyDescent="0.3">
      <c r="A965" t="s">
        <v>2077</v>
      </c>
      <c r="B965" t="s">
        <v>2078</v>
      </c>
      <c r="C965" t="str">
        <f>IFERROR(VLOOKUP(Table1[[#This Row],[Ticker]],[1]!Table1[[Symbol]:[Industry]],2,FALSE),"-")</f>
        <v>-</v>
      </c>
      <c r="D965" t="s">
        <v>346</v>
      </c>
      <c r="E965">
        <v>2803.973741025</v>
      </c>
      <c r="F965">
        <v>1351.95</v>
      </c>
      <c r="G965">
        <v>-21.8923776236118</v>
      </c>
      <c r="H965">
        <v>16.466750574387198</v>
      </c>
      <c r="I965">
        <v>18.289470277267899</v>
      </c>
      <c r="J965">
        <v>1.17171631109582</v>
      </c>
      <c r="K965">
        <v>1260.0271006086</v>
      </c>
      <c r="L965">
        <v>1208.08136702406</v>
      </c>
      <c r="M965">
        <v>71.159973810324303</v>
      </c>
      <c r="N965">
        <v>1.2689933237878599</v>
      </c>
      <c r="O965">
        <v>10.2111764488331</v>
      </c>
      <c r="P965">
        <v>63.862796194170002</v>
      </c>
      <c r="Q965">
        <v>-3.5639187758146E-2</v>
      </c>
    </row>
    <row r="966" spans="1:17" hidden="1" x14ac:dyDescent="0.3">
      <c r="A966" t="s">
        <v>2079</v>
      </c>
      <c r="B966" t="s">
        <v>2080</v>
      </c>
      <c r="C966" t="str">
        <f>IFERROR(VLOOKUP(Table1[[#This Row],[Ticker]],[1]!Table1[[Symbol]:[Industry]],2,FALSE),"-")</f>
        <v>-</v>
      </c>
      <c r="D966" t="s">
        <v>21</v>
      </c>
      <c r="E966">
        <v>2779.4252018749999</v>
      </c>
      <c r="F966">
        <v>512.35</v>
      </c>
      <c r="G966">
        <v>189.025486245997</v>
      </c>
      <c r="H966">
        <v>11.596322241562</v>
      </c>
      <c r="I966">
        <v>27.2019410244861</v>
      </c>
      <c r="J966">
        <v>0.92455865731156395</v>
      </c>
      <c r="K966">
        <v>489.55437320722302</v>
      </c>
      <c r="L966">
        <v>421.87924716825802</v>
      </c>
      <c r="M966">
        <v>54.796819755461897</v>
      </c>
      <c r="N966">
        <v>0.90841996965388105</v>
      </c>
      <c r="O966">
        <v>17.048892358739099</v>
      </c>
      <c r="P966">
        <v>246.18243243243199</v>
      </c>
      <c r="Q966">
        <v>4.2684447786599002E-2</v>
      </c>
    </row>
    <row r="967" spans="1:17" x14ac:dyDescent="0.3">
      <c r="A967" t="s">
        <v>2081</v>
      </c>
      <c r="B967" t="s">
        <v>2082</v>
      </c>
      <c r="C967" t="str">
        <f>IFERROR(VLOOKUP(Table1[[#This Row],[Ticker]],[1]!Table1[[Symbol]:[Industry]],2,FALSE),"-")</f>
        <v>-</v>
      </c>
      <c r="D967" t="s">
        <v>46</v>
      </c>
      <c r="E967">
        <v>2772.745071495</v>
      </c>
      <c r="F967">
        <v>693.6</v>
      </c>
      <c r="G967">
        <v>-30.473762919875298</v>
      </c>
      <c r="H967">
        <v>0.53149002679034696</v>
      </c>
      <c r="I967">
        <v>-18.863122879209101</v>
      </c>
      <c r="J967">
        <v>1.9495165829900201</v>
      </c>
      <c r="K967">
        <v>672.96019449923995</v>
      </c>
      <c r="L967">
        <v>699.49073687068096</v>
      </c>
      <c r="M967">
        <v>70.863747843705497</v>
      </c>
      <c r="N967">
        <v>0.91019036510916296</v>
      </c>
      <c r="O967">
        <v>21.972318339100301</v>
      </c>
      <c r="P967">
        <v>15.619269878313</v>
      </c>
      <c r="Q967">
        <v>1.0408318597349E-2</v>
      </c>
    </row>
    <row r="968" spans="1:17" hidden="1" x14ac:dyDescent="0.3">
      <c r="A968" t="s">
        <v>2083</v>
      </c>
      <c r="B968" t="s">
        <v>2084</v>
      </c>
      <c r="C968" t="str">
        <f>IFERROR(VLOOKUP(Table1[[#This Row],[Ticker]],[1]!Table1[[Symbol]:[Industry]],2,FALSE),"-")</f>
        <v>-</v>
      </c>
      <c r="D968" t="s">
        <v>189</v>
      </c>
      <c r="E968">
        <v>2766.2743307599999</v>
      </c>
      <c r="F968">
        <v>2926.45</v>
      </c>
      <c r="G968">
        <v>7.01540757875906</v>
      </c>
      <c r="H968">
        <v>4.0088415006804201</v>
      </c>
      <c r="I968">
        <v>4.0063047735009496</v>
      </c>
      <c r="J968">
        <v>1.6214459111110999</v>
      </c>
      <c r="K968">
        <v>2728.5272341664499</v>
      </c>
      <c r="L968">
        <v>2476.0663240888198</v>
      </c>
      <c r="M968">
        <v>74.741378309949894</v>
      </c>
      <c r="N968">
        <v>0.65109568569393395</v>
      </c>
      <c r="O968">
        <v>3.66826701293376</v>
      </c>
      <c r="P968">
        <v>47.424498123472901</v>
      </c>
      <c r="Q968">
        <v>5.5420815880850002E-2</v>
      </c>
    </row>
    <row r="969" spans="1:17" x14ac:dyDescent="0.3">
      <c r="A969" t="s">
        <v>2085</v>
      </c>
      <c r="B969" t="s">
        <v>2086</v>
      </c>
      <c r="C969" t="str">
        <f>IFERROR(VLOOKUP(Table1[[#This Row],[Ticker]],[1]!Table1[[Symbol]:[Industry]],2,FALSE),"-")</f>
        <v>-</v>
      </c>
      <c r="D969" t="s">
        <v>297</v>
      </c>
      <c r="E969">
        <v>2764.268905895</v>
      </c>
      <c r="F969">
        <v>1764.55</v>
      </c>
      <c r="G969">
        <v>11.791637730147899</v>
      </c>
      <c r="H969">
        <v>1.6083904470016399</v>
      </c>
      <c r="I969">
        <v>2.09136905308891</v>
      </c>
      <c r="J969">
        <v>2.5996488735300001</v>
      </c>
      <c r="K969">
        <v>1723.11265241714</v>
      </c>
      <c r="L969">
        <v>1645.4822735969201</v>
      </c>
      <c r="M969">
        <v>79.569192927373393</v>
      </c>
      <c r="N969">
        <v>1.50637559780389</v>
      </c>
      <c r="O969">
        <v>20.563316426284299</v>
      </c>
      <c r="P969">
        <v>37.855468749999901</v>
      </c>
      <c r="Q969">
        <v>4.4950925485830002E-3</v>
      </c>
    </row>
    <row r="970" spans="1:17" hidden="1" x14ac:dyDescent="0.3">
      <c r="A970" t="s">
        <v>2087</v>
      </c>
      <c r="B970" t="s">
        <v>2088</v>
      </c>
      <c r="C970" t="str">
        <f>IFERROR(VLOOKUP(Table1[[#This Row],[Ticker]],[1]!Table1[[Symbol]:[Industry]],2,FALSE),"-")</f>
        <v>-</v>
      </c>
      <c r="D970" t="s">
        <v>542</v>
      </c>
      <c r="E970">
        <v>2746.0815731150001</v>
      </c>
      <c r="F970">
        <v>4304.6000000000004</v>
      </c>
      <c r="G970">
        <v>39.773828775590403</v>
      </c>
      <c r="H970">
        <v>16.754752233059499</v>
      </c>
      <c r="I970">
        <v>2.9617988804375499</v>
      </c>
      <c r="J970">
        <v>-1.69646456771181</v>
      </c>
      <c r="K970">
        <v>3889.2275779340998</v>
      </c>
      <c r="L970">
        <v>3504.8904473754601</v>
      </c>
      <c r="M970">
        <v>64.787387392966707</v>
      </c>
      <c r="N970">
        <v>0.849700173173074</v>
      </c>
      <c r="O970">
        <v>1.99553965525252</v>
      </c>
      <c r="P970">
        <v>68.0171740827478</v>
      </c>
      <c r="Q970">
        <v>0.10396775208678399</v>
      </c>
    </row>
    <row r="971" spans="1:17" x14ac:dyDescent="0.3">
      <c r="A971" t="s">
        <v>2089</v>
      </c>
      <c r="B971" t="s">
        <v>2090</v>
      </c>
      <c r="C971" t="str">
        <f>IFERROR(VLOOKUP(Table1[[#This Row],[Ticker]],[1]!Table1[[Symbol]:[Industry]],2,FALSE),"-")</f>
        <v>-</v>
      </c>
      <c r="D971" t="s">
        <v>414</v>
      </c>
      <c r="E971">
        <v>2743.0860659199998</v>
      </c>
      <c r="F971">
        <v>1930.1</v>
      </c>
      <c r="G971">
        <v>-11.411059400936001</v>
      </c>
      <c r="H971">
        <v>1.7041784626736201</v>
      </c>
      <c r="I971">
        <v>-15.1988402880544</v>
      </c>
      <c r="J971">
        <v>-2.6909671972290301</v>
      </c>
      <c r="K971">
        <v>1875.6613910897099</v>
      </c>
      <c r="L971">
        <v>1856.28837663839</v>
      </c>
      <c r="M971">
        <v>47.9327698279712</v>
      </c>
      <c r="N971">
        <v>0.63698688092549005</v>
      </c>
      <c r="O971">
        <v>19.936790839852801</v>
      </c>
      <c r="P971">
        <v>26.067929457870601</v>
      </c>
      <c r="Q971">
        <v>-0.10861806453247699</v>
      </c>
    </row>
    <row r="972" spans="1:17" hidden="1" x14ac:dyDescent="0.3">
      <c r="A972" t="s">
        <v>2091</v>
      </c>
      <c r="B972" t="s">
        <v>2092</v>
      </c>
      <c r="C972" t="str">
        <f>IFERROR(VLOOKUP(Table1[[#This Row],[Ticker]],[1]!Table1[[Symbol]:[Industry]],2,FALSE),"-")</f>
        <v>-</v>
      </c>
      <c r="E972">
        <v>2732.45841922</v>
      </c>
      <c r="F972">
        <v>1183.75</v>
      </c>
      <c r="G972">
        <v>-33.190802015754301</v>
      </c>
      <c r="H972">
        <v>-1.93376108589533</v>
      </c>
      <c r="I972">
        <v>-21.5527006198297</v>
      </c>
      <c r="J972">
        <v>-1.2171149676375099</v>
      </c>
      <c r="K972">
        <v>1180.9950893602199</v>
      </c>
      <c r="L972">
        <v>1220.1429778429299</v>
      </c>
      <c r="M972">
        <v>50.794051352677499</v>
      </c>
      <c r="N972">
        <v>1.57480078803382</v>
      </c>
      <c r="O972">
        <v>22.576557550158299</v>
      </c>
      <c r="P972">
        <v>8.5013748854262108</v>
      </c>
      <c r="Q972">
        <v>-6.281210506222E-2</v>
      </c>
    </row>
    <row r="973" spans="1:17" hidden="1" x14ac:dyDescent="0.3">
      <c r="A973" t="s">
        <v>2093</v>
      </c>
      <c r="B973" t="s">
        <v>2094</v>
      </c>
      <c r="C973" t="str">
        <f>IFERROR(VLOOKUP(Table1[[#This Row],[Ticker]],[1]!Table1[[Symbol]:[Industry]],2,FALSE),"-")</f>
        <v>-</v>
      </c>
      <c r="D973" t="s">
        <v>65</v>
      </c>
      <c r="E973">
        <v>2722.1859869999998</v>
      </c>
      <c r="F973">
        <v>1093.7</v>
      </c>
      <c r="G973">
        <v>275.873395893078</v>
      </c>
      <c r="H973">
        <v>-1.5464493323900499</v>
      </c>
      <c r="I973">
        <v>69.217694700049506</v>
      </c>
      <c r="J973">
        <v>3.0820333273115099</v>
      </c>
      <c r="K973">
        <v>1068.60080407651</v>
      </c>
      <c r="L973">
        <v>841.07880736093705</v>
      </c>
      <c r="M973">
        <v>53.329045050242001</v>
      </c>
      <c r="N973">
        <v>0.48036281062111302</v>
      </c>
      <c r="O973">
        <v>12.169699186248501</v>
      </c>
      <c r="P973">
        <v>305.90927835051502</v>
      </c>
      <c r="Q973">
        <v>0.225623341696983</v>
      </c>
    </row>
    <row r="974" spans="1:17" hidden="1" x14ac:dyDescent="0.3">
      <c r="A974" t="s">
        <v>2095</v>
      </c>
      <c r="B974" t="s">
        <v>2096</v>
      </c>
      <c r="C974" t="str">
        <f>IFERROR(VLOOKUP(Table1[[#This Row],[Ticker]],[1]!Table1[[Symbol]:[Industry]],2,FALSE),"-")</f>
        <v>-</v>
      </c>
      <c r="D974" t="s">
        <v>542</v>
      </c>
      <c r="E974">
        <v>2710.086532025</v>
      </c>
      <c r="F974">
        <v>1159.5999999999999</v>
      </c>
      <c r="G974">
        <v>-60.232968205438397</v>
      </c>
      <c r="H974">
        <v>8.0367158845109703</v>
      </c>
      <c r="I974">
        <v>-35.976848590938303</v>
      </c>
      <c r="J974">
        <v>2.9207435258021599</v>
      </c>
      <c r="K974">
        <v>1125.6872982627499</v>
      </c>
      <c r="L974">
        <v>1319.4913969659201</v>
      </c>
      <c r="M974">
        <v>67.579334155052393</v>
      </c>
      <c r="N974">
        <v>0.85870448749923001</v>
      </c>
      <c r="O974">
        <v>59.537771645394898</v>
      </c>
      <c r="P974">
        <v>21.208320267586402</v>
      </c>
      <c r="Q974">
        <v>-0.144434456768926</v>
      </c>
    </row>
    <row r="975" spans="1:17" hidden="1" x14ac:dyDescent="0.3">
      <c r="A975" t="s">
        <v>2097</v>
      </c>
      <c r="B975" t="s">
        <v>2098</v>
      </c>
      <c r="C975" t="str">
        <f>IFERROR(VLOOKUP(Table1[[#This Row],[Ticker]],[1]!Table1[[Symbol]:[Industry]],2,FALSE),"-")</f>
        <v>-</v>
      </c>
      <c r="D975" t="s">
        <v>65</v>
      </c>
      <c r="E975">
        <v>2700.6557593500002</v>
      </c>
      <c r="F975">
        <v>1558.05</v>
      </c>
      <c r="G975">
        <v>42.376648286921203</v>
      </c>
      <c r="H975">
        <v>2.2547411145194598</v>
      </c>
      <c r="I975">
        <v>-1.8109445374329201</v>
      </c>
      <c r="J975">
        <v>-2.1151808952929398</v>
      </c>
      <c r="K975">
        <v>1542.48180512764</v>
      </c>
      <c r="L975">
        <v>1426.17175709191</v>
      </c>
      <c r="M975">
        <v>62.781960063187498</v>
      </c>
      <c r="N975">
        <v>1.2236803955930999</v>
      </c>
      <c r="O975">
        <v>11.6780591123519</v>
      </c>
      <c r="P975">
        <v>70.7919978076185</v>
      </c>
      <c r="Q975">
        <v>0.13750159508371601</v>
      </c>
    </row>
    <row r="976" spans="1:17" x14ac:dyDescent="0.3">
      <c r="A976" t="s">
        <v>2099</v>
      </c>
      <c r="B976" t="s">
        <v>2100</v>
      </c>
      <c r="C976" t="str">
        <f>IFERROR(VLOOKUP(Table1[[#This Row],[Ticker]],[1]!Table1[[Symbol]:[Industry]],2,FALSE),"-")</f>
        <v>-</v>
      </c>
      <c r="D976" t="s">
        <v>211</v>
      </c>
      <c r="E976">
        <v>2694.003921385</v>
      </c>
      <c r="F976">
        <v>167.56</v>
      </c>
      <c r="G976">
        <v>-5.4493599810891098</v>
      </c>
      <c r="H976">
        <v>1.6334836988821899</v>
      </c>
      <c r="I976">
        <v>-29.221099318233598</v>
      </c>
      <c r="J976">
        <v>-1.34045773253719</v>
      </c>
      <c r="K976">
        <v>182.63991719624599</v>
      </c>
      <c r="L976">
        <v>185.644800770817</v>
      </c>
      <c r="M976">
        <v>48.502995567754702</v>
      </c>
      <c r="N976">
        <v>0.951203649768259</v>
      </c>
      <c r="O976">
        <v>68.894724277870594</v>
      </c>
      <c r="P976">
        <v>25.984962406015001</v>
      </c>
      <c r="Q976">
        <v>-3.2961364925776997E-2</v>
      </c>
    </row>
    <row r="977" spans="1:17" hidden="1" x14ac:dyDescent="0.3">
      <c r="A977" t="s">
        <v>2101</v>
      </c>
      <c r="B977" t="s">
        <v>2102</v>
      </c>
      <c r="C977" t="str">
        <f>IFERROR(VLOOKUP(Table1[[#This Row],[Ticker]],[1]!Table1[[Symbol]:[Industry]],2,FALSE),"-")</f>
        <v>-</v>
      </c>
      <c r="D977" t="s">
        <v>505</v>
      </c>
      <c r="E977">
        <v>2691.3207041700002</v>
      </c>
      <c r="F977">
        <v>793.8</v>
      </c>
      <c r="G977">
        <v>76.892820793659794</v>
      </c>
      <c r="H977">
        <v>-4.2273588786898797</v>
      </c>
      <c r="I977">
        <v>41.571194740501902</v>
      </c>
      <c r="J977">
        <v>2.1732742288233902</v>
      </c>
      <c r="K977">
        <v>668.61844008266496</v>
      </c>
      <c r="L977">
        <v>543.55596584548402</v>
      </c>
      <c r="M977">
        <v>71.199494465695906</v>
      </c>
      <c r="N977">
        <v>1.0141453085947301</v>
      </c>
      <c r="O977">
        <v>6.19803476946334</v>
      </c>
      <c r="P977">
        <v>113.674293405114</v>
      </c>
      <c r="Q977">
        <v>0.146366610301949</v>
      </c>
    </row>
    <row r="978" spans="1:17" hidden="1" x14ac:dyDescent="0.3">
      <c r="A978" t="s">
        <v>2103</v>
      </c>
      <c r="B978" t="s">
        <v>2104</v>
      </c>
      <c r="C978" t="str">
        <f>IFERROR(VLOOKUP(Table1[[#This Row],[Ticker]],[1]!Table1[[Symbol]:[Industry]],2,FALSE),"-")</f>
        <v>-</v>
      </c>
      <c r="D978" t="s">
        <v>1840</v>
      </c>
      <c r="E978">
        <v>2688.7078218000001</v>
      </c>
      <c r="F978">
        <v>634.45000000000005</v>
      </c>
      <c r="G978">
        <v>5417.8615844459</v>
      </c>
      <c r="H978">
        <v>-16.286547103854701</v>
      </c>
      <c r="I978">
        <v>309.95747772187701</v>
      </c>
      <c r="J978">
        <v>-4.6356851449694796</v>
      </c>
      <c r="K978">
        <v>661.90828242822397</v>
      </c>
      <c r="L978">
        <v>326.63459976446302</v>
      </c>
      <c r="M978">
        <v>29.730940601907999</v>
      </c>
      <c r="N978">
        <v>0.53857476916765001</v>
      </c>
      <c r="O978">
        <v>49.531089920403403</v>
      </c>
    </row>
    <row r="979" spans="1:17" x14ac:dyDescent="0.3">
      <c r="A979" t="s">
        <v>2105</v>
      </c>
      <c r="B979" t="s">
        <v>2106</v>
      </c>
      <c r="C979" t="str">
        <f>IFERROR(VLOOKUP(Table1[[#This Row],[Ticker]],[1]!Table1[[Symbol]:[Industry]],2,FALSE),"-")</f>
        <v>-</v>
      </c>
      <c r="D979" t="s">
        <v>445</v>
      </c>
      <c r="E979">
        <v>2687.1655557839999</v>
      </c>
      <c r="F979">
        <v>80.099999999999994</v>
      </c>
      <c r="G979">
        <v>-20.426851337487701</v>
      </c>
      <c r="H979">
        <v>-0.87594900377371898</v>
      </c>
      <c r="I979">
        <v>-21.489006981454999</v>
      </c>
      <c r="J979">
        <v>-0.46938401797711599</v>
      </c>
      <c r="K979">
        <v>83.739831357735497</v>
      </c>
      <c r="L979">
        <v>86.109920301756702</v>
      </c>
      <c r="M979">
        <v>42.802160554746102</v>
      </c>
      <c r="N979">
        <v>0.66646120203853199</v>
      </c>
      <c r="O979">
        <v>49.812734082397</v>
      </c>
      <c r="P979">
        <v>28.0575539568345</v>
      </c>
      <c r="Q979">
        <v>4.119585535225E-3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29</v>
      </c>
      <c r="E980">
        <v>2674.98</v>
      </c>
      <c r="F980">
        <v>41.8</v>
      </c>
      <c r="G980">
        <v>89.238181618401995</v>
      </c>
      <c r="H980">
        <v>8.4877723073361793</v>
      </c>
      <c r="I980">
        <v>5.1208258475138804</v>
      </c>
      <c r="J980">
        <v>5.2365212319408103</v>
      </c>
      <c r="K980">
        <v>39.827239880075602</v>
      </c>
      <c r="L980">
        <v>35.497629329954201</v>
      </c>
      <c r="M980">
        <v>60.5186304410433</v>
      </c>
      <c r="N980">
        <v>1.4192288406916</v>
      </c>
      <c r="O980">
        <v>25.358851674641102</v>
      </c>
      <c r="P980">
        <v>120.580474934036</v>
      </c>
      <c r="Q980">
        <v>5.3221652781569997E-2</v>
      </c>
    </row>
    <row r="981" spans="1:17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414</v>
      </c>
      <c r="E981">
        <v>2668.1013345599999</v>
      </c>
      <c r="F981">
        <v>52.93</v>
      </c>
      <c r="G981">
        <v>-34.1687342819341</v>
      </c>
      <c r="H981">
        <v>-4.8458577178826303</v>
      </c>
      <c r="I981">
        <v>-40.8846573875377</v>
      </c>
      <c r="J981">
        <v>-1.3296632957821599</v>
      </c>
      <c r="K981">
        <v>55.468587312481098</v>
      </c>
      <c r="L981">
        <v>62.384771782674001</v>
      </c>
      <c r="M981">
        <v>36.1224999067705</v>
      </c>
      <c r="N981">
        <v>0.87945025891925199</v>
      </c>
      <c r="O981">
        <v>58.794634422822597</v>
      </c>
      <c r="P981">
        <v>10.04158004158</v>
      </c>
    </row>
    <row r="982" spans="1:17" hidden="1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-</v>
      </c>
      <c r="D982" t="s">
        <v>297</v>
      </c>
      <c r="E982">
        <v>2666.156917325</v>
      </c>
      <c r="F982">
        <v>1749.7</v>
      </c>
      <c r="G982">
        <v>62.066098678070098</v>
      </c>
      <c r="H982">
        <v>20.387094860864298</v>
      </c>
      <c r="I982">
        <v>7.2307565862022702</v>
      </c>
      <c r="J982">
        <v>-0.77964051646028198</v>
      </c>
      <c r="K982">
        <v>1625.46937252011</v>
      </c>
      <c r="L982">
        <v>1442.99484604387</v>
      </c>
      <c r="M982">
        <v>56.532510674307701</v>
      </c>
      <c r="N982">
        <v>1.88883855176158</v>
      </c>
      <c r="O982">
        <v>11.744870549237</v>
      </c>
      <c r="P982">
        <v>93.262274258573996</v>
      </c>
      <c r="Q982">
        <v>1.7907660424891999E-2</v>
      </c>
    </row>
    <row r="983" spans="1:17" hidden="1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24</v>
      </c>
      <c r="E983">
        <v>2658.8379665699999</v>
      </c>
      <c r="F983">
        <v>51.88</v>
      </c>
      <c r="G983">
        <v>-50.313913456883199</v>
      </c>
      <c r="H983">
        <v>-7.2130425035049202</v>
      </c>
      <c r="I983">
        <v>-39.027632858713098</v>
      </c>
      <c r="J983">
        <v>-3.0289974614084598</v>
      </c>
      <c r="K983">
        <v>54.820793584637201</v>
      </c>
      <c r="M983">
        <v>25.1227894071394</v>
      </c>
      <c r="N983">
        <v>1.0257315302035499</v>
      </c>
      <c r="O983">
        <v>58.828064764841898</v>
      </c>
      <c r="P983">
        <v>5.87755102040816</v>
      </c>
    </row>
    <row r="984" spans="1:17" hidden="1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-</v>
      </c>
      <c r="D984" t="s">
        <v>140</v>
      </c>
      <c r="E984">
        <v>2648.5910699999999</v>
      </c>
      <c r="F984">
        <v>752.45</v>
      </c>
      <c r="G984">
        <v>70.569407313170998</v>
      </c>
      <c r="H984">
        <v>2.4711231678478298</v>
      </c>
      <c r="I984">
        <v>46.536256002136398</v>
      </c>
      <c r="J984">
        <v>7.31953413452581</v>
      </c>
      <c r="K984">
        <v>717.66179942838301</v>
      </c>
      <c r="L984">
        <v>619.46775909882501</v>
      </c>
      <c r="M984">
        <v>74.108555734173294</v>
      </c>
      <c r="N984">
        <v>0.85627876120828395</v>
      </c>
      <c r="O984">
        <v>17.941391454581598</v>
      </c>
      <c r="P984">
        <v>130.56534395587499</v>
      </c>
      <c r="Q984">
        <v>7.6901735701646004E-2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1631</v>
      </c>
      <c r="E985">
        <v>2644.090741</v>
      </c>
      <c r="F985">
        <v>63.52</v>
      </c>
      <c r="G985">
        <v>-2.1954830726700698</v>
      </c>
      <c r="H985">
        <v>-3.0369992174353402</v>
      </c>
      <c r="I985">
        <v>4.00493366757859</v>
      </c>
      <c r="J985">
        <v>0.90022868937465295</v>
      </c>
      <c r="K985">
        <v>62.442276461416</v>
      </c>
      <c r="L985">
        <v>58.1824287320403</v>
      </c>
      <c r="M985">
        <v>53.860821394049402</v>
      </c>
      <c r="N985">
        <v>0.86900370255799497</v>
      </c>
      <c r="O985">
        <v>3.82556675062972</v>
      </c>
      <c r="P985">
        <v>29.342292812054499</v>
      </c>
      <c r="Q985">
        <v>-2.7484158448541001E-2</v>
      </c>
    </row>
    <row r="986" spans="1:17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-</v>
      </c>
      <c r="D986" t="s">
        <v>100</v>
      </c>
      <c r="E986">
        <v>2639.5308688349901</v>
      </c>
      <c r="F986">
        <v>2131.15</v>
      </c>
      <c r="G986">
        <v>648.09040656240097</v>
      </c>
      <c r="H986">
        <v>52.205490025053798</v>
      </c>
      <c r="I986">
        <v>90.709790339431905</v>
      </c>
      <c r="J986">
        <v>20.275188220028198</v>
      </c>
      <c r="K986">
        <v>1442.04631697695</v>
      </c>
      <c r="L986">
        <v>1062.59662259176</v>
      </c>
      <c r="M986">
        <v>83.849593902964102</v>
      </c>
      <c r="N986">
        <v>1.5835121497131599</v>
      </c>
      <c r="O986">
        <v>0</v>
      </c>
      <c r="P986">
        <v>762.81376518218599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414</v>
      </c>
      <c r="E987">
        <v>2636.1031200000002</v>
      </c>
      <c r="F987">
        <v>10294.299999999999</v>
      </c>
      <c r="G987">
        <v>-49.314987360066098</v>
      </c>
      <c r="H987">
        <v>-7.3944202830368004</v>
      </c>
      <c r="I987">
        <v>-38.138604828965398</v>
      </c>
      <c r="J987">
        <v>-2.79854551508644</v>
      </c>
      <c r="K987">
        <v>10907.3482753111</v>
      </c>
      <c r="L987">
        <v>12396.103960459201</v>
      </c>
      <c r="M987">
        <v>30.911393091534801</v>
      </c>
      <c r="N987">
        <v>0.86513319583554604</v>
      </c>
      <c r="O987">
        <v>92.261251372118494</v>
      </c>
      <c r="P987">
        <v>3.4597816091376399</v>
      </c>
      <c r="Q987">
        <v>-0.110458478664063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542</v>
      </c>
      <c r="E988">
        <v>2635.2552094379998</v>
      </c>
      <c r="F988">
        <v>194.25</v>
      </c>
      <c r="G988">
        <v>43.128153257805799</v>
      </c>
      <c r="H988">
        <v>-7.0321394807500903</v>
      </c>
      <c r="I988">
        <v>-0.43582471045068299</v>
      </c>
      <c r="J988">
        <v>-2.0584657022495398</v>
      </c>
      <c r="K988">
        <v>196.18514860307201</v>
      </c>
      <c r="L988">
        <v>180.878239757111</v>
      </c>
      <c r="M988">
        <v>38.521754289064397</v>
      </c>
      <c r="N988">
        <v>0.95265819436965904</v>
      </c>
      <c r="O988">
        <v>19.4337194337194</v>
      </c>
      <c r="P988">
        <v>74.842484248424796</v>
      </c>
      <c r="Q988">
        <v>-1.0968492740927999E-2</v>
      </c>
    </row>
    <row r="989" spans="1:17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1788</v>
      </c>
      <c r="E989">
        <v>2630.3175475379999</v>
      </c>
      <c r="F989">
        <v>54.1</v>
      </c>
      <c r="G989">
        <v>27.233729884568799</v>
      </c>
      <c r="H989">
        <v>6.7467996898695199</v>
      </c>
      <c r="I989">
        <v>-29.801528211102202</v>
      </c>
      <c r="J989">
        <v>-8.8922555041423795E-2</v>
      </c>
      <c r="K989">
        <v>53.132204146507398</v>
      </c>
      <c r="L989">
        <v>51.337762406145302</v>
      </c>
      <c r="M989">
        <v>56.214928960989504</v>
      </c>
      <c r="N989">
        <v>1.04987847377449</v>
      </c>
      <c r="O989">
        <v>28.2809611829944</v>
      </c>
      <c r="P989">
        <v>64.188163884673699</v>
      </c>
      <c r="Q989">
        <v>-3.2215835761848999E-2</v>
      </c>
    </row>
    <row r="990" spans="1:17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777</v>
      </c>
      <c r="E990">
        <v>2625.4639359449998</v>
      </c>
      <c r="F990">
        <v>497.7</v>
      </c>
      <c r="G990">
        <v>-45.005091320931101</v>
      </c>
      <c r="H990">
        <v>15.101836428220301</v>
      </c>
      <c r="I990">
        <v>-15.8661597008557</v>
      </c>
      <c r="J990">
        <v>-0.92463192481823997</v>
      </c>
      <c r="K990">
        <v>470.22384923807499</v>
      </c>
      <c r="L990">
        <v>485.11223203000498</v>
      </c>
      <c r="M990">
        <v>49.734821313149602</v>
      </c>
      <c r="N990">
        <v>0.86418588930085605</v>
      </c>
      <c r="O990">
        <v>29.877436206550101</v>
      </c>
      <c r="P990">
        <v>27.9105628373168</v>
      </c>
      <c r="Q990">
        <v>-0.102461120273898</v>
      </c>
    </row>
    <row r="991" spans="1:17" hidden="1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336</v>
      </c>
      <c r="E991">
        <v>2622.42589288</v>
      </c>
      <c r="F991">
        <v>791.45</v>
      </c>
      <c r="G991">
        <v>-51.144574420127398</v>
      </c>
      <c r="H991">
        <v>0.16295250437980199</v>
      </c>
      <c r="I991">
        <v>-23.468085743206</v>
      </c>
      <c r="J991">
        <v>-1.2361618188451</v>
      </c>
      <c r="K991">
        <v>801.00578814510004</v>
      </c>
      <c r="L991">
        <v>847.297717831211</v>
      </c>
      <c r="M991">
        <v>42.236796115617203</v>
      </c>
      <c r="N991">
        <v>1.1464691575200701</v>
      </c>
      <c r="O991">
        <v>38.764293385558098</v>
      </c>
      <c r="P991">
        <v>10.7542681220263</v>
      </c>
      <c r="Q991">
        <v>2.2848009035615999E-2</v>
      </c>
    </row>
    <row r="992" spans="1:17" hidden="1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214</v>
      </c>
      <c r="E992">
        <v>2616.2913952499998</v>
      </c>
      <c r="F992">
        <v>217.42</v>
      </c>
      <c r="G992">
        <v>285.39471115282799</v>
      </c>
      <c r="H992">
        <v>82.713060336765594</v>
      </c>
      <c r="I992">
        <v>108.158928975785</v>
      </c>
      <c r="J992">
        <v>16.2425381191158</v>
      </c>
      <c r="K992">
        <v>139.76722313464001</v>
      </c>
      <c r="L992">
        <v>103.807662965509</v>
      </c>
      <c r="M992">
        <v>85.443014226841996</v>
      </c>
      <c r="N992">
        <v>1.51553690295486</v>
      </c>
      <c r="O992">
        <v>0</v>
      </c>
      <c r="P992">
        <v>325.47945205479402</v>
      </c>
      <c r="Q992">
        <v>9.7868975250011994E-2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100</v>
      </c>
      <c r="E993">
        <v>2613.7082799360001</v>
      </c>
      <c r="F993">
        <v>66.34</v>
      </c>
      <c r="G993">
        <v>78.496955556293798</v>
      </c>
      <c r="H993">
        <v>11.384828546482799</v>
      </c>
      <c r="I993">
        <v>-9.2874178589167098</v>
      </c>
      <c r="J993">
        <v>21.028724503782101</v>
      </c>
      <c r="K993">
        <v>53.032810321954997</v>
      </c>
      <c r="L993">
        <v>48.463774933655998</v>
      </c>
      <c r="M993">
        <v>76.546993652216699</v>
      </c>
      <c r="N993">
        <v>1.88281210246585</v>
      </c>
      <c r="O993">
        <v>2.1254145312028898</v>
      </c>
      <c r="P993">
        <v>160.667976424361</v>
      </c>
      <c r="Q993">
        <v>6.096319333249E-2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297</v>
      </c>
      <c r="E994">
        <v>2601.0121423999999</v>
      </c>
      <c r="F994">
        <v>3731.5</v>
      </c>
      <c r="G994">
        <v>1964.86901126985</v>
      </c>
      <c r="H994">
        <v>57.5650682908364</v>
      </c>
      <c r="I994">
        <v>363.70916202869398</v>
      </c>
      <c r="J994">
        <v>5.4337679376625196</v>
      </c>
      <c r="K994">
        <v>2576.02755757151</v>
      </c>
      <c r="M994">
        <v>85.056296142290094</v>
      </c>
      <c r="N994">
        <v>1.1802205202788301</v>
      </c>
      <c r="O994">
        <v>11.8853008173656</v>
      </c>
      <c r="P994">
        <v>2107.98816568047</v>
      </c>
    </row>
    <row r="995" spans="1:17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46</v>
      </c>
      <c r="E995">
        <v>2596.72846385</v>
      </c>
      <c r="F995">
        <v>2127.3000000000002</v>
      </c>
      <c r="G995">
        <v>53.151671272626899</v>
      </c>
      <c r="H995">
        <v>-12.714965738269299</v>
      </c>
      <c r="I995">
        <v>28.276284093283</v>
      </c>
      <c r="J995">
        <v>-3.6343351875909899</v>
      </c>
      <c r="K995">
        <v>2141.3562171498802</v>
      </c>
      <c r="L995">
        <v>1787.0619997993299</v>
      </c>
      <c r="M995">
        <v>28.160881286160901</v>
      </c>
      <c r="N995">
        <v>0.59860398836680095</v>
      </c>
      <c r="O995">
        <v>19.9642739622996</v>
      </c>
      <c r="P995">
        <v>80.279661016949106</v>
      </c>
      <c r="Q995">
        <v>0.124099732034991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393</v>
      </c>
      <c r="E996">
        <v>2595.3498871199999</v>
      </c>
      <c r="F996">
        <v>629.54999999999995</v>
      </c>
      <c r="G996">
        <v>-37.758017195167</v>
      </c>
      <c r="H996">
        <v>-10.596387573006799</v>
      </c>
      <c r="I996">
        <v>-20.0422540322053</v>
      </c>
      <c r="J996">
        <v>-1.1800600069607301</v>
      </c>
      <c r="K996">
        <v>646.57764856090103</v>
      </c>
      <c r="L996">
        <v>659.92801309623906</v>
      </c>
      <c r="M996">
        <v>39.504398992687499</v>
      </c>
      <c r="N996">
        <v>0.70776873458758405</v>
      </c>
      <c r="O996">
        <v>26.860455881184901</v>
      </c>
      <c r="P996">
        <v>7.0117287098419201</v>
      </c>
      <c r="Q996">
        <v>5.3578746911269001E-2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414</v>
      </c>
      <c r="E997">
        <v>2594.2548637139998</v>
      </c>
      <c r="F997">
        <v>168.2</v>
      </c>
      <c r="G997">
        <v>36.045160812761999</v>
      </c>
      <c r="H997">
        <v>-0.54826678208369095</v>
      </c>
      <c r="I997">
        <v>17.978108159643199</v>
      </c>
      <c r="J997">
        <v>-1.85402397832955</v>
      </c>
      <c r="K997">
        <v>156.31893600171799</v>
      </c>
      <c r="L997">
        <v>131.880553002102</v>
      </c>
      <c r="M997">
        <v>60.502240557179803</v>
      </c>
      <c r="N997">
        <v>0.48980321004021199</v>
      </c>
      <c r="O997">
        <v>9.60166468489893</v>
      </c>
      <c r="P997">
        <v>77.052631578947299</v>
      </c>
      <c r="Q997">
        <v>0.117666152503246</v>
      </c>
    </row>
    <row r="998" spans="1:17" hidden="1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46</v>
      </c>
      <c r="E998">
        <v>2581.4924741599998</v>
      </c>
      <c r="F998">
        <v>571.1</v>
      </c>
      <c r="G998">
        <v>-1.16370000121476</v>
      </c>
      <c r="H998">
        <v>11.550676481351401</v>
      </c>
      <c r="I998">
        <v>-38.6315929286528</v>
      </c>
      <c r="J998">
        <v>0.47983805616401198</v>
      </c>
      <c r="K998">
        <v>568.06675413554206</v>
      </c>
      <c r="L998">
        <v>573.14083662138796</v>
      </c>
      <c r="M998">
        <v>67.012945033134102</v>
      </c>
      <c r="N998">
        <v>1.3868925114114901</v>
      </c>
      <c r="O998">
        <v>48.835580458763701</v>
      </c>
      <c r="P998">
        <v>32.030979077563202</v>
      </c>
      <c r="Q998">
        <v>0.15478938230254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1308</v>
      </c>
      <c r="E999">
        <v>2580.8388</v>
      </c>
      <c r="F999">
        <v>1000</v>
      </c>
      <c r="G999">
        <v>-25.606179196340001</v>
      </c>
      <c r="H999">
        <v>-4.5281007085368401</v>
      </c>
      <c r="I999">
        <v>-12.459046153737701</v>
      </c>
      <c r="J999">
        <v>-8.7922545041324698E-2</v>
      </c>
      <c r="K999">
        <v>999.99680930804095</v>
      </c>
      <c r="L999">
        <v>999.99690254799998</v>
      </c>
      <c r="M999">
        <v>55.379180563809697</v>
      </c>
      <c r="N999">
        <v>1.6392419821719799</v>
      </c>
      <c r="O999">
        <v>3</v>
      </c>
      <c r="P999">
        <v>3.0927835051546202</v>
      </c>
      <c r="Q999">
        <v>-0.101916752053546</v>
      </c>
    </row>
    <row r="1000" spans="1:17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242</v>
      </c>
      <c r="E1000">
        <v>2577.1715377999999</v>
      </c>
      <c r="F1000">
        <v>420.75</v>
      </c>
      <c r="G1000">
        <v>-12.3742582811115</v>
      </c>
      <c r="H1000">
        <v>11.949632084985399</v>
      </c>
      <c r="I1000">
        <v>-22.411892070639901</v>
      </c>
      <c r="J1000">
        <v>-4.2556494997378701E-2</v>
      </c>
      <c r="K1000">
        <v>399.45327779406102</v>
      </c>
      <c r="L1000">
        <v>405.43322388190302</v>
      </c>
      <c r="M1000">
        <v>72.407358058760806</v>
      </c>
      <c r="N1000">
        <v>1.76740993417472</v>
      </c>
      <c r="O1000">
        <v>27.3677956030897</v>
      </c>
      <c r="P1000">
        <v>27.172434638053499</v>
      </c>
      <c r="Q1000">
        <v>-7.032552066377E-2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905</v>
      </c>
      <c r="E1001">
        <v>2575.6884065250001</v>
      </c>
      <c r="F1001">
        <v>440.45</v>
      </c>
      <c r="G1001">
        <v>11.8578285697095</v>
      </c>
      <c r="H1001">
        <v>17.6576753463312</v>
      </c>
      <c r="I1001">
        <v>24.538398626308702</v>
      </c>
      <c r="J1001">
        <v>24.7016972104527</v>
      </c>
      <c r="K1001">
        <v>345.56124463556301</v>
      </c>
      <c r="M1001">
        <v>70.179372848205801</v>
      </c>
      <c r="N1001">
        <v>3.26935229777916</v>
      </c>
      <c r="O1001">
        <v>1.94119650357589</v>
      </c>
      <c r="P1001">
        <v>56.077250177179302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143</v>
      </c>
      <c r="E1002">
        <v>2570.5068764150001</v>
      </c>
      <c r="F1002">
        <v>707.05</v>
      </c>
      <c r="G1002">
        <v>365.22933589258298</v>
      </c>
      <c r="H1002">
        <v>18.670059114260901</v>
      </c>
      <c r="I1002">
        <v>96.324834981987806</v>
      </c>
      <c r="J1002">
        <v>-11.0652830573807</v>
      </c>
      <c r="K1002">
        <v>610.16705383499402</v>
      </c>
      <c r="L1002">
        <v>413.61606742311699</v>
      </c>
      <c r="M1002">
        <v>54.750486884790099</v>
      </c>
      <c r="N1002">
        <v>1.00264302477053</v>
      </c>
      <c r="O1002">
        <v>14.8716498126016</v>
      </c>
      <c r="P1002">
        <v>489.20833333333297</v>
      </c>
      <c r="Q1002">
        <v>0.14968986639276999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130</v>
      </c>
      <c r="E1003">
        <v>2565.1699837199999</v>
      </c>
      <c r="F1003">
        <v>304.35000000000002</v>
      </c>
      <c r="G1003">
        <v>38.716148861063701</v>
      </c>
      <c r="H1003">
        <v>-2.3673542688576701</v>
      </c>
      <c r="I1003">
        <v>25.068196041413501</v>
      </c>
      <c r="J1003">
        <v>0.24869802373671401</v>
      </c>
      <c r="K1003">
        <v>295.52136927370401</v>
      </c>
      <c r="L1003">
        <v>246.88226957522099</v>
      </c>
      <c r="M1003">
        <v>55.894814883462999</v>
      </c>
      <c r="N1003">
        <v>0.33482597128472202</v>
      </c>
      <c r="O1003">
        <v>11.7792015771315</v>
      </c>
      <c r="P1003">
        <v>74.113272311212796</v>
      </c>
      <c r="Q1003">
        <v>9.1051991221908005E-2</v>
      </c>
    </row>
    <row r="1004" spans="1:17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388</v>
      </c>
      <c r="E1004">
        <v>2562.7423269599999</v>
      </c>
      <c r="F1004">
        <v>477.3</v>
      </c>
      <c r="G1004">
        <v>-52.024167623328601</v>
      </c>
      <c r="H1004">
        <v>-4.1007057330338599</v>
      </c>
      <c r="I1004">
        <v>-26.374736397302598</v>
      </c>
      <c r="J1004">
        <v>-0.76933492617544597</v>
      </c>
      <c r="K1004">
        <v>490.98515604623299</v>
      </c>
      <c r="L1004">
        <v>506.756581561823</v>
      </c>
      <c r="M1004">
        <v>50.115904973708702</v>
      </c>
      <c r="N1004">
        <v>0.67589768300561004</v>
      </c>
      <c r="O1004">
        <v>77.456526293735493</v>
      </c>
      <c r="P1004">
        <v>8.4772727272727195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130</v>
      </c>
      <c r="E1005">
        <v>2562.25156419</v>
      </c>
      <c r="F1005">
        <v>368.2</v>
      </c>
      <c r="G1005">
        <v>-15.7121535591971</v>
      </c>
      <c r="H1005">
        <v>7.6389731161667198</v>
      </c>
      <c r="I1005">
        <v>-2.6544872945979501</v>
      </c>
      <c r="J1005">
        <v>13.8121514125882</v>
      </c>
      <c r="M1005">
        <v>89.331365004103901</v>
      </c>
      <c r="O1005">
        <v>8.6366105377512206</v>
      </c>
      <c r="P1005">
        <v>18.774193548387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65</v>
      </c>
      <c r="E1006">
        <v>2559.4005076099902</v>
      </c>
      <c r="F1006">
        <v>621.54999999999995</v>
      </c>
      <c r="G1006">
        <v>52.646018622075502</v>
      </c>
      <c r="H1006">
        <v>35.032590287916598</v>
      </c>
      <c r="I1006">
        <v>52.071905767317901</v>
      </c>
      <c r="J1006">
        <v>3.93597724882998</v>
      </c>
      <c r="K1006">
        <v>485.60798265262798</v>
      </c>
      <c r="L1006">
        <v>415.00593367979798</v>
      </c>
      <c r="M1006">
        <v>82.224413670209699</v>
      </c>
      <c r="N1006">
        <v>1.1582452438678199</v>
      </c>
      <c r="O1006">
        <v>1.6812806692945099</v>
      </c>
      <c r="P1006">
        <v>135.83871921026599</v>
      </c>
      <c r="Q1006">
        <v>-8.4076339038083994E-2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624</v>
      </c>
      <c r="E1007">
        <v>2551.83742592</v>
      </c>
      <c r="F1007">
        <v>188.06</v>
      </c>
      <c r="G1007">
        <v>27.860198717336399</v>
      </c>
      <c r="H1007">
        <v>0.82964577033639397</v>
      </c>
      <c r="I1007">
        <v>-13.246118440182</v>
      </c>
      <c r="J1007">
        <v>4.6316508574347601</v>
      </c>
      <c r="K1007">
        <v>179.91785882682501</v>
      </c>
      <c r="L1007">
        <v>165.62800864226199</v>
      </c>
      <c r="M1007">
        <v>72.974784462407101</v>
      </c>
      <c r="N1007">
        <v>0.94699417596868596</v>
      </c>
      <c r="O1007">
        <v>6.2958630224396499</v>
      </c>
      <c r="P1007">
        <v>58.633487979755301</v>
      </c>
      <c r="Q1007">
        <v>0.17998759418447699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24</v>
      </c>
      <c r="E1008">
        <v>2545.1094266700002</v>
      </c>
      <c r="F1008">
        <v>311.35000000000002</v>
      </c>
      <c r="G1008">
        <v>-12.5779224373051</v>
      </c>
      <c r="H1008">
        <v>5.6555690496009996</v>
      </c>
      <c r="I1008">
        <v>-8.1901198408979496</v>
      </c>
      <c r="J1008">
        <v>-2.8337058616224802</v>
      </c>
      <c r="K1008">
        <v>296.75939863425702</v>
      </c>
      <c r="L1008">
        <v>291.8927352659</v>
      </c>
      <c r="M1008">
        <v>49.515825808259301</v>
      </c>
      <c r="N1008">
        <v>0.64319688550366105</v>
      </c>
      <c r="O1008">
        <v>23.333868636582601</v>
      </c>
      <c r="P1008">
        <v>24.839615076182799</v>
      </c>
      <c r="Q1008">
        <v>-6.8640328280004007E-2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46</v>
      </c>
      <c r="E1009">
        <v>2544.4826159999998</v>
      </c>
      <c r="F1009">
        <v>196.62</v>
      </c>
      <c r="G1009">
        <v>12.786780985835501</v>
      </c>
      <c r="H1009">
        <v>5.6576916411899196</v>
      </c>
      <c r="I1009">
        <v>-20.624455318338502</v>
      </c>
      <c r="J1009">
        <v>-6.0623429327518403</v>
      </c>
      <c r="K1009">
        <v>185.05607101053101</v>
      </c>
      <c r="L1009">
        <v>187.192260434996</v>
      </c>
      <c r="M1009">
        <v>56.225698299291999</v>
      </c>
      <c r="N1009">
        <v>1.5238376757822101</v>
      </c>
      <c r="O1009">
        <v>23.080052893906998</v>
      </c>
      <c r="P1009">
        <v>39.446808510638299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629</v>
      </c>
      <c r="E1010">
        <v>2541.3448808490002</v>
      </c>
      <c r="F1010">
        <v>173.57</v>
      </c>
      <c r="G1010">
        <v>-54.639437270856298</v>
      </c>
      <c r="H1010">
        <v>-7.1793204924290004</v>
      </c>
      <c r="I1010">
        <v>-46.413623028273598</v>
      </c>
      <c r="J1010">
        <v>-11.2824594688161</v>
      </c>
      <c r="K1010">
        <v>185.12727759755299</v>
      </c>
      <c r="M1010">
        <v>34.480426282683098</v>
      </c>
      <c r="N1010">
        <v>1.36144885934621</v>
      </c>
      <c r="O1010">
        <v>79.754565881200605</v>
      </c>
      <c r="P1010">
        <v>20.5347222222222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539</v>
      </c>
      <c r="E1011">
        <v>2538.3879889999998</v>
      </c>
      <c r="F1011">
        <v>526.95000000000005</v>
      </c>
      <c r="G1011">
        <v>62.236166531742398</v>
      </c>
      <c r="H1011">
        <v>28.961509022836601</v>
      </c>
      <c r="I1011">
        <v>50.732892826661597</v>
      </c>
      <c r="J1011">
        <v>6.1856663685942097</v>
      </c>
      <c r="K1011">
        <v>444.04453137051303</v>
      </c>
      <c r="L1011">
        <v>366.40700255039297</v>
      </c>
      <c r="M1011">
        <v>75.297819651645298</v>
      </c>
      <c r="N1011">
        <v>1.01214838509803</v>
      </c>
      <c r="O1011">
        <v>3.0268526425657001</v>
      </c>
      <c r="P1011">
        <v>104.046466602129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156</v>
      </c>
      <c r="E1012">
        <v>2535.6263130900002</v>
      </c>
      <c r="F1012">
        <v>1360</v>
      </c>
      <c r="G1012">
        <v>392.488058888897</v>
      </c>
      <c r="H1012">
        <v>2.0592008787647398</v>
      </c>
      <c r="I1012">
        <v>405.6351919315</v>
      </c>
      <c r="J1012">
        <v>1.2695680109963099</v>
      </c>
      <c r="K1012">
        <v>1151.5928783377301</v>
      </c>
      <c r="M1012">
        <v>61.735854116023098</v>
      </c>
      <c r="N1012">
        <v>0.77442591126210103</v>
      </c>
      <c r="O1012">
        <v>15.367647058823501</v>
      </c>
      <c r="P1012">
        <v>487.85390101577599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247</v>
      </c>
      <c r="E1013">
        <v>2528.4395294999999</v>
      </c>
      <c r="F1013">
        <v>661.35</v>
      </c>
      <c r="G1013">
        <v>48.924853485460403</v>
      </c>
      <c r="H1013">
        <v>11.5836812476473</v>
      </c>
      <c r="I1013">
        <v>8.4559425006738493</v>
      </c>
      <c r="J1013">
        <v>-3.6976866965278798</v>
      </c>
      <c r="K1013">
        <v>613.03890264208997</v>
      </c>
      <c r="L1013">
        <v>545.73414397076897</v>
      </c>
      <c r="M1013">
        <v>58.789954823343201</v>
      </c>
      <c r="N1013">
        <v>0.77096241984126501</v>
      </c>
      <c r="O1013">
        <v>10.0778710213956</v>
      </c>
      <c r="P1013">
        <v>77.068273092369395</v>
      </c>
      <c r="Q1013">
        <v>3.7969780871735997E-2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297</v>
      </c>
      <c r="E1014">
        <v>2526.7911444000001</v>
      </c>
      <c r="F1014">
        <v>1598.15</v>
      </c>
      <c r="G1014">
        <v>821.72536376935602</v>
      </c>
      <c r="H1014">
        <v>-7.6242988652188597</v>
      </c>
      <c r="I1014">
        <v>69.540864894228093</v>
      </c>
      <c r="J1014">
        <v>6.0467241326557302</v>
      </c>
      <c r="K1014">
        <v>1475.1297803052601</v>
      </c>
      <c r="L1014">
        <v>989.76850868521694</v>
      </c>
      <c r="M1014">
        <v>57.406526002096101</v>
      </c>
      <c r="N1014">
        <v>1.55696324488097</v>
      </c>
      <c r="O1014">
        <v>25.144698557707301</v>
      </c>
      <c r="P1014">
        <v>874.18469978664996</v>
      </c>
      <c r="Q1014">
        <v>0.26190231519273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304</v>
      </c>
      <c r="E1015">
        <v>2521.8204215999999</v>
      </c>
      <c r="F1015">
        <v>140.06</v>
      </c>
      <c r="G1015">
        <v>33.127284070495897</v>
      </c>
      <c r="H1015">
        <v>-3.3817036706558801</v>
      </c>
      <c r="I1015">
        <v>-1.47747881033058</v>
      </c>
      <c r="J1015">
        <v>3.19763310554172</v>
      </c>
      <c r="K1015">
        <v>138.253501271587</v>
      </c>
      <c r="L1015">
        <v>123.812099733008</v>
      </c>
      <c r="M1015">
        <v>60.5586019624836</v>
      </c>
      <c r="N1015">
        <v>0.62072748082677498</v>
      </c>
      <c r="O1015">
        <v>10.5240611166642</v>
      </c>
      <c r="P1015">
        <v>77.179000632511006</v>
      </c>
      <c r="Q1015">
        <v>0.13884261382742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414</v>
      </c>
      <c r="E1016">
        <v>2518.1834609950001</v>
      </c>
      <c r="F1016">
        <v>228.85</v>
      </c>
      <c r="G1016">
        <v>-13.656293774386301</v>
      </c>
      <c r="H1016">
        <v>-1.7957875570620001</v>
      </c>
      <c r="I1016">
        <v>1.6511480521683699</v>
      </c>
      <c r="J1016">
        <v>-3.5767132042621799</v>
      </c>
      <c r="K1016">
        <v>226.01397548740201</v>
      </c>
      <c r="L1016">
        <v>210.59410749840501</v>
      </c>
      <c r="M1016">
        <v>38.2314995196326</v>
      </c>
      <c r="N1016">
        <v>1.0411081052131399</v>
      </c>
      <c r="O1016">
        <v>14.4636224601267</v>
      </c>
      <c r="P1016">
        <v>27.8491620111731</v>
      </c>
      <c r="Q1016">
        <v>4.0291714343650004E-3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189</v>
      </c>
      <c r="E1017">
        <v>2512.9657730449999</v>
      </c>
      <c r="F1017">
        <v>1704.15</v>
      </c>
      <c r="G1017">
        <v>31.907378516184998</v>
      </c>
      <c r="H1017">
        <v>39.049135063820799</v>
      </c>
      <c r="I1017">
        <v>21.7566979490446</v>
      </c>
      <c r="J1017">
        <v>-2.79668775350987</v>
      </c>
      <c r="K1017">
        <v>1384.5680346045001</v>
      </c>
      <c r="L1017">
        <v>1226.3083434253899</v>
      </c>
      <c r="M1017">
        <v>80.931632972157999</v>
      </c>
      <c r="N1017">
        <v>2.9658004504422801</v>
      </c>
      <c r="O1017">
        <v>10.612328726931301</v>
      </c>
      <c r="P1017">
        <v>90.397184514831494</v>
      </c>
      <c r="Q1017">
        <v>9.1682844618726E-2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414</v>
      </c>
      <c r="E1018">
        <v>2508.6115303799902</v>
      </c>
      <c r="F1018">
        <v>729.95</v>
      </c>
      <c r="G1018">
        <v>43.637798858771703</v>
      </c>
      <c r="H1018">
        <v>9.8338813953807396</v>
      </c>
      <c r="I1018">
        <v>-16.2747780124662</v>
      </c>
      <c r="J1018">
        <v>4.08231032167091</v>
      </c>
      <c r="K1018">
        <v>701.38349768665501</v>
      </c>
      <c r="L1018">
        <v>666.03560301586106</v>
      </c>
      <c r="M1018">
        <v>72.4080631134307</v>
      </c>
      <c r="N1018">
        <v>0.96332069111119201</v>
      </c>
      <c r="O1018">
        <v>16.035344886636</v>
      </c>
      <c r="P1018">
        <v>70.868445692883896</v>
      </c>
      <c r="Q1018">
        <v>-3.9615144270170001E-3</v>
      </c>
    </row>
    <row r="1019" spans="1:17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80</v>
      </c>
      <c r="E1019">
        <v>2507.8288080000002</v>
      </c>
      <c r="F1019">
        <v>95.93</v>
      </c>
      <c r="G1019">
        <v>11.3323225730192</v>
      </c>
      <c r="H1019">
        <v>4.8309589499240104</v>
      </c>
      <c r="I1019">
        <v>-38.639345894403498</v>
      </c>
      <c r="J1019">
        <v>-4.2483005919704802</v>
      </c>
      <c r="K1019">
        <v>97.476362579423196</v>
      </c>
      <c r="L1019">
        <v>100.757723883727</v>
      </c>
      <c r="M1019">
        <v>38.653381450190402</v>
      </c>
      <c r="N1019">
        <v>2.0043245420040701</v>
      </c>
      <c r="O1019">
        <v>62.618576045032803</v>
      </c>
      <c r="P1019">
        <v>36.847360912981401</v>
      </c>
      <c r="Q1019">
        <v>4.4421274992844997E-2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189</v>
      </c>
      <c r="E1020">
        <v>2504.29328424</v>
      </c>
      <c r="F1020">
        <v>791.9</v>
      </c>
      <c r="G1020">
        <v>9.9889319995271197</v>
      </c>
      <c r="H1020">
        <v>-3.0151738014190501</v>
      </c>
      <c r="I1020">
        <v>23.5468237375072</v>
      </c>
      <c r="J1020">
        <v>-3.14915176742864</v>
      </c>
      <c r="K1020">
        <v>745.74270726930104</v>
      </c>
      <c r="L1020">
        <v>657.59775806126504</v>
      </c>
      <c r="M1020">
        <v>49.558076721906197</v>
      </c>
      <c r="N1020">
        <v>0.95689266289395103</v>
      </c>
      <c r="O1020">
        <v>9.2309635054931292</v>
      </c>
      <c r="P1020">
        <v>43.447151526129801</v>
      </c>
      <c r="Q1020">
        <v>6.9716981605142003E-2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539</v>
      </c>
      <c r="E1021">
        <v>2503.5241952400002</v>
      </c>
      <c r="F1021">
        <v>266.45</v>
      </c>
      <c r="G1021">
        <v>-4.2435428427038202</v>
      </c>
      <c r="H1021">
        <v>-7.3750757975048096</v>
      </c>
      <c r="I1021">
        <v>-17.0266650749126</v>
      </c>
      <c r="J1021">
        <v>-2.2219213003362701</v>
      </c>
      <c r="K1021">
        <v>272.10524546317299</v>
      </c>
      <c r="L1021">
        <v>262.09705917383098</v>
      </c>
      <c r="M1021">
        <v>43.043339971861997</v>
      </c>
      <c r="N1021">
        <v>0.89724400466010901</v>
      </c>
      <c r="O1021">
        <v>19.778570088196599</v>
      </c>
      <c r="P1021">
        <v>25.093896713614999</v>
      </c>
      <c r="Q1021">
        <v>7.7678290266220001E-2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21</v>
      </c>
      <c r="E1022">
        <v>2503.4218482799902</v>
      </c>
      <c r="F1022">
        <v>627.54999999999995</v>
      </c>
      <c r="G1022">
        <v>85.970342797722097</v>
      </c>
      <c r="H1022">
        <v>20.382966485139001</v>
      </c>
      <c r="I1022">
        <v>15.2335137101048</v>
      </c>
      <c r="J1022">
        <v>3.5428203536321199</v>
      </c>
      <c r="K1022">
        <v>571.25442581962398</v>
      </c>
      <c r="L1022">
        <v>508.04786113976002</v>
      </c>
      <c r="M1022">
        <v>72.297222738316904</v>
      </c>
      <c r="N1022">
        <v>1.5742741662661901</v>
      </c>
      <c r="O1022">
        <v>17.743606087164299</v>
      </c>
      <c r="P1022">
        <v>135.92105263157799</v>
      </c>
      <c r="Q1022">
        <v>0.10505136270217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46</v>
      </c>
      <c r="E1023">
        <v>2483.9747024799999</v>
      </c>
      <c r="F1023">
        <v>292.85000000000002</v>
      </c>
      <c r="G1023">
        <v>12.2751737348362</v>
      </c>
      <c r="H1023">
        <v>-10.051167635112501</v>
      </c>
      <c r="I1023">
        <v>-8.7963293495785706</v>
      </c>
      <c r="J1023">
        <v>-5.1028046389871902</v>
      </c>
      <c r="K1023">
        <v>302.091511244054</v>
      </c>
      <c r="L1023">
        <v>268.433095430062</v>
      </c>
      <c r="M1023">
        <v>29.2013893075395</v>
      </c>
      <c r="N1023">
        <v>0.37832850124566703</v>
      </c>
      <c r="O1023">
        <v>13.7100904900119</v>
      </c>
      <c r="P1023">
        <v>56.353443673251398</v>
      </c>
      <c r="Q1023">
        <v>2.0917671162640001E-2</v>
      </c>
    </row>
    <row r="1024" spans="1:17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346</v>
      </c>
      <c r="E1024">
        <v>2480.852289336</v>
      </c>
      <c r="F1024">
        <v>212.12</v>
      </c>
      <c r="G1024">
        <v>-29.0124005457272</v>
      </c>
      <c r="H1024">
        <v>-20.568102283401899</v>
      </c>
      <c r="I1024">
        <v>-58.758780340953003</v>
      </c>
      <c r="J1024">
        <v>-7.3271669327872901</v>
      </c>
      <c r="K1024">
        <v>234.258391622489</v>
      </c>
      <c r="L1024">
        <v>268.89058177650901</v>
      </c>
      <c r="M1024">
        <v>26.3673007446816</v>
      </c>
      <c r="N1024">
        <v>0.69890117360082304</v>
      </c>
      <c r="O1024">
        <v>103.540448802564</v>
      </c>
      <c r="P1024">
        <v>10.7676240208877</v>
      </c>
      <c r="Q1024">
        <v>-5.2254159461280002E-2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505</v>
      </c>
      <c r="E1025">
        <v>2473.6010602400002</v>
      </c>
      <c r="F1025">
        <v>77.819999999999993</v>
      </c>
      <c r="G1025">
        <v>100.22736360933401</v>
      </c>
      <c r="H1025">
        <v>-3.0522737365266401</v>
      </c>
      <c r="I1025">
        <v>-26.518577361970902</v>
      </c>
      <c r="J1025">
        <v>10.092041666536099</v>
      </c>
      <c r="K1025">
        <v>75.877033300049803</v>
      </c>
      <c r="L1025">
        <v>72.615725017896196</v>
      </c>
      <c r="M1025">
        <v>72.205409248151199</v>
      </c>
      <c r="N1025">
        <v>1.19938239259443</v>
      </c>
      <c r="O1025">
        <v>50.154202004626001</v>
      </c>
      <c r="P1025">
        <v>127.877013177159</v>
      </c>
      <c r="Q1025">
        <v>0.11090096631110299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80</v>
      </c>
      <c r="E1026">
        <v>2472.5570361599998</v>
      </c>
      <c r="F1026">
        <v>880.35</v>
      </c>
      <c r="G1026">
        <v>159.32543972530399</v>
      </c>
      <c r="H1026">
        <v>-2.5281007085368401</v>
      </c>
      <c r="I1026">
        <v>19.171233740568301</v>
      </c>
      <c r="J1026">
        <v>-0.45030030772352903</v>
      </c>
      <c r="K1026">
        <v>865.37299706529495</v>
      </c>
      <c r="L1026">
        <v>700.08371607820902</v>
      </c>
      <c r="M1026">
        <v>53.932473348014497</v>
      </c>
      <c r="N1026">
        <v>1.3227928283778301</v>
      </c>
      <c r="O1026">
        <v>7.6844436871698703</v>
      </c>
      <c r="P1026">
        <v>211.07773851590099</v>
      </c>
      <c r="Q1026">
        <v>8.3815596207684001E-2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130</v>
      </c>
      <c r="E1027">
        <v>2443.2754747669901</v>
      </c>
      <c r="F1027">
        <v>163.08000000000001</v>
      </c>
      <c r="G1027">
        <v>8.9472762392043705</v>
      </c>
      <c r="H1027">
        <v>3.1437540255747098</v>
      </c>
      <c r="I1027">
        <v>-27.962636837312999</v>
      </c>
      <c r="J1027">
        <v>-2.5389813094479901</v>
      </c>
      <c r="K1027">
        <v>164.04635328651099</v>
      </c>
      <c r="L1027">
        <v>163.74336343414399</v>
      </c>
      <c r="M1027">
        <v>60.850453363850697</v>
      </c>
      <c r="N1027">
        <v>0.73287731527645705</v>
      </c>
      <c r="O1027">
        <v>30.488103998037701</v>
      </c>
      <c r="P1027">
        <v>36.070087609511901</v>
      </c>
      <c r="Q1027">
        <v>2.4378038993599999E-4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333</v>
      </c>
      <c r="E1028">
        <v>2438.938874169</v>
      </c>
      <c r="F1028">
        <v>252.93</v>
      </c>
      <c r="G1028">
        <v>-3.2565048325444099</v>
      </c>
      <c r="H1028">
        <v>37.925741536395599</v>
      </c>
      <c r="I1028">
        <v>9.3752139518690605</v>
      </c>
      <c r="J1028">
        <v>-5.5591361181736696</v>
      </c>
      <c r="K1028">
        <v>216.18419269972301</v>
      </c>
      <c r="M1028">
        <v>64.569877392195806</v>
      </c>
      <c r="N1028">
        <v>1.6750091775773099</v>
      </c>
      <c r="O1028">
        <v>6.4642391175423901</v>
      </c>
      <c r="P1028">
        <v>67.948207171314706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239</v>
      </c>
      <c r="E1029">
        <v>2422.5625526399999</v>
      </c>
      <c r="F1029">
        <v>657.25</v>
      </c>
      <c r="G1029">
        <v>69.282792732811998</v>
      </c>
      <c r="H1029">
        <v>8.0091365031407395</v>
      </c>
      <c r="I1029">
        <v>-25.7401622740426</v>
      </c>
      <c r="J1029">
        <v>-1.41728076399664</v>
      </c>
      <c r="K1029">
        <v>640.88315752263702</v>
      </c>
      <c r="L1029">
        <v>605.86151546975998</v>
      </c>
      <c r="M1029">
        <v>63.555171142297603</v>
      </c>
      <c r="N1029">
        <v>1.0477585952425601</v>
      </c>
      <c r="O1029">
        <v>42.259414225941399</v>
      </c>
      <c r="P1029">
        <v>96.194029850746205</v>
      </c>
      <c r="Q1029">
        <v>3.9073850996908001E-2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168</v>
      </c>
      <c r="E1030">
        <v>2422.1295</v>
      </c>
      <c r="F1030">
        <v>2281.6</v>
      </c>
      <c r="G1030">
        <v>-4.8963789036499001</v>
      </c>
      <c r="H1030">
        <v>17.500323064072902</v>
      </c>
      <c r="I1030">
        <v>-16.891645393024898</v>
      </c>
      <c r="J1030">
        <v>9.5378010625824103</v>
      </c>
      <c r="K1030">
        <v>2159.6721958808398</v>
      </c>
      <c r="L1030">
        <v>2048.7936021785599</v>
      </c>
      <c r="M1030">
        <v>66.962490500944199</v>
      </c>
      <c r="N1030">
        <v>2.2642385881932201</v>
      </c>
      <c r="O1030">
        <v>21.787342215988701</v>
      </c>
      <c r="P1030">
        <v>35.886364313153202</v>
      </c>
      <c r="Q1030">
        <v>0.18602202508420901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239</v>
      </c>
      <c r="E1031">
        <v>2421.9856985249999</v>
      </c>
      <c r="F1031">
        <v>16804.75</v>
      </c>
      <c r="G1031">
        <v>38.997611594069198</v>
      </c>
      <c r="H1031">
        <v>6.2888374022123497</v>
      </c>
      <c r="I1031">
        <v>-4.9743095828649198</v>
      </c>
      <c r="J1031">
        <v>9.0423462505734804</v>
      </c>
      <c r="K1031">
        <v>15468.980734896</v>
      </c>
      <c r="L1031">
        <v>14172.493089793301</v>
      </c>
      <c r="M1031">
        <v>76.797712061147195</v>
      </c>
      <c r="N1031">
        <v>1.78977013874508</v>
      </c>
      <c r="O1031">
        <v>5.1848435710141398</v>
      </c>
      <c r="P1031">
        <v>67.508123841231196</v>
      </c>
      <c r="Q1031">
        <v>0.121252905683741</v>
      </c>
    </row>
    <row r="1032" spans="1:17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280</v>
      </c>
      <c r="E1032">
        <v>2421.273375795</v>
      </c>
      <c r="F1032">
        <v>858</v>
      </c>
      <c r="G1032">
        <v>-55.9699744340002</v>
      </c>
      <c r="H1032">
        <v>8.6753482482195707</v>
      </c>
      <c r="I1032">
        <v>-11.7735473079026</v>
      </c>
      <c r="J1032">
        <v>4.4960576821127303</v>
      </c>
      <c r="K1032">
        <v>787.23917321420402</v>
      </c>
      <c r="L1032">
        <v>817.89479985377295</v>
      </c>
      <c r="M1032">
        <v>67.073536317218597</v>
      </c>
      <c r="N1032">
        <v>2.09378981427052</v>
      </c>
      <c r="O1032">
        <v>49.650349650349597</v>
      </c>
      <c r="P1032">
        <v>29.744442764252199</v>
      </c>
      <c r="Q1032">
        <v>1.1038706773601E-2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873</v>
      </c>
      <c r="E1033">
        <v>2420.159049336</v>
      </c>
      <c r="F1033">
        <v>21.64</v>
      </c>
      <c r="G1033">
        <v>12.355783756622699</v>
      </c>
      <c r="H1033">
        <v>-12.1727288077103</v>
      </c>
      <c r="I1033">
        <v>-11.1017323464076</v>
      </c>
      <c r="J1033">
        <v>-2.66084932051657</v>
      </c>
      <c r="K1033">
        <v>23.325843229186201</v>
      </c>
      <c r="L1033">
        <v>22.438698112369799</v>
      </c>
      <c r="M1033">
        <v>37.7554765614235</v>
      </c>
      <c r="N1033">
        <v>0.56328127725954802</v>
      </c>
      <c r="O1033">
        <v>48.7985212569316</v>
      </c>
      <c r="P1033">
        <v>48.7285223367697</v>
      </c>
      <c r="Q1033">
        <v>-3.6347005408200003E-2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542</v>
      </c>
      <c r="E1034">
        <v>2419.4414520099999</v>
      </c>
      <c r="F1034">
        <v>406.65</v>
      </c>
      <c r="G1034">
        <v>11.008515634862899</v>
      </c>
      <c r="H1034">
        <v>3.6609977156429498</v>
      </c>
      <c r="I1034">
        <v>13.7895657580255</v>
      </c>
      <c r="J1034">
        <v>2.5581362684879898</v>
      </c>
      <c r="K1034">
        <v>377.89259201163298</v>
      </c>
      <c r="L1034">
        <v>343.87209168350302</v>
      </c>
      <c r="M1034">
        <v>51.177496207518303</v>
      </c>
      <c r="N1034">
        <v>0.67336019628515797</v>
      </c>
      <c r="O1034">
        <v>6.4920693471044002</v>
      </c>
      <c r="P1034">
        <v>43.085855031667798</v>
      </c>
      <c r="Q1034">
        <v>3.2260803325965003E-2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189</v>
      </c>
      <c r="E1035">
        <v>2409.7057109500001</v>
      </c>
      <c r="F1035">
        <v>429.55</v>
      </c>
      <c r="G1035">
        <v>-13.056412797326599</v>
      </c>
      <c r="H1035">
        <v>4.9782284053872097</v>
      </c>
      <c r="I1035">
        <v>5.3378422223858104</v>
      </c>
      <c r="J1035">
        <v>-2.3264635201222101</v>
      </c>
      <c r="K1035">
        <v>409.65030003847897</v>
      </c>
      <c r="L1035">
        <v>376.10630453239798</v>
      </c>
      <c r="M1035">
        <v>49.287973399149898</v>
      </c>
      <c r="N1035">
        <v>0.62731397791332799</v>
      </c>
      <c r="O1035">
        <v>6.7628913979746299</v>
      </c>
      <c r="P1035">
        <v>37.214502475642803</v>
      </c>
      <c r="Q1035">
        <v>1.332232416734E-3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168</v>
      </c>
      <c r="E1036">
        <v>2408.5514303549999</v>
      </c>
      <c r="F1036">
        <v>1494.5</v>
      </c>
      <c r="G1036">
        <v>152.17059857143701</v>
      </c>
      <c r="H1036">
        <v>13.697718233614401</v>
      </c>
      <c r="I1036">
        <v>135.36351738820599</v>
      </c>
      <c r="J1036">
        <v>-5.5595107903355299</v>
      </c>
      <c r="K1036">
        <v>1398.5616000894699</v>
      </c>
      <c r="L1036">
        <v>1037.2904621400801</v>
      </c>
      <c r="M1036">
        <v>56.700659683801597</v>
      </c>
      <c r="N1036">
        <v>1.08329328081136</v>
      </c>
      <c r="O1036">
        <v>19.3074606891937</v>
      </c>
      <c r="P1036">
        <v>202.43853081048201</v>
      </c>
      <c r="Q1036">
        <v>0.12121534132793101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629</v>
      </c>
      <c r="E1037">
        <v>2406.6563179599998</v>
      </c>
      <c r="F1037">
        <v>520.9</v>
      </c>
      <c r="G1037">
        <v>-33.839646276471903</v>
      </c>
      <c r="H1037">
        <v>12.081393592669301</v>
      </c>
      <c r="I1037">
        <v>-14.885821194177099</v>
      </c>
      <c r="J1037">
        <v>2.1423541232666801</v>
      </c>
      <c r="K1037">
        <v>484.815230344876</v>
      </c>
      <c r="L1037">
        <v>497.24371108826699</v>
      </c>
      <c r="M1037">
        <v>83.466986473474293</v>
      </c>
      <c r="N1037">
        <v>2.0128834341221502</v>
      </c>
      <c r="O1037">
        <v>21.904396237281599</v>
      </c>
      <c r="P1037">
        <v>27.172851562499901</v>
      </c>
      <c r="Q1037">
        <v>6.4155142540870003E-3</v>
      </c>
    </row>
    <row r="1038" spans="1:17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214</v>
      </c>
      <c r="E1038">
        <v>2406.5210291399999</v>
      </c>
      <c r="F1038">
        <v>301.3</v>
      </c>
      <c r="G1038">
        <v>-51.130139968810703</v>
      </c>
      <c r="H1038">
        <v>7.0842181320428699</v>
      </c>
      <c r="I1038">
        <v>-17.4127275517504</v>
      </c>
      <c r="J1038">
        <v>2.48246012796755E-2</v>
      </c>
      <c r="K1038">
        <v>294.33160527686198</v>
      </c>
      <c r="L1038">
        <v>322.14351140382502</v>
      </c>
      <c r="M1038">
        <v>64.686816862716896</v>
      </c>
      <c r="N1038">
        <v>0.88527728319576104</v>
      </c>
      <c r="O1038">
        <v>45.270494523730399</v>
      </c>
      <c r="P1038">
        <v>22.754125076390299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692</v>
      </c>
      <c r="E1039">
        <v>2399.5253030650001</v>
      </c>
      <c r="F1039">
        <v>579.9</v>
      </c>
      <c r="G1039">
        <v>12.3197657651968</v>
      </c>
      <c r="H1039">
        <v>9.9099396372844808</v>
      </c>
      <c r="I1039">
        <v>-14.825565146817199</v>
      </c>
      <c r="J1039">
        <v>-6.4111683677330999</v>
      </c>
      <c r="K1039">
        <v>549.530993475728</v>
      </c>
      <c r="L1039">
        <v>530.19335460282605</v>
      </c>
      <c r="M1039">
        <v>66.237871620531905</v>
      </c>
      <c r="N1039">
        <v>1.82932288794977</v>
      </c>
      <c r="O1039">
        <v>16.382134850836302</v>
      </c>
      <c r="P1039">
        <v>42.464070752978699</v>
      </c>
      <c r="Q1039">
        <v>9.0531288021283005E-2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242</v>
      </c>
      <c r="E1040">
        <v>2390.0931987899999</v>
      </c>
      <c r="F1040">
        <v>214.45</v>
      </c>
      <c r="G1040">
        <v>51.974162095120597</v>
      </c>
      <c r="H1040">
        <v>29.072919049270599</v>
      </c>
      <c r="I1040">
        <v>45.212183819351601</v>
      </c>
      <c r="J1040">
        <v>-2.08985757140421</v>
      </c>
      <c r="K1040">
        <v>166.18587383427999</v>
      </c>
      <c r="L1040">
        <v>138.69784678027099</v>
      </c>
      <c r="M1040">
        <v>72.642371661553994</v>
      </c>
      <c r="N1040">
        <v>2.7799043835587698</v>
      </c>
      <c r="O1040">
        <v>4.9195616693868001</v>
      </c>
      <c r="P1040">
        <v>109.382933020894</v>
      </c>
      <c r="Q1040">
        <v>0.17053411105038399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140</v>
      </c>
      <c r="E1041">
        <v>2384.65724052</v>
      </c>
      <c r="F1041">
        <v>139.91999999999999</v>
      </c>
      <c r="G1041">
        <v>155.074866932075</v>
      </c>
      <c r="H1041">
        <v>46.049393516520901</v>
      </c>
      <c r="I1041">
        <v>47.5399538362621</v>
      </c>
      <c r="J1041">
        <v>7.4867159518347899</v>
      </c>
      <c r="K1041">
        <v>106.002790441626</v>
      </c>
      <c r="L1041">
        <v>91.0435328157226</v>
      </c>
      <c r="M1041">
        <v>78.586811807576396</v>
      </c>
      <c r="N1041">
        <v>2.80703125882465</v>
      </c>
      <c r="O1041">
        <v>2.1941109205260299</v>
      </c>
      <c r="P1041">
        <v>232.74673008323401</v>
      </c>
      <c r="Q1041">
        <v>2.2181365720181999E-2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330</v>
      </c>
      <c r="E1042">
        <v>2382.9703516200002</v>
      </c>
      <c r="F1042">
        <v>561.5</v>
      </c>
      <c r="G1042">
        <v>537.98647904380596</v>
      </c>
      <c r="H1042">
        <v>-9.7210537286710696</v>
      </c>
      <c r="I1042">
        <v>95.811467189377794</v>
      </c>
      <c r="J1042">
        <v>-0.60828875222453005</v>
      </c>
      <c r="K1042">
        <v>582.87273635113399</v>
      </c>
      <c r="L1042">
        <v>424.75663334246298</v>
      </c>
      <c r="M1042">
        <v>37.242350601123498</v>
      </c>
      <c r="N1042">
        <v>0.57252553630715497</v>
      </c>
      <c r="O1042">
        <v>32.493321460373998</v>
      </c>
      <c r="P1042">
        <v>583.09002433089995</v>
      </c>
      <c r="Q1042">
        <v>0.163043082004691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49</v>
      </c>
      <c r="E1043">
        <v>2374.4213541720001</v>
      </c>
      <c r="F1043">
        <v>210.77</v>
      </c>
      <c r="G1043">
        <v>-0.16548309326598601</v>
      </c>
      <c r="H1043">
        <v>-15.6638649317544</v>
      </c>
      <c r="I1043">
        <v>-34.828370288968003</v>
      </c>
      <c r="J1043">
        <v>-6.7423966095708803</v>
      </c>
      <c r="K1043">
        <v>229.687074385579</v>
      </c>
      <c r="L1043">
        <v>228.17287872099499</v>
      </c>
      <c r="M1043">
        <v>28.6491735764594</v>
      </c>
      <c r="N1043">
        <v>0.90419557342351498</v>
      </c>
      <c r="O1043">
        <v>34.5305309104711</v>
      </c>
      <c r="P1043">
        <v>25.086053412462899</v>
      </c>
      <c r="Q1043">
        <v>7.6569071497410005E-2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539</v>
      </c>
      <c r="E1044">
        <v>2365.8563604259998</v>
      </c>
      <c r="F1044">
        <v>100.63</v>
      </c>
      <c r="G1044">
        <v>92.295523496362506</v>
      </c>
      <c r="H1044">
        <v>-2.6242022497879698</v>
      </c>
      <c r="I1044">
        <v>7.9107672333913097</v>
      </c>
      <c r="J1044">
        <v>3.5161573302514801</v>
      </c>
      <c r="K1044">
        <v>98.644879883707802</v>
      </c>
      <c r="L1044">
        <v>81.703743417579901</v>
      </c>
      <c r="M1044">
        <v>41.753173590679701</v>
      </c>
      <c r="N1044">
        <v>0.53878681832914799</v>
      </c>
      <c r="O1044">
        <v>15.373149160290099</v>
      </c>
      <c r="P1044">
        <v>119.71615720523999</v>
      </c>
      <c r="Q1044">
        <v>-3.0155379261706999E-2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330</v>
      </c>
      <c r="E1045">
        <v>2357.6449889999999</v>
      </c>
      <c r="F1045">
        <v>954.75</v>
      </c>
      <c r="G1045">
        <v>150.77145735466701</v>
      </c>
      <c r="H1045">
        <v>26.2334366539435</v>
      </c>
      <c r="I1045">
        <v>163.91859039726901</v>
      </c>
      <c r="J1045">
        <v>-15.7192521240665</v>
      </c>
      <c r="K1045">
        <v>778.94506169449903</v>
      </c>
      <c r="M1045">
        <v>50.9725537622137</v>
      </c>
      <c r="N1045">
        <v>0.95658148498908302</v>
      </c>
      <c r="O1045">
        <v>18.533647551715099</v>
      </c>
      <c r="P1045">
        <v>306.27659574467998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182</v>
      </c>
      <c r="E1046">
        <v>2356.1567243999998</v>
      </c>
      <c r="F1046">
        <v>86.46</v>
      </c>
      <c r="G1046">
        <v>571.78517979911703</v>
      </c>
      <c r="H1046">
        <v>-13.856613105231</v>
      </c>
      <c r="I1046">
        <v>1.12376886516384</v>
      </c>
      <c r="J1046">
        <v>-3.05188551800439</v>
      </c>
      <c r="K1046">
        <v>95.214194191331103</v>
      </c>
      <c r="L1046">
        <v>80.369244949394599</v>
      </c>
      <c r="M1046">
        <v>34.527907872311303</v>
      </c>
      <c r="N1046">
        <v>0.97014320266005005</v>
      </c>
      <c r="O1046">
        <v>61.924589405505401</v>
      </c>
      <c r="P1046">
        <v>615.43235415804702</v>
      </c>
      <c r="Q1046">
        <v>0.17483851784651899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130</v>
      </c>
      <c r="E1047">
        <v>2336.1891510720002</v>
      </c>
      <c r="F1047">
        <v>169.97</v>
      </c>
      <c r="G1047">
        <v>84.325294704034206</v>
      </c>
      <c r="H1047">
        <v>-6.2946005071443496</v>
      </c>
      <c r="I1047">
        <v>19.5554878168446</v>
      </c>
      <c r="J1047">
        <v>-5.0120680217377904</v>
      </c>
      <c r="K1047">
        <v>157.5171811685</v>
      </c>
      <c r="L1047">
        <v>132.547497690054</v>
      </c>
      <c r="M1047">
        <v>55.185047197688597</v>
      </c>
      <c r="N1047">
        <v>0.99419964870505495</v>
      </c>
      <c r="O1047">
        <v>12.7846090486556</v>
      </c>
      <c r="P1047">
        <v>119.174725983236</v>
      </c>
      <c r="Q1047">
        <v>0.14051149770461299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130</v>
      </c>
      <c r="E1048">
        <v>2324.9710382160001</v>
      </c>
      <c r="F1048">
        <v>44.34</v>
      </c>
      <c r="G1048">
        <v>30.2451933771396</v>
      </c>
      <c r="H1048">
        <v>12.608674171718601</v>
      </c>
      <c r="I1048">
        <v>1.2905951908029301</v>
      </c>
      <c r="J1048">
        <v>-4.3468009586871199E-2</v>
      </c>
      <c r="K1048">
        <v>39.754694361812298</v>
      </c>
      <c r="L1048">
        <v>37.199474298888397</v>
      </c>
      <c r="M1048">
        <v>70.463413088295795</v>
      </c>
      <c r="N1048">
        <v>1.84520237625614</v>
      </c>
      <c r="O1048">
        <v>3.8114569237708502</v>
      </c>
      <c r="P1048">
        <v>64.2222222222222</v>
      </c>
      <c r="Q1048">
        <v>5.7953628677961E-2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539</v>
      </c>
      <c r="E1049">
        <v>2321.44</v>
      </c>
      <c r="F1049">
        <v>124.31</v>
      </c>
      <c r="G1049">
        <v>152.10838630317801</v>
      </c>
      <c r="H1049">
        <v>-17.6654085045983</v>
      </c>
      <c r="I1049">
        <v>66.919463215771501</v>
      </c>
      <c r="J1049">
        <v>-6.3480200805144902</v>
      </c>
      <c r="K1049">
        <v>130.18914645497799</v>
      </c>
      <c r="L1049">
        <v>96.163887704883095</v>
      </c>
      <c r="M1049">
        <v>36.5923973861523</v>
      </c>
      <c r="N1049">
        <v>0.40471292435168699</v>
      </c>
      <c r="O1049">
        <v>36.0711125412275</v>
      </c>
      <c r="P1049">
        <v>186.42857142857099</v>
      </c>
      <c r="Q1049">
        <v>9.5551501651049992E-3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46</v>
      </c>
      <c r="E1050">
        <v>2314.5924799999998</v>
      </c>
      <c r="F1050">
        <v>98.27</v>
      </c>
      <c r="G1050">
        <v>99.008205409044393</v>
      </c>
      <c r="H1050">
        <v>16.5883192891324</v>
      </c>
      <c r="I1050">
        <v>27.426074832703399</v>
      </c>
      <c r="J1050">
        <v>11.292494227725699</v>
      </c>
      <c r="K1050">
        <v>83.316825341549603</v>
      </c>
      <c r="L1050">
        <v>69.481647754688396</v>
      </c>
      <c r="M1050">
        <v>77.926945775375003</v>
      </c>
      <c r="N1050">
        <v>1.31180032106311</v>
      </c>
      <c r="O1050">
        <v>6.33967640175028</v>
      </c>
      <c r="P1050">
        <v>153.27319587628801</v>
      </c>
      <c r="Q1050">
        <v>0.12472349125070301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247</v>
      </c>
      <c r="E1051">
        <v>2312.3262634150001</v>
      </c>
      <c r="F1051">
        <v>4416.3999999999996</v>
      </c>
      <c r="G1051">
        <v>59.810796909310298</v>
      </c>
      <c r="H1051">
        <v>25.3921544748762</v>
      </c>
      <c r="I1051">
        <v>27.447767499480999</v>
      </c>
      <c r="J1051">
        <v>-3.6284407155254002</v>
      </c>
      <c r="K1051">
        <v>3846.08901795871</v>
      </c>
      <c r="L1051">
        <v>3309.4039512428899</v>
      </c>
      <c r="M1051">
        <v>70.785779623585199</v>
      </c>
      <c r="N1051">
        <v>1.59618382459778</v>
      </c>
      <c r="O1051">
        <v>8.1197355312018793</v>
      </c>
      <c r="P1051">
        <v>87.891937885556203</v>
      </c>
      <c r="Q1051">
        <v>8.8375182715505998E-2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1407</v>
      </c>
      <c r="E1052">
        <v>2308.0097974</v>
      </c>
      <c r="F1052">
        <v>855.2</v>
      </c>
      <c r="G1052">
        <v>5.5677713940550104</v>
      </c>
      <c r="H1052">
        <v>43.119006935251001</v>
      </c>
      <c r="I1052">
        <v>20.883681909856801</v>
      </c>
      <c r="J1052">
        <v>2.5891335456165501</v>
      </c>
      <c r="K1052">
        <v>705.01353801282403</v>
      </c>
      <c r="L1052">
        <v>636.83249268506995</v>
      </c>
      <c r="M1052">
        <v>74.633638725385893</v>
      </c>
      <c r="N1052">
        <v>1.1417360000886201</v>
      </c>
      <c r="O1052">
        <v>8.6354069223573298</v>
      </c>
      <c r="P1052">
        <v>89.413067552602399</v>
      </c>
      <c r="Q1052">
        <v>8.7331093438970005E-3</v>
      </c>
    </row>
    <row r="1053" spans="1:17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239</v>
      </c>
      <c r="E1053">
        <v>2307.67746812</v>
      </c>
      <c r="F1053">
        <v>507.9</v>
      </c>
      <c r="G1053">
        <v>-35.963671530045602</v>
      </c>
      <c r="H1053">
        <v>-3.7774670567528599</v>
      </c>
      <c r="I1053">
        <v>-28.1962552056292</v>
      </c>
      <c r="J1053">
        <v>-2.1825186141547102</v>
      </c>
      <c r="K1053">
        <v>524.73360818917104</v>
      </c>
      <c r="L1053">
        <v>546.03015607503198</v>
      </c>
      <c r="M1053">
        <v>35.3645153339465</v>
      </c>
      <c r="N1053">
        <v>1.00590110637174</v>
      </c>
      <c r="O1053">
        <v>42.281945264815903</v>
      </c>
      <c r="P1053">
        <v>11.8722466960352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539</v>
      </c>
      <c r="E1054">
        <v>2307.5499077459999</v>
      </c>
      <c r="F1054">
        <v>127.75</v>
      </c>
      <c r="G1054">
        <v>71.927489514769107</v>
      </c>
      <c r="H1054">
        <v>14.9626400322039</v>
      </c>
      <c r="I1054">
        <v>-0.25099917208218497</v>
      </c>
      <c r="J1054">
        <v>-4.20512732508376</v>
      </c>
      <c r="K1054">
        <v>117.695289540584</v>
      </c>
      <c r="L1054">
        <v>102.93736898170999</v>
      </c>
      <c r="M1054">
        <v>49.601474329697901</v>
      </c>
      <c r="N1054">
        <v>1.8274544155596899</v>
      </c>
      <c r="O1054">
        <v>16.634050880626202</v>
      </c>
      <c r="P1054">
        <v>107.554833468724</v>
      </c>
      <c r="Q1054">
        <v>4.2588533203858997E-2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1407</v>
      </c>
      <c r="E1055">
        <v>2304.4831999200001</v>
      </c>
      <c r="F1055">
        <v>2579.6999999999998</v>
      </c>
      <c r="G1055">
        <v>53.868940040885597</v>
      </c>
      <c r="H1055">
        <v>18.5441175930392</v>
      </c>
      <c r="I1055">
        <v>7.0645796992097898</v>
      </c>
      <c r="J1055">
        <v>4.54707744495858</v>
      </c>
      <c r="K1055">
        <v>2314.7659821592902</v>
      </c>
      <c r="L1055">
        <v>2134.6806339781101</v>
      </c>
      <c r="M1055">
        <v>68.779238761938501</v>
      </c>
      <c r="N1055">
        <v>1.9527519343314601</v>
      </c>
      <c r="O1055">
        <v>6.2623560879172002</v>
      </c>
      <c r="P1055">
        <v>83.230343064137998</v>
      </c>
      <c r="Q1055">
        <v>0.15590209796684901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239</v>
      </c>
      <c r="E1056">
        <v>2302.1298299250002</v>
      </c>
      <c r="F1056">
        <v>707.7</v>
      </c>
      <c r="G1056">
        <v>-50.253794149479702</v>
      </c>
      <c r="H1056">
        <v>-2.5140162014945902</v>
      </c>
      <c r="I1056">
        <v>-41.219860941269502</v>
      </c>
      <c r="J1056">
        <v>2.4813528821886202</v>
      </c>
      <c r="K1056">
        <v>733.05130908074204</v>
      </c>
      <c r="L1056">
        <v>815.787245962273</v>
      </c>
      <c r="M1056">
        <v>81.097300623814903</v>
      </c>
      <c r="N1056">
        <v>1.6532818022518601</v>
      </c>
      <c r="O1056">
        <v>62.498233714850898</v>
      </c>
      <c r="P1056">
        <v>10.725181882187201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336</v>
      </c>
      <c r="E1057">
        <v>2296.1197654049902</v>
      </c>
      <c r="F1057">
        <v>1010.9</v>
      </c>
      <c r="G1057">
        <v>-15.0977812221396</v>
      </c>
      <c r="H1057">
        <v>-4.12220030263643</v>
      </c>
      <c r="I1057">
        <v>-22.904766220435199</v>
      </c>
      <c r="J1057">
        <v>0.128468749306406</v>
      </c>
      <c r="K1057">
        <v>1020.68250056402</v>
      </c>
      <c r="L1057">
        <v>1017.18059842808</v>
      </c>
      <c r="M1057">
        <v>66.311871620403295</v>
      </c>
      <c r="N1057">
        <v>0.87398741440403904</v>
      </c>
      <c r="O1057">
        <v>28.380650905134001</v>
      </c>
      <c r="P1057">
        <v>22.229611268968</v>
      </c>
      <c r="Q1057">
        <v>0.150648365678511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484</v>
      </c>
      <c r="E1058">
        <v>2275.5952843999999</v>
      </c>
      <c r="F1058">
        <v>280.35000000000002</v>
      </c>
      <c r="G1058">
        <v>-23.547390653660599</v>
      </c>
      <c r="H1058">
        <v>9.3293541256898802</v>
      </c>
      <c r="I1058">
        <v>-7.6954721727064799</v>
      </c>
      <c r="J1058">
        <v>0.80833289886427995</v>
      </c>
      <c r="K1058">
        <v>269.78939142070499</v>
      </c>
      <c r="L1058">
        <v>267.32212944527203</v>
      </c>
      <c r="M1058">
        <v>64.019682103861896</v>
      </c>
      <c r="N1058">
        <v>1.2515632464347599</v>
      </c>
      <c r="O1058">
        <v>10.0945247012662</v>
      </c>
      <c r="P1058">
        <v>23.583865990742801</v>
      </c>
      <c r="Q1058">
        <v>-8.8703964816806993E-2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242</v>
      </c>
      <c r="E1059">
        <v>2271.4114918</v>
      </c>
      <c r="F1059">
        <v>454</v>
      </c>
      <c r="G1059">
        <v>15.342836316789199</v>
      </c>
      <c r="H1059">
        <v>12.2890550476708</v>
      </c>
      <c r="I1059">
        <v>-20.826177963112102</v>
      </c>
      <c r="J1059">
        <v>0.36400530002166698</v>
      </c>
      <c r="K1059">
        <v>437.23315239259898</v>
      </c>
      <c r="L1059">
        <v>442.661163404359</v>
      </c>
      <c r="M1059">
        <v>53.010615037339001</v>
      </c>
      <c r="N1059">
        <v>0.85856063241434999</v>
      </c>
      <c r="O1059">
        <v>41.156387665198203</v>
      </c>
      <c r="P1059">
        <v>44.655090011151799</v>
      </c>
      <c r="Q1059">
        <v>4.3778206035003001E-2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65</v>
      </c>
      <c r="E1060">
        <v>2270.10702485</v>
      </c>
      <c r="F1060">
        <v>769.15</v>
      </c>
      <c r="G1060">
        <v>-20.108756060858202</v>
      </c>
      <c r="H1060">
        <v>2.2869489055756</v>
      </c>
      <c r="I1060">
        <v>19.673607847600302</v>
      </c>
      <c r="J1060">
        <v>-1.28721435184174</v>
      </c>
      <c r="K1060">
        <v>736.825007680407</v>
      </c>
      <c r="L1060">
        <v>676.09503889429095</v>
      </c>
      <c r="M1060">
        <v>64.499826221422197</v>
      </c>
      <c r="N1060">
        <v>1.05280825555172</v>
      </c>
      <c r="O1060">
        <v>7.2807644802704097</v>
      </c>
      <c r="P1060">
        <v>36.398297570491202</v>
      </c>
      <c r="Q1060">
        <v>-3.6643957757053001E-2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542</v>
      </c>
      <c r="E1061">
        <v>2268.7354495999998</v>
      </c>
      <c r="F1061">
        <v>447.05</v>
      </c>
      <c r="G1061">
        <v>-42.466022427467202</v>
      </c>
      <c r="H1061">
        <v>5.6903458934049098</v>
      </c>
      <c r="I1061">
        <v>-23.388517970870701</v>
      </c>
      <c r="J1061">
        <v>4.4942188544472996</v>
      </c>
      <c r="K1061">
        <v>435.84963653506497</v>
      </c>
      <c r="L1061">
        <v>461.39862992987003</v>
      </c>
      <c r="M1061">
        <v>46.276243004536298</v>
      </c>
      <c r="N1061">
        <v>0.83748506062070105</v>
      </c>
      <c r="O1061">
        <v>28.251873392238</v>
      </c>
      <c r="P1061">
        <v>16.723237597911201</v>
      </c>
      <c r="Q1061">
        <v>1.3146258576007E-2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80</v>
      </c>
      <c r="E1062">
        <v>2261.7417999999998</v>
      </c>
      <c r="F1062">
        <v>706.25</v>
      </c>
      <c r="G1062">
        <v>44.3686077185992</v>
      </c>
      <c r="H1062">
        <v>1.18513458558081</v>
      </c>
      <c r="I1062">
        <v>35.0441309457023</v>
      </c>
      <c r="J1062">
        <v>-7.6739325184019602</v>
      </c>
      <c r="K1062">
        <v>631.29906102201301</v>
      </c>
      <c r="L1062">
        <v>528.85864625604097</v>
      </c>
      <c r="M1062">
        <v>56.184614953566097</v>
      </c>
      <c r="N1062">
        <v>0.92098414389427496</v>
      </c>
      <c r="O1062">
        <v>12.785840707964599</v>
      </c>
      <c r="P1062">
        <v>84.616390014377203</v>
      </c>
      <c r="Q1062">
        <v>5.9945417266492003E-2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80</v>
      </c>
      <c r="E1063">
        <v>2253.7368157199999</v>
      </c>
      <c r="F1063">
        <v>252.13</v>
      </c>
      <c r="G1063">
        <v>25.278517980972801</v>
      </c>
      <c r="H1063">
        <v>-0.75459178823560202</v>
      </c>
      <c r="I1063">
        <v>-1.31611845820558</v>
      </c>
      <c r="J1063">
        <v>-3.84469192425516E-2</v>
      </c>
      <c r="K1063">
        <v>242.84717877120099</v>
      </c>
      <c r="L1063">
        <v>221.31449045635901</v>
      </c>
      <c r="M1063">
        <v>58.008310480309902</v>
      </c>
      <c r="N1063">
        <v>1.2073929093031199</v>
      </c>
      <c r="O1063">
        <v>8.8724070915797402</v>
      </c>
      <c r="P1063">
        <v>51.429429429429398</v>
      </c>
      <c r="Q1063">
        <v>-5.7772493546314002E-2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280</v>
      </c>
      <c r="E1064">
        <v>2250.7514821189998</v>
      </c>
      <c r="F1064">
        <v>114.68</v>
      </c>
      <c r="G1064">
        <v>-30.406379339651298</v>
      </c>
      <c r="H1064">
        <v>-14.8416514161762</v>
      </c>
      <c r="I1064">
        <v>-9.4417206157680607</v>
      </c>
      <c r="J1064">
        <v>-4.1458025215826098</v>
      </c>
      <c r="K1064">
        <v>119.057093555211</v>
      </c>
      <c r="L1064">
        <v>114.26892874153999</v>
      </c>
      <c r="M1064">
        <v>43.544342731550202</v>
      </c>
      <c r="N1064">
        <v>0.85379915341073198</v>
      </c>
      <c r="O1064">
        <v>36.030694105336501</v>
      </c>
      <c r="P1064">
        <v>32.639370807309703</v>
      </c>
      <c r="Q1064">
        <v>0.16847091109317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140</v>
      </c>
      <c r="E1065">
        <v>2244.7023993600001</v>
      </c>
      <c r="F1065">
        <v>122.38</v>
      </c>
      <c r="G1065">
        <v>442.769881392684</v>
      </c>
      <c r="H1065">
        <v>-2.5351723896683001</v>
      </c>
      <c r="I1065">
        <v>67.935001006073406</v>
      </c>
      <c r="J1065">
        <v>3.5446203534259499</v>
      </c>
      <c r="K1065">
        <v>118.65781140956599</v>
      </c>
      <c r="L1065">
        <v>85.144934017010598</v>
      </c>
      <c r="M1065">
        <v>63.620885450551498</v>
      </c>
      <c r="N1065">
        <v>0.87505759855764098</v>
      </c>
      <c r="O1065">
        <v>12.5020428174538</v>
      </c>
      <c r="P1065">
        <v>493.07002665374301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487</v>
      </c>
      <c r="E1066">
        <v>2243.0050945500002</v>
      </c>
      <c r="F1066">
        <v>2673.1</v>
      </c>
      <c r="G1066">
        <v>29.211539663114198</v>
      </c>
      <c r="H1066">
        <v>42.6503980600679</v>
      </c>
      <c r="I1066">
        <v>53.751674650811999</v>
      </c>
      <c r="J1066">
        <v>9.7327021977700294</v>
      </c>
      <c r="K1066">
        <v>2101.38921365851</v>
      </c>
      <c r="L1066">
        <v>1761.7147249847901</v>
      </c>
      <c r="M1066">
        <v>77.146098259641604</v>
      </c>
      <c r="N1066">
        <v>1.04785469247733</v>
      </c>
      <c r="O1066">
        <v>3.0638584415098702</v>
      </c>
      <c r="P1066">
        <v>106.760258343968</v>
      </c>
      <c r="Q1066">
        <v>-3.0828003461281998E-2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692</v>
      </c>
      <c r="E1067">
        <v>2233.5581781000001</v>
      </c>
      <c r="F1067">
        <v>348.65</v>
      </c>
      <c r="G1067">
        <v>-2.9689706689014201</v>
      </c>
      <c r="H1067">
        <v>3.0517666814571198</v>
      </c>
      <c r="I1067">
        <v>-16.978737112662898</v>
      </c>
      <c r="J1067">
        <v>-1.4839501793508101</v>
      </c>
      <c r="K1067">
        <v>337.93687033602203</v>
      </c>
      <c r="L1067">
        <v>328.80943753897799</v>
      </c>
      <c r="M1067">
        <v>58.904347890415302</v>
      </c>
      <c r="N1067">
        <v>1.7506492034968</v>
      </c>
      <c r="O1067">
        <v>20.9952674602036</v>
      </c>
      <c r="P1067">
        <v>37.182766083021797</v>
      </c>
      <c r="Q1067">
        <v>3.684033596492E-2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542</v>
      </c>
      <c r="E1068">
        <v>2232.134348</v>
      </c>
      <c r="F1068">
        <v>1874.6</v>
      </c>
      <c r="G1068">
        <v>-14.9759018900647</v>
      </c>
      <c r="H1068">
        <v>2.5393241493023</v>
      </c>
      <c r="I1068">
        <v>-0.79362769761725505</v>
      </c>
      <c r="J1068">
        <v>-2.13151718842516</v>
      </c>
      <c r="K1068">
        <v>1877.6168911249499</v>
      </c>
      <c r="L1068">
        <v>1780.68029064082</v>
      </c>
      <c r="M1068">
        <v>59.857402043256201</v>
      </c>
      <c r="N1068">
        <v>1.19419623923262</v>
      </c>
      <c r="O1068">
        <v>29.4489491091432</v>
      </c>
      <c r="P1068">
        <v>23.735973597359699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287</v>
      </c>
      <c r="E1069">
        <v>2231.5041660000002</v>
      </c>
      <c r="F1069">
        <v>243.71</v>
      </c>
      <c r="G1069">
        <v>105.166432563949</v>
      </c>
      <c r="H1069">
        <v>-5.9154074619949402</v>
      </c>
      <c r="I1069">
        <v>24.532646360151901</v>
      </c>
      <c r="J1069">
        <v>0.487840930435748</v>
      </c>
      <c r="K1069">
        <v>240.72153581141899</v>
      </c>
      <c r="L1069">
        <v>202.96076055139801</v>
      </c>
      <c r="M1069">
        <v>48.639359720793699</v>
      </c>
      <c r="N1069">
        <v>0.71990687444441603</v>
      </c>
      <c r="O1069">
        <v>16.039555209059898</v>
      </c>
      <c r="P1069">
        <v>134.336538461538</v>
      </c>
      <c r="Q1069">
        <v>0.10120572104896</v>
      </c>
    </row>
    <row r="1070" spans="1:17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526</v>
      </c>
      <c r="E1070">
        <v>2230.23381268</v>
      </c>
      <c r="F1070">
        <v>554.9</v>
      </c>
      <c r="G1070">
        <v>-41.3986498392131</v>
      </c>
      <c r="H1070">
        <v>-0.56779564559462303</v>
      </c>
      <c r="I1070">
        <v>-24.3736901037331</v>
      </c>
      <c r="J1070">
        <v>-0.95635443097236705</v>
      </c>
      <c r="K1070">
        <v>553.73506928336803</v>
      </c>
      <c r="L1070">
        <v>601.02904278195399</v>
      </c>
      <c r="M1070">
        <v>51.565413199736</v>
      </c>
      <c r="N1070">
        <v>1.51513521244434</v>
      </c>
      <c r="O1070">
        <v>42.674355739772899</v>
      </c>
      <c r="P1070">
        <v>20.355709792864001</v>
      </c>
      <c r="Q1070">
        <v>-7.2586955820628005E-2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89</v>
      </c>
      <c r="E1071">
        <v>2212.4267246200002</v>
      </c>
      <c r="F1071">
        <v>25.18</v>
      </c>
      <c r="G1071">
        <v>193.54839548961101</v>
      </c>
      <c r="H1071">
        <v>-1.75582348081407</v>
      </c>
      <c r="I1071">
        <v>5.2263059192347896</v>
      </c>
      <c r="J1071">
        <v>-3.9778114439303098</v>
      </c>
      <c r="K1071">
        <v>26.152870574938799</v>
      </c>
      <c r="L1071">
        <v>21.930883506628</v>
      </c>
      <c r="M1071">
        <v>38.544653059990999</v>
      </c>
      <c r="N1071">
        <v>0.68156535527310202</v>
      </c>
      <c r="O1071">
        <v>33.240667196187403</v>
      </c>
      <c r="P1071">
        <v>221.48466910470501</v>
      </c>
      <c r="Q1071">
        <v>0.102252936831605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1093</v>
      </c>
      <c r="E1072">
        <v>2207.2168661000001</v>
      </c>
      <c r="F1072">
        <v>799.65</v>
      </c>
      <c r="G1072">
        <v>-8.9844106959509507</v>
      </c>
      <c r="H1072">
        <v>-6.2384421659920903</v>
      </c>
      <c r="I1072">
        <v>-18.549300420931001</v>
      </c>
      <c r="J1072">
        <v>-6.5365969736460796</v>
      </c>
      <c r="K1072">
        <v>858.337624311279</v>
      </c>
      <c r="L1072">
        <v>845.18326237371298</v>
      </c>
      <c r="M1072">
        <v>38.904886442521303</v>
      </c>
      <c r="N1072">
        <v>1.41481147149021</v>
      </c>
      <c r="O1072">
        <v>43.931720127555799</v>
      </c>
      <c r="P1072">
        <v>34.836860298457097</v>
      </c>
      <c r="Q1072">
        <v>1.4183607945925001E-2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1654</v>
      </c>
      <c r="E1073">
        <v>2206.5161865599998</v>
      </c>
      <c r="F1073">
        <v>210.13</v>
      </c>
      <c r="G1073">
        <v>-57.460592535349399</v>
      </c>
      <c r="H1073">
        <v>-4.0183672263289703</v>
      </c>
      <c r="I1073">
        <v>-35.868101567419302</v>
      </c>
      <c r="J1073">
        <v>8.5307721094567501</v>
      </c>
      <c r="K1073">
        <v>205.89642681160899</v>
      </c>
      <c r="L1073">
        <v>228.346119836231</v>
      </c>
      <c r="M1073">
        <v>63.491554285759101</v>
      </c>
      <c r="N1073">
        <v>2.5679486201641302</v>
      </c>
      <c r="O1073">
        <v>54.356826726312299</v>
      </c>
      <c r="P1073">
        <v>14.825136612021801</v>
      </c>
      <c r="Q1073">
        <v>0.15286375579334999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189</v>
      </c>
      <c r="E1074">
        <v>2202.3645000000001</v>
      </c>
      <c r="F1074">
        <v>868.75</v>
      </c>
      <c r="G1074">
        <v>-13.4026266650243</v>
      </c>
      <c r="H1074">
        <v>23.437759888902701</v>
      </c>
      <c r="I1074">
        <v>6.7427529581062497</v>
      </c>
      <c r="J1074">
        <v>-1.6615975142655601E-2</v>
      </c>
      <c r="K1074">
        <v>746.05406726998001</v>
      </c>
      <c r="L1074">
        <v>678.43617346986105</v>
      </c>
      <c r="M1074">
        <v>72.795434869158001</v>
      </c>
      <c r="N1074">
        <v>1.3915523950622599</v>
      </c>
      <c r="O1074">
        <v>5.3179856115108004</v>
      </c>
      <c r="P1074">
        <v>58.531021897810199</v>
      </c>
      <c r="Q1074">
        <v>-8.870223078795E-3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1329</v>
      </c>
      <c r="E1075">
        <v>2199.2004886499999</v>
      </c>
      <c r="F1075">
        <v>416.7</v>
      </c>
      <c r="G1075">
        <v>52.910543672284902</v>
      </c>
      <c r="H1075">
        <v>21.310336153522002</v>
      </c>
      <c r="I1075">
        <v>45.1122737455077</v>
      </c>
      <c r="J1075">
        <v>2.5880554342506601</v>
      </c>
      <c r="K1075">
        <v>359.59719537479799</v>
      </c>
      <c r="L1075">
        <v>289.65717217229599</v>
      </c>
      <c r="M1075">
        <v>60.719129485270102</v>
      </c>
      <c r="N1075">
        <v>0.74279616006928195</v>
      </c>
      <c r="O1075">
        <v>6.6474682025438003</v>
      </c>
      <c r="P1075">
        <v>96.881644223954595</v>
      </c>
      <c r="Q1075">
        <v>4.3880732678233003E-2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103</v>
      </c>
      <c r="E1076">
        <v>2197.8024324570001</v>
      </c>
      <c r="F1076">
        <v>21.7</v>
      </c>
      <c r="G1076">
        <v>87.198260756798206</v>
      </c>
      <c r="H1076">
        <v>6.23357005313391</v>
      </c>
      <c r="I1076">
        <v>-22.9755100812636</v>
      </c>
      <c r="J1076">
        <v>6.33222947517576</v>
      </c>
      <c r="K1076">
        <v>20.873263019412601</v>
      </c>
      <c r="L1076">
        <v>19.6710658947766</v>
      </c>
      <c r="M1076">
        <v>76.658196473413099</v>
      </c>
      <c r="N1076">
        <v>2.0139877057820601</v>
      </c>
      <c r="O1076">
        <v>58.755760368663601</v>
      </c>
      <c r="P1076">
        <v>127.70146626207401</v>
      </c>
      <c r="Q1076">
        <v>0.14272252075553499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21</v>
      </c>
      <c r="E1077">
        <v>2190.5498533499999</v>
      </c>
      <c r="F1077">
        <v>237.4</v>
      </c>
      <c r="G1077">
        <v>-60.484228386668001</v>
      </c>
      <c r="H1077">
        <v>-12.681946862382899</v>
      </c>
      <c r="I1077">
        <v>-47.5966581855958</v>
      </c>
      <c r="J1077">
        <v>-5.7202207174599096</v>
      </c>
      <c r="K1077">
        <v>268.12935374322598</v>
      </c>
      <c r="M1077">
        <v>23.553661557674499</v>
      </c>
      <c r="N1077">
        <v>1.1937522285958599</v>
      </c>
      <c r="O1077">
        <v>78.475147430497003</v>
      </c>
      <c r="P1077">
        <v>7.29943502824859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2305</v>
      </c>
      <c r="E1078">
        <v>2187.6334023999998</v>
      </c>
      <c r="F1078">
        <v>752.05</v>
      </c>
      <c r="G1078">
        <v>102.920893631292</v>
      </c>
      <c r="H1078">
        <v>36.254484025549601</v>
      </c>
      <c r="I1078">
        <v>22.2073367711712</v>
      </c>
      <c r="J1078">
        <v>-2.46471873338536</v>
      </c>
      <c r="K1078">
        <v>610.910618665367</v>
      </c>
      <c r="L1078">
        <v>545.69637614824796</v>
      </c>
      <c r="M1078">
        <v>79.190798577620399</v>
      </c>
      <c r="N1078">
        <v>2.7763905000087399</v>
      </c>
      <c r="O1078">
        <v>12.2797686324047</v>
      </c>
      <c r="P1078">
        <v>129.59853457487401</v>
      </c>
      <c r="Q1078">
        <v>0.10985526351420299</v>
      </c>
    </row>
    <row r="1079" spans="1:17" hidden="1" x14ac:dyDescent="0.3">
      <c r="A1079" t="s">
        <v>2306</v>
      </c>
      <c r="B1079" t="s">
        <v>2307</v>
      </c>
      <c r="C1079" t="str">
        <f>IFERROR(VLOOKUP(Table1[[#This Row],[Ticker]],[1]!Table1[[Symbol]:[Industry]],2,FALSE),"-")</f>
        <v>-</v>
      </c>
      <c r="D1079" t="s">
        <v>49</v>
      </c>
      <c r="E1079">
        <v>2181.8191890599901</v>
      </c>
      <c r="F1079">
        <v>2082.9</v>
      </c>
      <c r="G1079">
        <v>-31.884531810869198</v>
      </c>
      <c r="H1079">
        <v>-13.276755353033501</v>
      </c>
      <c r="I1079">
        <v>-28.266752038957598</v>
      </c>
      <c r="J1079">
        <v>-3.6095913892262899</v>
      </c>
      <c r="K1079">
        <v>2145.4010860572598</v>
      </c>
      <c r="L1079">
        <v>2117.9681530419598</v>
      </c>
      <c r="M1079">
        <v>34.951499982235198</v>
      </c>
      <c r="N1079">
        <v>0.95923195052919097</v>
      </c>
      <c r="O1079">
        <v>28.666762686638801</v>
      </c>
      <c r="P1079">
        <v>22.769067546858398</v>
      </c>
      <c r="Q1079">
        <v>0.100413284771391</v>
      </c>
    </row>
    <row r="1080" spans="1:17" hidden="1" x14ac:dyDescent="0.3">
      <c r="A1080" t="s">
        <v>2308</v>
      </c>
      <c r="B1080" t="s">
        <v>2309</v>
      </c>
      <c r="C1080" t="str">
        <f>IFERROR(VLOOKUP(Table1[[#This Row],[Ticker]],[1]!Table1[[Symbol]:[Industry]],2,FALSE),"-")</f>
        <v>-</v>
      </c>
      <c r="D1080" t="s">
        <v>713</v>
      </c>
      <c r="E1080">
        <v>2180.653534008</v>
      </c>
      <c r="F1080">
        <v>269.02999999999997</v>
      </c>
      <c r="G1080">
        <v>1.76408167968784</v>
      </c>
      <c r="H1080">
        <v>0.504127294880096</v>
      </c>
      <c r="I1080">
        <v>0.83482455132990896</v>
      </c>
      <c r="J1080">
        <v>1.1233800716142699</v>
      </c>
      <c r="K1080">
        <v>257.49663760803401</v>
      </c>
      <c r="L1080">
        <v>239.98219633144501</v>
      </c>
      <c r="M1080">
        <v>58.290846172297002</v>
      </c>
      <c r="N1080">
        <v>0.60385466374935604</v>
      </c>
      <c r="O1080">
        <v>3.2784447831097001</v>
      </c>
      <c r="P1080">
        <v>29.8407335907335</v>
      </c>
      <c r="Q1080">
        <v>3.2968413234804997E-2</v>
      </c>
    </row>
    <row r="1081" spans="1:17" x14ac:dyDescent="0.3">
      <c r="A1081" t="s">
        <v>2310</v>
      </c>
      <c r="B1081" t="s">
        <v>2311</v>
      </c>
      <c r="C1081" t="str">
        <f>IFERROR(VLOOKUP(Table1[[#This Row],[Ticker]],[1]!Table1[[Symbol]:[Industry]],2,FALSE),"-")</f>
        <v>-</v>
      </c>
      <c r="D1081" t="s">
        <v>287</v>
      </c>
      <c r="E1081">
        <v>2179.8819001299998</v>
      </c>
      <c r="F1081">
        <v>671.15</v>
      </c>
      <c r="G1081">
        <v>-9.7703880583457092</v>
      </c>
      <c r="H1081">
        <v>11.825537193324401</v>
      </c>
      <c r="I1081">
        <v>-17.146547619393601</v>
      </c>
      <c r="J1081">
        <v>8.1427607691106108</v>
      </c>
      <c r="K1081">
        <v>623.84131442151795</v>
      </c>
      <c r="L1081">
        <v>621.28391064348705</v>
      </c>
      <c r="M1081">
        <v>67.739838824936498</v>
      </c>
      <c r="N1081">
        <v>2.12966763745594</v>
      </c>
      <c r="O1081">
        <v>14.415555390002201</v>
      </c>
      <c r="P1081">
        <v>49.6098974587605</v>
      </c>
      <c r="Q1081">
        <v>-5.8411486804927998E-2</v>
      </c>
    </row>
    <row r="1082" spans="1:17" hidden="1" x14ac:dyDescent="0.3">
      <c r="A1082" t="s">
        <v>2312</v>
      </c>
      <c r="B1082" t="s">
        <v>2313</v>
      </c>
      <c r="C1082" t="str">
        <f>IFERROR(VLOOKUP(Table1[[#This Row],[Ticker]],[1]!Table1[[Symbol]:[Industry]],2,FALSE),"-")</f>
        <v>-</v>
      </c>
      <c r="D1082" t="s">
        <v>125</v>
      </c>
      <c r="E1082">
        <v>2178.39967037</v>
      </c>
      <c r="F1082">
        <v>1672.2</v>
      </c>
      <c r="G1082">
        <v>7.3907770898396503</v>
      </c>
      <c r="H1082">
        <v>-3.3630754863413101</v>
      </c>
      <c r="I1082">
        <v>2.0506708122259698</v>
      </c>
      <c r="J1082">
        <v>2.22196991709728</v>
      </c>
      <c r="K1082">
        <v>1707.94412345315</v>
      </c>
      <c r="L1082">
        <v>1589.4406251150799</v>
      </c>
      <c r="M1082">
        <v>60.851122029965502</v>
      </c>
      <c r="N1082">
        <v>0.43890108446110399</v>
      </c>
      <c r="O1082">
        <v>25.523262767611499</v>
      </c>
      <c r="P1082">
        <v>34.399614209934001</v>
      </c>
      <c r="Q1082">
        <v>0.110659769955712</v>
      </c>
    </row>
    <row r="1083" spans="1:17" hidden="1" x14ac:dyDescent="0.3">
      <c r="A1083" t="s">
        <v>2314</v>
      </c>
      <c r="B1083" t="s">
        <v>2315</v>
      </c>
      <c r="C1083" t="str">
        <f>IFERROR(VLOOKUP(Table1[[#This Row],[Ticker]],[1]!Table1[[Symbol]:[Industry]],2,FALSE),"-")</f>
        <v>-</v>
      </c>
      <c r="D1083" t="s">
        <v>866</v>
      </c>
      <c r="E1083">
        <v>2176.8882003599902</v>
      </c>
      <c r="F1083">
        <v>307.7</v>
      </c>
      <c r="G1083">
        <v>748.98257693100504</v>
      </c>
      <c r="H1083">
        <v>14.3438328437134</v>
      </c>
      <c r="I1083">
        <v>181.68863535880899</v>
      </c>
      <c r="J1083">
        <v>-6.1490660445850098</v>
      </c>
      <c r="K1083">
        <v>262.69167045044497</v>
      </c>
      <c r="L1083">
        <v>174.634882011608</v>
      </c>
      <c r="M1083">
        <v>80.640748924918995</v>
      </c>
      <c r="N1083">
        <v>2.1323451057892</v>
      </c>
      <c r="O1083">
        <v>8.5797855053623806</v>
      </c>
      <c r="Q1083">
        <v>0.14753504727438499</v>
      </c>
    </row>
    <row r="1084" spans="1:17" hidden="1" x14ac:dyDescent="0.3">
      <c r="A1084" t="s">
        <v>2316</v>
      </c>
      <c r="B1084" t="s">
        <v>2317</v>
      </c>
      <c r="C1084" t="str">
        <f>IFERROR(VLOOKUP(Table1[[#This Row],[Ticker]],[1]!Table1[[Symbol]:[Industry]],2,FALSE),"-")</f>
        <v>-</v>
      </c>
      <c r="D1084" t="s">
        <v>242</v>
      </c>
      <c r="E1084">
        <v>2172.3577749999999</v>
      </c>
      <c r="F1084">
        <v>434</v>
      </c>
      <c r="G1084">
        <v>-14.2644682088977</v>
      </c>
      <c r="H1084">
        <v>-12.8561697757088</v>
      </c>
      <c r="I1084">
        <v>-12.8502228908436</v>
      </c>
      <c r="J1084">
        <v>1.11995806799706</v>
      </c>
      <c r="K1084">
        <v>452.45342944372601</v>
      </c>
      <c r="L1084">
        <v>437.08384823731097</v>
      </c>
      <c r="M1084">
        <v>35.812565880395702</v>
      </c>
      <c r="N1084">
        <v>0.82123772695927999</v>
      </c>
      <c r="O1084">
        <v>14.4930875576036</v>
      </c>
      <c r="P1084">
        <v>13.746560083868401</v>
      </c>
      <c r="Q1084">
        <v>3.7636135991736999E-2</v>
      </c>
    </row>
    <row r="1085" spans="1:17" hidden="1" x14ac:dyDescent="0.3">
      <c r="A1085" t="s">
        <v>2318</v>
      </c>
      <c r="B1085" t="s">
        <v>2319</v>
      </c>
      <c r="C1085" t="str">
        <f>IFERROR(VLOOKUP(Table1[[#This Row],[Ticker]],[1]!Table1[[Symbol]:[Industry]],2,FALSE),"-")</f>
        <v>-</v>
      </c>
      <c r="D1085" t="s">
        <v>80</v>
      </c>
      <c r="E1085">
        <v>2172.15595695</v>
      </c>
      <c r="F1085">
        <v>2906.5</v>
      </c>
      <c r="G1085">
        <v>-28.867180537632098</v>
      </c>
      <c r="H1085">
        <v>5.6970959298600601</v>
      </c>
      <c r="I1085">
        <v>-15.479732516757499</v>
      </c>
      <c r="J1085">
        <v>-2.1111793457557799</v>
      </c>
      <c r="K1085">
        <v>2769.74077091244</v>
      </c>
      <c r="L1085">
        <v>2776.3951205110302</v>
      </c>
      <c r="M1085">
        <v>48.588658745100503</v>
      </c>
      <c r="N1085">
        <v>0.75000115082290397</v>
      </c>
      <c r="O1085">
        <v>10.6485463616033</v>
      </c>
      <c r="P1085">
        <v>23.9102167842602</v>
      </c>
      <c r="Q1085">
        <v>-8.8400152443164001E-2</v>
      </c>
    </row>
    <row r="1086" spans="1:17" hidden="1" x14ac:dyDescent="0.3">
      <c r="A1086" t="s">
        <v>2320</v>
      </c>
      <c r="B1086" t="s">
        <v>2321</v>
      </c>
      <c r="C1086" t="str">
        <f>IFERROR(VLOOKUP(Table1[[#This Row],[Ticker]],[1]!Table1[[Symbol]:[Industry]],2,FALSE),"-")</f>
        <v>-</v>
      </c>
      <c r="D1086" t="s">
        <v>214</v>
      </c>
      <c r="E1086">
        <v>2171.7564974699999</v>
      </c>
      <c r="F1086">
        <v>94.72</v>
      </c>
      <c r="G1086">
        <v>0.85558675110660998</v>
      </c>
      <c r="H1086">
        <v>10.3548032727277</v>
      </c>
      <c r="I1086">
        <v>-4.7624907345167298</v>
      </c>
      <c r="J1086">
        <v>10.970620120983</v>
      </c>
      <c r="K1086">
        <v>87.434946166005403</v>
      </c>
      <c r="L1086">
        <v>81.243896779382695</v>
      </c>
      <c r="M1086">
        <v>79.711588983804901</v>
      </c>
      <c r="N1086">
        <v>2.0390193315476099</v>
      </c>
      <c r="O1086">
        <v>14.759290540540499</v>
      </c>
      <c r="P1086">
        <v>36.287769784172603</v>
      </c>
      <c r="Q1086">
        <v>0.260761053509451</v>
      </c>
    </row>
    <row r="1087" spans="1:17" hidden="1" x14ac:dyDescent="0.3">
      <c r="A1087" t="s">
        <v>2322</v>
      </c>
      <c r="B1087" t="s">
        <v>2323</v>
      </c>
      <c r="C1087" t="str">
        <f>IFERROR(VLOOKUP(Table1[[#This Row],[Ticker]],[1]!Table1[[Symbol]:[Industry]],2,FALSE),"-")</f>
        <v>-</v>
      </c>
      <c r="D1087" t="s">
        <v>484</v>
      </c>
      <c r="E1087">
        <v>2169.9889478</v>
      </c>
      <c r="F1087">
        <v>263.06</v>
      </c>
      <c r="G1087">
        <v>2.5287135719012399</v>
      </c>
      <c r="H1087">
        <v>18.422182252971002</v>
      </c>
      <c r="I1087">
        <v>-8.4015018599404101</v>
      </c>
      <c r="J1087">
        <v>-0.67884843614866996</v>
      </c>
      <c r="K1087">
        <v>232.76871775940299</v>
      </c>
      <c r="L1087">
        <v>224.89887925565199</v>
      </c>
      <c r="M1087">
        <v>66.233171186524402</v>
      </c>
      <c r="N1087">
        <v>2.1643272227329602</v>
      </c>
      <c r="O1087">
        <v>8.2414658252870101</v>
      </c>
      <c r="P1087">
        <v>45.699252284685599</v>
      </c>
      <c r="Q1087">
        <v>0.101673521871407</v>
      </c>
    </row>
    <row r="1088" spans="1:17" hidden="1" x14ac:dyDescent="0.3">
      <c r="A1088" t="s">
        <v>2324</v>
      </c>
      <c r="B1088" t="s">
        <v>2325</v>
      </c>
      <c r="C1088" t="str">
        <f>IFERROR(VLOOKUP(Table1[[#This Row],[Ticker]],[1]!Table1[[Symbol]:[Industry]],2,FALSE),"-")</f>
        <v>-</v>
      </c>
      <c r="D1088" t="s">
        <v>80</v>
      </c>
      <c r="E1088">
        <v>2160.8727178499998</v>
      </c>
      <c r="F1088">
        <v>45.54</v>
      </c>
      <c r="G1088">
        <v>46.339890736949002</v>
      </c>
      <c r="H1088">
        <v>8.48697466834758</v>
      </c>
      <c r="I1088">
        <v>21.205935638434099</v>
      </c>
      <c r="J1088">
        <v>-6.71130162915395</v>
      </c>
      <c r="K1088">
        <v>41.4804705207494</v>
      </c>
      <c r="L1088">
        <v>36.784713026785198</v>
      </c>
      <c r="M1088">
        <v>40.367538925958897</v>
      </c>
      <c r="N1088">
        <v>2.1203710849891699</v>
      </c>
      <c r="O1088">
        <v>6.7193675889328102</v>
      </c>
      <c r="P1088">
        <v>85.121951219512098</v>
      </c>
    </row>
    <row r="1089" spans="1:17" hidden="1" x14ac:dyDescent="0.3">
      <c r="A1089" t="s">
        <v>2326</v>
      </c>
      <c r="B1089" t="s">
        <v>2327</v>
      </c>
      <c r="C1089" t="str">
        <f>IFERROR(VLOOKUP(Table1[[#This Row],[Ticker]],[1]!Table1[[Symbol]:[Industry]],2,FALSE),"-")</f>
        <v>-</v>
      </c>
      <c r="D1089" t="s">
        <v>252</v>
      </c>
      <c r="E1089">
        <v>2159.065605625</v>
      </c>
      <c r="F1089">
        <v>602.5</v>
      </c>
      <c r="G1089">
        <v>39.819818038838797</v>
      </c>
      <c r="H1089">
        <v>35.368852696480999</v>
      </c>
      <c r="I1089">
        <v>21.846685891545199</v>
      </c>
      <c r="J1089">
        <v>9.5783002037609197</v>
      </c>
      <c r="K1089">
        <v>501.27217214698197</v>
      </c>
      <c r="L1089">
        <v>446.96129392448398</v>
      </c>
      <c r="M1089">
        <v>64.865370050439594</v>
      </c>
      <c r="N1089">
        <v>2.5092569719058302</v>
      </c>
      <c r="O1089">
        <v>10.2738589211618</v>
      </c>
      <c r="P1089">
        <v>76.375878220140507</v>
      </c>
      <c r="Q1089">
        <v>0.113601431191815</v>
      </c>
    </row>
    <row r="1090" spans="1:17" hidden="1" x14ac:dyDescent="0.3">
      <c r="A1090" t="s">
        <v>2328</v>
      </c>
      <c r="B1090" t="s">
        <v>2329</v>
      </c>
      <c r="C1090" t="str">
        <f>IFERROR(VLOOKUP(Table1[[#This Row],[Ticker]],[1]!Table1[[Symbol]:[Industry]],2,FALSE),"-")</f>
        <v>-</v>
      </c>
      <c r="D1090" t="s">
        <v>140</v>
      </c>
      <c r="E1090">
        <v>2158.1302290200001</v>
      </c>
      <c r="F1090">
        <v>69.37</v>
      </c>
      <c r="G1090">
        <v>160.52118518289299</v>
      </c>
      <c r="H1090">
        <v>8.6618864544926897</v>
      </c>
      <c r="I1090">
        <v>6.9375441977078998</v>
      </c>
      <c r="J1090">
        <v>-3.8542704404438601</v>
      </c>
      <c r="K1090">
        <v>64.989140213940402</v>
      </c>
      <c r="L1090">
        <v>52.995457748358099</v>
      </c>
      <c r="M1090">
        <v>47.8889798131164</v>
      </c>
      <c r="N1090">
        <v>0.56318279719759001</v>
      </c>
      <c r="O1090">
        <v>12.772091682283399</v>
      </c>
      <c r="P1090">
        <v>200.30303030303</v>
      </c>
      <c r="Q1090">
        <v>0.127427855774983</v>
      </c>
    </row>
    <row r="1091" spans="1:17" hidden="1" x14ac:dyDescent="0.3">
      <c r="A1091" t="s">
        <v>2330</v>
      </c>
      <c r="B1091" t="s">
        <v>2331</v>
      </c>
      <c r="C1091" t="str">
        <f>IFERROR(VLOOKUP(Table1[[#This Row],[Ticker]],[1]!Table1[[Symbol]:[Industry]],2,FALSE),"-")</f>
        <v>-</v>
      </c>
      <c r="D1091" t="s">
        <v>214</v>
      </c>
      <c r="E1091">
        <v>2152.7152539200001</v>
      </c>
      <c r="F1091">
        <v>87.7</v>
      </c>
      <c r="G1091">
        <v>242.039879617189</v>
      </c>
      <c r="H1091">
        <v>73.428248497812305</v>
      </c>
      <c r="I1091">
        <v>126.830540466548</v>
      </c>
      <c r="J1091">
        <v>-5.86684040355492</v>
      </c>
      <c r="K1091">
        <v>64.079179476570502</v>
      </c>
      <c r="L1091">
        <v>45.790330440634001</v>
      </c>
      <c r="M1091">
        <v>71.202360915556397</v>
      </c>
      <c r="N1091">
        <v>2.7680841890913599</v>
      </c>
      <c r="O1091">
        <v>13.9566704675028</v>
      </c>
      <c r="P1091">
        <v>283.80743982494499</v>
      </c>
      <c r="Q1091">
        <v>0.14430419561622199</v>
      </c>
    </row>
    <row r="1092" spans="1:17" hidden="1" x14ac:dyDescent="0.3">
      <c r="A1092" t="s">
        <v>2332</v>
      </c>
      <c r="B1092" t="s">
        <v>2333</v>
      </c>
      <c r="C1092" t="str">
        <f>IFERROR(VLOOKUP(Table1[[#This Row],[Ticker]],[1]!Table1[[Symbol]:[Industry]],2,FALSE),"-")</f>
        <v>-</v>
      </c>
      <c r="E1092">
        <v>2144.5389895080002</v>
      </c>
      <c r="F1092">
        <v>47.67</v>
      </c>
      <c r="G1092">
        <v>60.669623912568198</v>
      </c>
      <c r="H1092">
        <v>14.334692863774601</v>
      </c>
      <c r="I1092">
        <v>13.885037324202701</v>
      </c>
      <c r="J1092">
        <v>9.1838047176858399</v>
      </c>
      <c r="K1092">
        <v>42.954643621537599</v>
      </c>
      <c r="L1092">
        <v>39.289171835105002</v>
      </c>
      <c r="M1092">
        <v>54.360994102483502</v>
      </c>
      <c r="N1092">
        <v>2.0852983610879399</v>
      </c>
      <c r="O1092">
        <v>44.493392070484497</v>
      </c>
      <c r="P1092">
        <v>93.780487804878007</v>
      </c>
      <c r="Q1092">
        <v>2.9451780076810999E-2</v>
      </c>
    </row>
    <row r="1093" spans="1:17" hidden="1" x14ac:dyDescent="0.3">
      <c r="A1093" t="s">
        <v>2334</v>
      </c>
      <c r="B1093" t="s">
        <v>2335</v>
      </c>
      <c r="C1093" t="str">
        <f>IFERROR(VLOOKUP(Table1[[#This Row],[Ticker]],[1]!Table1[[Symbol]:[Industry]],2,FALSE),"-")</f>
        <v>-</v>
      </c>
      <c r="D1093" t="s">
        <v>346</v>
      </c>
      <c r="E1093">
        <v>2139.4796475449998</v>
      </c>
      <c r="F1093">
        <v>715.4</v>
      </c>
      <c r="G1093">
        <v>35.088944649462697</v>
      </c>
      <c r="H1093">
        <v>23.958990665152399</v>
      </c>
      <c r="I1093">
        <v>-1.6655595600519599</v>
      </c>
      <c r="J1093">
        <v>5.2875769391051302</v>
      </c>
      <c r="K1093">
        <v>633.42300253314102</v>
      </c>
      <c r="L1093">
        <v>580.50136567791901</v>
      </c>
      <c r="M1093">
        <v>71.574450451950696</v>
      </c>
      <c r="N1093">
        <v>1.0850485734416799</v>
      </c>
      <c r="O1093">
        <v>5.88481968129717</v>
      </c>
      <c r="P1093">
        <v>72.781065088757302</v>
      </c>
      <c r="Q1093">
        <v>1.3585795085195E-2</v>
      </c>
    </row>
    <row r="1094" spans="1:17" hidden="1" x14ac:dyDescent="0.3">
      <c r="A1094" t="s">
        <v>2336</v>
      </c>
      <c r="B1094" t="s">
        <v>2337</v>
      </c>
      <c r="C1094" t="str">
        <f>IFERROR(VLOOKUP(Table1[[#This Row],[Ticker]],[1]!Table1[[Symbol]:[Industry]],2,FALSE),"-")</f>
        <v>-</v>
      </c>
      <c r="D1094" t="s">
        <v>65</v>
      </c>
      <c r="E1094">
        <v>2138.5642338900002</v>
      </c>
      <c r="F1094">
        <v>246.62</v>
      </c>
      <c r="G1094">
        <v>142.85934347184499</v>
      </c>
      <c r="H1094">
        <v>20.163075762051299</v>
      </c>
      <c r="I1094">
        <v>77.980108276416502</v>
      </c>
      <c r="J1094">
        <v>4.1397191167471403</v>
      </c>
      <c r="K1094">
        <v>218.05729045444201</v>
      </c>
      <c r="L1094">
        <v>171.214107407006</v>
      </c>
      <c r="M1094">
        <v>68.191142597816196</v>
      </c>
      <c r="N1094">
        <v>1.2992255043948</v>
      </c>
      <c r="O1094">
        <v>6.9377990430621903</v>
      </c>
      <c r="P1094">
        <v>168.79564032697499</v>
      </c>
      <c r="Q1094">
        <v>1.8908520522088999E-2</v>
      </c>
    </row>
    <row r="1095" spans="1:17" hidden="1" x14ac:dyDescent="0.3">
      <c r="A1095" t="s">
        <v>2338</v>
      </c>
      <c r="B1095" t="s">
        <v>2339</v>
      </c>
      <c r="C1095" t="str">
        <f>IFERROR(VLOOKUP(Table1[[#This Row],[Ticker]],[1]!Table1[[Symbol]:[Industry]],2,FALSE),"-")</f>
        <v>-</v>
      </c>
      <c r="D1095" t="s">
        <v>229</v>
      </c>
      <c r="E1095">
        <v>2137.90574655</v>
      </c>
      <c r="F1095">
        <v>815.55</v>
      </c>
      <c r="G1095">
        <v>-9.4753923992527191</v>
      </c>
      <c r="H1095">
        <v>0.599287826495007</v>
      </c>
      <c r="I1095">
        <v>37.113543932548197</v>
      </c>
      <c r="J1095">
        <v>-6.3105134641323302</v>
      </c>
      <c r="K1095">
        <v>805.20871603956903</v>
      </c>
      <c r="L1095">
        <v>630.98735389646095</v>
      </c>
      <c r="M1095">
        <v>43.266450745663299</v>
      </c>
      <c r="N1095">
        <v>0.499652988360133</v>
      </c>
      <c r="O1095">
        <v>21.3904726871436</v>
      </c>
      <c r="P1095">
        <v>102.87313432835801</v>
      </c>
      <c r="Q1095">
        <v>0.245502384773957</v>
      </c>
    </row>
    <row r="1096" spans="1:17" hidden="1" x14ac:dyDescent="0.3">
      <c r="A1096" t="s">
        <v>2340</v>
      </c>
      <c r="B1096" t="s">
        <v>2341</v>
      </c>
      <c r="C1096" t="str">
        <f>IFERROR(VLOOKUP(Table1[[#This Row],[Ticker]],[1]!Table1[[Symbol]:[Industry]],2,FALSE),"-")</f>
        <v>-</v>
      </c>
      <c r="D1096" t="s">
        <v>189</v>
      </c>
      <c r="E1096">
        <v>2137.618868</v>
      </c>
      <c r="F1096">
        <v>1271.3</v>
      </c>
      <c r="G1096">
        <v>26.924999309237801</v>
      </c>
      <c r="H1096">
        <v>9.5740616230206594</v>
      </c>
      <c r="I1096">
        <v>18.1977133429424</v>
      </c>
      <c r="J1096">
        <v>-4.2587225249617102</v>
      </c>
      <c r="K1096">
        <v>1142.6604886487</v>
      </c>
      <c r="L1096">
        <v>970.33963518695896</v>
      </c>
      <c r="M1096">
        <v>60.869596905630303</v>
      </c>
      <c r="N1096">
        <v>0.91454759034607502</v>
      </c>
      <c r="O1096">
        <v>10.0448359946511</v>
      </c>
      <c r="P1096">
        <v>63.922377667461802</v>
      </c>
      <c r="Q1096">
        <v>3.7818803798876997E-2</v>
      </c>
    </row>
    <row r="1097" spans="1:17" hidden="1" x14ac:dyDescent="0.3">
      <c r="A1097" t="s">
        <v>2342</v>
      </c>
      <c r="B1097" t="s">
        <v>2343</v>
      </c>
      <c r="C1097" t="str">
        <f>IFERROR(VLOOKUP(Table1[[#This Row],[Ticker]],[1]!Table1[[Symbol]:[Industry]],2,FALSE),"-")</f>
        <v>-</v>
      </c>
      <c r="D1097" t="s">
        <v>65</v>
      </c>
      <c r="E1097">
        <v>2135.3307840000002</v>
      </c>
      <c r="F1097">
        <v>232.78</v>
      </c>
      <c r="G1097">
        <v>31.503066530197898</v>
      </c>
      <c r="H1097">
        <v>12.1126759904922</v>
      </c>
      <c r="I1097">
        <v>-9.1629527534871507</v>
      </c>
      <c r="J1097">
        <v>13.782457948252199</v>
      </c>
      <c r="K1097">
        <v>215.53294322078</v>
      </c>
      <c r="L1097">
        <v>201.417742890569</v>
      </c>
      <c r="M1097">
        <v>76.361774270323394</v>
      </c>
      <c r="N1097">
        <v>1.94370247370823</v>
      </c>
      <c r="O1097">
        <v>13.3473666122519</v>
      </c>
      <c r="P1097">
        <v>63.9295774647887</v>
      </c>
      <c r="Q1097">
        <v>8.4625571565801E-2</v>
      </c>
    </row>
    <row r="1098" spans="1:17" hidden="1" x14ac:dyDescent="0.3">
      <c r="A1098" t="s">
        <v>2344</v>
      </c>
      <c r="B1098" t="s">
        <v>2345</v>
      </c>
      <c r="C1098" t="str">
        <f>IFERROR(VLOOKUP(Table1[[#This Row],[Ticker]],[1]!Table1[[Symbol]:[Industry]],2,FALSE),"-")</f>
        <v>-</v>
      </c>
      <c r="E1098">
        <v>2130.7441806849902</v>
      </c>
      <c r="F1098">
        <v>808.95</v>
      </c>
      <c r="G1098">
        <v>36.500826003558601</v>
      </c>
      <c r="H1098">
        <v>-11.2440097994459</v>
      </c>
      <c r="I1098">
        <v>-43.401654495648401</v>
      </c>
      <c r="J1098">
        <v>-3.5124519668061298</v>
      </c>
      <c r="K1098">
        <v>861.23991368658801</v>
      </c>
      <c r="L1098">
        <v>799.80961855527903</v>
      </c>
      <c r="M1098">
        <v>32.046069555418299</v>
      </c>
      <c r="N1098">
        <v>0.75115200099714596</v>
      </c>
      <c r="O1098">
        <v>60.702144755547302</v>
      </c>
      <c r="P1098">
        <v>79.766666666666595</v>
      </c>
      <c r="Q1098">
        <v>0.18677391541798</v>
      </c>
    </row>
    <row r="1099" spans="1:17" hidden="1" x14ac:dyDescent="0.3">
      <c r="A1099" t="s">
        <v>2346</v>
      </c>
      <c r="B1099" t="s">
        <v>2347</v>
      </c>
      <c r="C1099" t="str">
        <f>IFERROR(VLOOKUP(Table1[[#This Row],[Ticker]],[1]!Table1[[Symbol]:[Industry]],2,FALSE),"-")</f>
        <v>-</v>
      </c>
      <c r="E1099">
        <v>2129.98494553</v>
      </c>
      <c r="F1099">
        <v>1980.2</v>
      </c>
      <c r="G1099">
        <v>456.34056426159299</v>
      </c>
      <c r="H1099">
        <v>2.8020774651825402</v>
      </c>
      <c r="I1099">
        <v>129.16035527607599</v>
      </c>
      <c r="J1099">
        <v>10.4446363199263</v>
      </c>
      <c r="K1099">
        <v>1659.8862201895299</v>
      </c>
      <c r="L1099">
        <v>1184.02931705121</v>
      </c>
      <c r="M1099">
        <v>77.872721667417593</v>
      </c>
      <c r="N1099">
        <v>0.86391038659948205</v>
      </c>
      <c r="O1099">
        <v>3.2673467326532699</v>
      </c>
      <c r="P1099">
        <v>491.10447761194001</v>
      </c>
      <c r="Q1099">
        <v>0.257649170578093</v>
      </c>
    </row>
    <row r="1100" spans="1:17" hidden="1" x14ac:dyDescent="0.3">
      <c r="A1100" t="s">
        <v>2348</v>
      </c>
      <c r="B1100" t="s">
        <v>2349</v>
      </c>
      <c r="C1100" t="str">
        <f>IFERROR(VLOOKUP(Table1[[#This Row],[Ticker]],[1]!Table1[[Symbol]:[Industry]],2,FALSE),"-")</f>
        <v>-</v>
      </c>
      <c r="D1100" t="s">
        <v>120</v>
      </c>
      <c r="E1100">
        <v>2125.4520974060001</v>
      </c>
      <c r="F1100">
        <v>178.23</v>
      </c>
      <c r="G1100">
        <v>11.3460057514495</v>
      </c>
      <c r="H1100">
        <v>-7.2040498002370503</v>
      </c>
      <c r="I1100">
        <v>-32.928586993724402</v>
      </c>
      <c r="J1100">
        <v>1.58153199041312</v>
      </c>
      <c r="K1100">
        <v>186.901033152655</v>
      </c>
      <c r="L1100">
        <v>195.65262314336101</v>
      </c>
      <c r="M1100">
        <v>47.056228226894</v>
      </c>
      <c r="N1100">
        <v>0.53810619853639396</v>
      </c>
      <c r="O1100">
        <v>62.570835437356202</v>
      </c>
      <c r="P1100">
        <v>40.283353010625703</v>
      </c>
      <c r="Q1100">
        <v>1.3365829176332E-2</v>
      </c>
    </row>
    <row r="1101" spans="1:17" hidden="1" x14ac:dyDescent="0.3">
      <c r="A1101" t="s">
        <v>2350</v>
      </c>
      <c r="B1101" t="s">
        <v>2351</v>
      </c>
      <c r="C1101" t="str">
        <f>IFERROR(VLOOKUP(Table1[[#This Row],[Ticker]],[1]!Table1[[Symbol]:[Industry]],2,FALSE),"-")</f>
        <v>-</v>
      </c>
      <c r="D1101" t="s">
        <v>414</v>
      </c>
      <c r="E1101">
        <v>2122.4668496250001</v>
      </c>
      <c r="F1101">
        <v>900.3</v>
      </c>
      <c r="G1101">
        <v>-9.4918764398476405</v>
      </c>
      <c r="H1101">
        <v>-0.91079755779666405</v>
      </c>
      <c r="I1101">
        <v>-35.949465726923002</v>
      </c>
      <c r="J1101">
        <v>-1.21566763583729</v>
      </c>
      <c r="K1101">
        <v>904.59734332945698</v>
      </c>
      <c r="L1101">
        <v>943.26270942759697</v>
      </c>
      <c r="M1101">
        <v>40.382148476760101</v>
      </c>
      <c r="N1101">
        <v>0.79060159292943</v>
      </c>
      <c r="O1101">
        <v>61.057425302676897</v>
      </c>
      <c r="P1101">
        <v>20.5705102450783</v>
      </c>
      <c r="Q1101">
        <v>-1.3562895286431001E-2</v>
      </c>
    </row>
    <row r="1102" spans="1:17" hidden="1" x14ac:dyDescent="0.3">
      <c r="A1102" t="s">
        <v>2352</v>
      </c>
      <c r="B1102" t="s">
        <v>2353</v>
      </c>
      <c r="C1102" t="str">
        <f>IFERROR(VLOOKUP(Table1[[#This Row],[Ticker]],[1]!Table1[[Symbol]:[Industry]],2,FALSE),"-")</f>
        <v>-</v>
      </c>
      <c r="D1102" t="s">
        <v>242</v>
      </c>
      <c r="E1102">
        <v>2121.3940550000002</v>
      </c>
      <c r="F1102">
        <v>910.75</v>
      </c>
      <c r="G1102">
        <v>50.257214514164403</v>
      </c>
      <c r="H1102">
        <v>30.805870865216701</v>
      </c>
      <c r="I1102">
        <v>12.780602901168599</v>
      </c>
      <c r="J1102">
        <v>20.234524050078701</v>
      </c>
      <c r="K1102">
        <v>731.21590362438803</v>
      </c>
      <c r="L1102">
        <v>655.00604003992498</v>
      </c>
      <c r="M1102">
        <v>92.261539326840406</v>
      </c>
      <c r="N1102">
        <v>1.4968768473740199</v>
      </c>
      <c r="O1102">
        <v>4.3041449354927304</v>
      </c>
      <c r="P1102">
        <v>89.227093289008906</v>
      </c>
      <c r="Q1102">
        <v>0.11023208451546</v>
      </c>
    </row>
    <row r="1103" spans="1:17" hidden="1" x14ac:dyDescent="0.3">
      <c r="A1103" t="s">
        <v>2354</v>
      </c>
      <c r="B1103" t="s">
        <v>2355</v>
      </c>
      <c r="C1103" t="str">
        <f>IFERROR(VLOOKUP(Table1[[#This Row],[Ticker]],[1]!Table1[[Symbol]:[Industry]],2,FALSE),"-")</f>
        <v>-</v>
      </c>
      <c r="D1103" t="s">
        <v>18</v>
      </c>
      <c r="E1103">
        <v>2114.2817646660001</v>
      </c>
      <c r="F1103">
        <v>210.31</v>
      </c>
      <c r="G1103">
        <v>-55.786343108131803</v>
      </c>
      <c r="H1103">
        <v>0.85130441564102299</v>
      </c>
      <c r="I1103">
        <v>-30.146934617749601</v>
      </c>
      <c r="J1103">
        <v>-3.4033420812955901</v>
      </c>
      <c r="K1103">
        <v>214.871328642213</v>
      </c>
      <c r="M1103">
        <v>54.3846937214348</v>
      </c>
      <c r="N1103">
        <v>1.12338764910622</v>
      </c>
      <c r="O1103">
        <v>63.5918406162331</v>
      </c>
      <c r="P1103">
        <v>15.269936969032599</v>
      </c>
    </row>
    <row r="1104" spans="1:17" hidden="1" x14ac:dyDescent="0.3">
      <c r="A1104" t="s">
        <v>2356</v>
      </c>
      <c r="B1104" t="s">
        <v>2357</v>
      </c>
      <c r="C1104" t="str">
        <f>IFERROR(VLOOKUP(Table1[[#This Row],[Ticker]],[1]!Table1[[Symbol]:[Industry]],2,FALSE),"-")</f>
        <v>-</v>
      </c>
      <c r="D1104" t="s">
        <v>445</v>
      </c>
      <c r="E1104">
        <v>2108.7150000000001</v>
      </c>
      <c r="F1104">
        <v>1345.8</v>
      </c>
      <c r="G1104">
        <v>15.3629038093753</v>
      </c>
      <c r="H1104">
        <v>8.6100773876760499</v>
      </c>
      <c r="I1104">
        <v>-17.2765112602793</v>
      </c>
      <c r="J1104">
        <v>-0.471042237809985</v>
      </c>
      <c r="K1104">
        <v>1307.7052292133301</v>
      </c>
      <c r="L1104">
        <v>1236.9570054309299</v>
      </c>
      <c r="M1104">
        <v>69.543960329092499</v>
      </c>
      <c r="N1104">
        <v>1.57281143563753</v>
      </c>
      <c r="O1104">
        <v>19.259919750334301</v>
      </c>
      <c r="P1104">
        <v>44.694118911944898</v>
      </c>
      <c r="Q1104">
        <v>5.0829085475059002E-2</v>
      </c>
    </row>
    <row r="1105" spans="1:17" hidden="1" x14ac:dyDescent="0.3">
      <c r="A1105" t="s">
        <v>2358</v>
      </c>
      <c r="B1105" t="s">
        <v>2359</v>
      </c>
      <c r="C1105" t="str">
        <f>IFERROR(VLOOKUP(Table1[[#This Row],[Ticker]],[1]!Table1[[Symbol]:[Industry]],2,FALSE),"-")</f>
        <v>-</v>
      </c>
      <c r="D1105" t="s">
        <v>333</v>
      </c>
      <c r="E1105">
        <v>2107.7106714299998</v>
      </c>
      <c r="F1105">
        <v>619.54999999999995</v>
      </c>
      <c r="G1105">
        <v>15.365990416215499</v>
      </c>
      <c r="H1105">
        <v>21.047656867220699</v>
      </c>
      <c r="I1105">
        <v>18.150262679942902</v>
      </c>
      <c r="J1105">
        <v>-2.50650497262383</v>
      </c>
      <c r="K1105">
        <v>543.97782360322401</v>
      </c>
      <c r="L1105">
        <v>497.20449526056802</v>
      </c>
      <c r="M1105">
        <v>71.116583573105999</v>
      </c>
      <c r="N1105">
        <v>1.26854981922275</v>
      </c>
      <c r="O1105">
        <v>5.9317246388507803</v>
      </c>
      <c r="P1105">
        <v>51.294261294261197</v>
      </c>
      <c r="Q1105">
        <v>-4.5491660128003999E-2</v>
      </c>
    </row>
    <row r="1106" spans="1:17" hidden="1" x14ac:dyDescent="0.3">
      <c r="A1106" t="s">
        <v>2360</v>
      </c>
      <c r="B1106" t="s">
        <v>2361</v>
      </c>
      <c r="C1106" t="str">
        <f>IFERROR(VLOOKUP(Table1[[#This Row],[Ticker]],[1]!Table1[[Symbol]:[Industry]],2,FALSE),"-")</f>
        <v>-</v>
      </c>
      <c r="D1106" t="s">
        <v>239</v>
      </c>
      <c r="E1106">
        <v>2100.0624874999999</v>
      </c>
      <c r="F1106">
        <v>653</v>
      </c>
      <c r="G1106">
        <v>49.807925239294498</v>
      </c>
      <c r="H1106">
        <v>45.012551565234403</v>
      </c>
      <c r="I1106">
        <v>46.944323420053102</v>
      </c>
      <c r="J1106">
        <v>0.45153451722540699</v>
      </c>
      <c r="K1106">
        <v>510.74779802633498</v>
      </c>
      <c r="L1106">
        <v>422.99626065747998</v>
      </c>
      <c r="M1106">
        <v>73.050985707490398</v>
      </c>
      <c r="N1106">
        <v>2.4369369705233601</v>
      </c>
      <c r="O1106">
        <v>14.333843797856</v>
      </c>
      <c r="P1106">
        <v>118.98054996646501</v>
      </c>
      <c r="Q1106">
        <v>0.154268283638997</v>
      </c>
    </row>
    <row r="1107" spans="1:17" hidden="1" x14ac:dyDescent="0.3">
      <c r="A1107" t="s">
        <v>2362</v>
      </c>
      <c r="B1107" t="s">
        <v>2363</v>
      </c>
      <c r="C1107" t="str">
        <f>IFERROR(VLOOKUP(Table1[[#This Row],[Ticker]],[1]!Table1[[Symbol]:[Industry]],2,FALSE),"-")</f>
        <v>-</v>
      </c>
      <c r="D1107" t="s">
        <v>189</v>
      </c>
      <c r="E1107">
        <v>2098.7570999999998</v>
      </c>
      <c r="F1107">
        <v>373.3</v>
      </c>
      <c r="G1107">
        <v>102.245149411062</v>
      </c>
      <c r="H1107">
        <v>5.4215009822451297</v>
      </c>
      <c r="I1107">
        <v>16.486413249042698</v>
      </c>
      <c r="J1107">
        <v>-1.06988888007803</v>
      </c>
      <c r="K1107">
        <v>312.03901152471002</v>
      </c>
      <c r="L1107">
        <v>269.537797186332</v>
      </c>
      <c r="M1107">
        <v>66.477580058165898</v>
      </c>
      <c r="N1107">
        <v>2.2873408004545301</v>
      </c>
      <c r="O1107">
        <v>2.8529332976158401</v>
      </c>
      <c r="P1107">
        <v>138.713390459138</v>
      </c>
      <c r="Q1107">
        <v>0.14225881304999899</v>
      </c>
    </row>
    <row r="1108" spans="1:17" hidden="1" x14ac:dyDescent="0.3">
      <c r="A1108" t="s">
        <v>2364</v>
      </c>
      <c r="B1108" t="s">
        <v>2365</v>
      </c>
      <c r="C1108" t="str">
        <f>IFERROR(VLOOKUP(Table1[[#This Row],[Ticker]],[1]!Table1[[Symbol]:[Industry]],2,FALSE),"-")</f>
        <v>-</v>
      </c>
      <c r="D1108" t="s">
        <v>876</v>
      </c>
      <c r="E1108">
        <v>2094.0445679999998</v>
      </c>
      <c r="F1108">
        <v>901.2</v>
      </c>
      <c r="G1108">
        <v>2.4919943473788302</v>
      </c>
      <c r="H1108">
        <v>19.113962945794199</v>
      </c>
      <c r="I1108">
        <v>-2.94491674339517</v>
      </c>
      <c r="J1108">
        <v>17.5405918066262</v>
      </c>
      <c r="K1108">
        <v>786.71580293534305</v>
      </c>
      <c r="L1108">
        <v>761.51621116541401</v>
      </c>
      <c r="M1108">
        <v>87.961264197617197</v>
      </c>
      <c r="N1108">
        <v>2.7904243823652899</v>
      </c>
      <c r="O1108">
        <v>6.1917443408788104</v>
      </c>
      <c r="P1108">
        <v>40.253676756672597</v>
      </c>
      <c r="Q1108">
        <v>7.8136078906559006E-2</v>
      </c>
    </row>
    <row r="1109" spans="1:17" hidden="1" x14ac:dyDescent="0.3">
      <c r="A1109" t="s">
        <v>2366</v>
      </c>
      <c r="B1109" t="s">
        <v>2367</v>
      </c>
      <c r="C1109" t="str">
        <f>IFERROR(VLOOKUP(Table1[[#This Row],[Ticker]],[1]!Table1[[Symbol]:[Industry]],2,FALSE),"-")</f>
        <v>-</v>
      </c>
      <c r="D1109" t="s">
        <v>242</v>
      </c>
      <c r="E1109">
        <v>2094.0232133740001</v>
      </c>
      <c r="F1109">
        <v>80.849999999999994</v>
      </c>
      <c r="G1109">
        <v>-28.952459970975699</v>
      </c>
      <c r="H1109">
        <v>-1.73543146530032</v>
      </c>
      <c r="I1109">
        <v>-18.9377789572601</v>
      </c>
      <c r="J1109">
        <v>-0.113173797917616</v>
      </c>
      <c r="K1109">
        <v>82.829690133945505</v>
      </c>
      <c r="L1109">
        <v>84.131202532800202</v>
      </c>
      <c r="M1109">
        <v>47.782127426597597</v>
      </c>
      <c r="N1109">
        <v>0.80004946997420301</v>
      </c>
      <c r="O1109">
        <v>29.251700680272101</v>
      </c>
      <c r="P1109">
        <v>13.235294117646999</v>
      </c>
      <c r="Q1109">
        <v>-3.6760599191247002E-2</v>
      </c>
    </row>
    <row r="1110" spans="1:17" hidden="1" x14ac:dyDescent="0.3">
      <c r="A1110" t="s">
        <v>1673</v>
      </c>
      <c r="B1110" t="s">
        <v>2368</v>
      </c>
      <c r="C1110" t="str">
        <f>IFERROR(VLOOKUP(Table1[[#This Row],[Ticker]],[1]!Table1[[Symbol]:[Industry]],2,FALSE),"-")</f>
        <v>-</v>
      </c>
      <c r="D1110" t="s">
        <v>1675</v>
      </c>
      <c r="E1110">
        <v>2091.9342556299998</v>
      </c>
      <c r="F1110">
        <v>42.79</v>
      </c>
      <c r="G1110">
        <v>69.795119644234504</v>
      </c>
      <c r="H1110">
        <v>19.212694578650101</v>
      </c>
      <c r="I1110">
        <v>17.4033832748053</v>
      </c>
      <c r="J1110">
        <v>3.0031019848358702</v>
      </c>
      <c r="K1110">
        <v>37.975891779864597</v>
      </c>
      <c r="L1110">
        <v>33.648245315160104</v>
      </c>
      <c r="M1110">
        <v>49.333103027404697</v>
      </c>
      <c r="N1110">
        <v>1.16366884324576</v>
      </c>
      <c r="O1110">
        <v>7.3849030147230703</v>
      </c>
      <c r="P1110">
        <v>111.831683168316</v>
      </c>
      <c r="Q1110">
        <v>7.0291434656782004E-2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280</v>
      </c>
      <c r="E1111">
        <v>2072.9013237899999</v>
      </c>
      <c r="F1111">
        <v>861.9</v>
      </c>
      <c r="G1111">
        <v>58.000216209864902</v>
      </c>
      <c r="H1111">
        <v>33.8824953179532</v>
      </c>
      <c r="I1111">
        <v>48.510370689691001</v>
      </c>
      <c r="J1111">
        <v>7.46041755877381</v>
      </c>
      <c r="K1111">
        <v>686.93467990881504</v>
      </c>
      <c r="L1111">
        <v>586.285555950451</v>
      </c>
      <c r="M1111">
        <v>82.848211536805493</v>
      </c>
      <c r="N1111">
        <v>4.0845574497262804</v>
      </c>
      <c r="O1111">
        <v>9.9895579533588492</v>
      </c>
      <c r="P1111">
        <v>88.682136602451806</v>
      </c>
      <c r="Q1111">
        <v>5.0390516478977999E-2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304</v>
      </c>
      <c r="E1112">
        <v>2056.295528525</v>
      </c>
      <c r="F1112">
        <v>328.65</v>
      </c>
      <c r="G1112">
        <v>0.250944363453871</v>
      </c>
      <c r="H1112">
        <v>-6.9329398941373004</v>
      </c>
      <c r="I1112">
        <v>23.261613964281899</v>
      </c>
      <c r="J1112">
        <v>1.04240293035835</v>
      </c>
      <c r="K1112">
        <v>343.14098880730501</v>
      </c>
      <c r="L1112">
        <v>310.72579435850997</v>
      </c>
      <c r="M1112">
        <v>36.658472388299899</v>
      </c>
      <c r="N1112">
        <v>0.38716160449797699</v>
      </c>
      <c r="O1112">
        <v>28.6018560778944</v>
      </c>
      <c r="P1112">
        <v>54.513399153737602</v>
      </c>
      <c r="Q1112">
        <v>9.1270868364258004E-2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629</v>
      </c>
      <c r="E1113">
        <v>2053.58015617</v>
      </c>
      <c r="F1113">
        <v>400</v>
      </c>
      <c r="G1113">
        <v>8.7709468356738203</v>
      </c>
      <c r="H1113">
        <v>-3.4429822460890699E-2</v>
      </c>
      <c r="I1113">
        <v>-22.501651921075101</v>
      </c>
      <c r="J1113">
        <v>-0.66702685469214695</v>
      </c>
      <c r="K1113">
        <v>409.41594676949302</v>
      </c>
      <c r="L1113">
        <v>397.71159402462399</v>
      </c>
      <c r="M1113">
        <v>51.763878186273701</v>
      </c>
      <c r="N1113">
        <v>0.93110061112881903</v>
      </c>
      <c r="O1113">
        <v>57.487499999999997</v>
      </c>
      <c r="P1113">
        <v>46.118721461187199</v>
      </c>
      <c r="Q1113">
        <v>0.100663315008911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E1114">
        <v>2053.3028250000002</v>
      </c>
      <c r="F1114">
        <v>341.1</v>
      </c>
      <c r="G1114">
        <v>-68.366517103904897</v>
      </c>
      <c r="H1114">
        <v>-20.1384293470344</v>
      </c>
      <c r="I1114">
        <v>-48.6254808039549</v>
      </c>
      <c r="J1114">
        <v>-12.191612041593901</v>
      </c>
      <c r="K1114">
        <v>407.37453270476198</v>
      </c>
      <c r="L1114">
        <v>449.60187967879199</v>
      </c>
      <c r="M1114">
        <v>35.054712699418801</v>
      </c>
      <c r="N1114">
        <v>2.92360643928729</v>
      </c>
      <c r="O1114">
        <v>91.703312811492196</v>
      </c>
      <c r="P1114">
        <v>4.9538461538461496</v>
      </c>
      <c r="Q1114">
        <v>0.32142515693232099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393</v>
      </c>
      <c r="E1115">
        <v>2052.29376</v>
      </c>
      <c r="F1115">
        <v>138.91</v>
      </c>
      <c r="G1115">
        <v>60.7869226703354</v>
      </c>
      <c r="H1115">
        <v>-3.0562392366753701</v>
      </c>
      <c r="I1115">
        <v>-15.827002685477</v>
      </c>
      <c r="J1115">
        <v>-3.1565917279737601</v>
      </c>
      <c r="K1115">
        <v>130.162462039319</v>
      </c>
      <c r="L1115">
        <v>121.23287919211501</v>
      </c>
      <c r="M1115">
        <v>43.810126507562202</v>
      </c>
      <c r="N1115">
        <v>1.8272122866840099</v>
      </c>
      <c r="O1115">
        <v>22.381398027499799</v>
      </c>
      <c r="P1115">
        <v>89.508867667121393</v>
      </c>
      <c r="Q1115">
        <v>8.2872241603809002E-2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624</v>
      </c>
      <c r="E1116">
        <v>2051.6326760699999</v>
      </c>
      <c r="F1116">
        <v>304.25</v>
      </c>
      <c r="G1116">
        <v>-18.386326793518698</v>
      </c>
      <c r="H1116">
        <v>1.64623343189898</v>
      </c>
      <c r="I1116">
        <v>-18.294153251326801</v>
      </c>
      <c r="J1116">
        <v>1.4828841954549301</v>
      </c>
      <c r="K1116">
        <v>301.369482715912</v>
      </c>
      <c r="M1116">
        <v>61.7188296571099</v>
      </c>
      <c r="N1116">
        <v>1.0874018487697099</v>
      </c>
      <c r="O1116">
        <v>26.5078060805258</v>
      </c>
      <c r="P1116">
        <v>29.303017424564299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65</v>
      </c>
      <c r="E1117">
        <v>2046.566780055</v>
      </c>
      <c r="F1117">
        <v>1432.6</v>
      </c>
      <c r="G1117">
        <v>-15.551270498367399</v>
      </c>
      <c r="H1117">
        <v>-4.8726787726972702</v>
      </c>
      <c r="I1117">
        <v>-10.2300536565127</v>
      </c>
      <c r="J1117">
        <v>-0.945938084162811</v>
      </c>
      <c r="K1117">
        <v>1474.1826831297201</v>
      </c>
      <c r="L1117">
        <v>1412.58426531791</v>
      </c>
      <c r="M1117">
        <v>40.810945999122602</v>
      </c>
      <c r="N1117">
        <v>1.63517844469135</v>
      </c>
      <c r="O1117">
        <v>21.736702498952901</v>
      </c>
      <c r="P1117">
        <v>30.094442426443798</v>
      </c>
      <c r="Q1117">
        <v>4.4580847941462998E-2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629</v>
      </c>
      <c r="E1118">
        <v>2045.0025000000001</v>
      </c>
      <c r="F1118">
        <v>352.3</v>
      </c>
      <c r="G1118">
        <v>7.4868895507433102</v>
      </c>
      <c r="H1118">
        <v>0.44452027710766201</v>
      </c>
      <c r="I1118">
        <v>-3.8595529454887898</v>
      </c>
      <c r="J1118">
        <v>-4.8936467531356396</v>
      </c>
      <c r="K1118">
        <v>349.44636988527799</v>
      </c>
      <c r="L1118">
        <v>330.003155886515</v>
      </c>
      <c r="M1118">
        <v>56.452857381218401</v>
      </c>
      <c r="N1118">
        <v>1.40639870392955</v>
      </c>
      <c r="O1118">
        <v>12.006812375816001</v>
      </c>
      <c r="P1118">
        <v>55.198237885462497</v>
      </c>
      <c r="Q1118">
        <v>5.9762486279028998E-2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247</v>
      </c>
      <c r="E1119">
        <v>2043.8659018799999</v>
      </c>
      <c r="F1119">
        <v>1839.9</v>
      </c>
      <c r="G1119">
        <v>101.512089101314</v>
      </c>
      <c r="H1119">
        <v>30.8196880419998</v>
      </c>
      <c r="I1119">
        <v>35.198555015990003</v>
      </c>
      <c r="J1119">
        <v>-2.3017809165955998</v>
      </c>
      <c r="K1119">
        <v>1586.5189273465701</v>
      </c>
      <c r="L1119">
        <v>1311.8893346629</v>
      </c>
      <c r="M1119">
        <v>61.593827704481399</v>
      </c>
      <c r="N1119">
        <v>0.84783162250338096</v>
      </c>
      <c r="O1119">
        <v>8.4298059677156303</v>
      </c>
      <c r="P1119">
        <v>132.29594091282101</v>
      </c>
      <c r="Q1119">
        <v>0.108478017752502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414</v>
      </c>
      <c r="E1120">
        <v>2042.2661695199999</v>
      </c>
      <c r="F1120">
        <v>816.05</v>
      </c>
      <c r="G1120">
        <v>-30.050973117347201</v>
      </c>
      <c r="H1120">
        <v>18.2388077695169</v>
      </c>
      <c r="I1120">
        <v>-16.335421627546101</v>
      </c>
      <c r="J1120">
        <v>3.9796531328895002</v>
      </c>
      <c r="K1120">
        <v>742.25793197695998</v>
      </c>
      <c r="L1120">
        <v>776.31280786450998</v>
      </c>
      <c r="M1120">
        <v>81.326051086425096</v>
      </c>
      <c r="N1120">
        <v>1.3813381387883601</v>
      </c>
      <c r="O1120">
        <v>33.570246921144502</v>
      </c>
      <c r="P1120">
        <v>26.627356660718402</v>
      </c>
      <c r="Q1120">
        <v>-8.5983669474490002E-2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130</v>
      </c>
      <c r="E1121">
        <v>2034.3387404699999</v>
      </c>
      <c r="F1121">
        <v>150.53</v>
      </c>
      <c r="G1121">
        <v>-33.288649344165599</v>
      </c>
      <c r="H1121">
        <v>5.2561828045602299</v>
      </c>
      <c r="I1121">
        <v>-17.067143755626301</v>
      </c>
      <c r="J1121">
        <v>-1.4730056000241101</v>
      </c>
      <c r="K1121">
        <v>148.99074164642599</v>
      </c>
      <c r="L1121">
        <v>150.587409716482</v>
      </c>
      <c r="M1121">
        <v>53.896065226304401</v>
      </c>
      <c r="N1121">
        <v>1.05403692122223</v>
      </c>
      <c r="O1121">
        <v>30.439115126552799</v>
      </c>
      <c r="P1121">
        <v>30.895652173913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484</v>
      </c>
      <c r="E1122">
        <v>2033.75523</v>
      </c>
      <c r="F1122">
        <v>795.9</v>
      </c>
      <c r="G1122">
        <v>53.214225173880997</v>
      </c>
      <c r="H1122">
        <v>31.866897135361299</v>
      </c>
      <c r="I1122">
        <v>20.823048536086201</v>
      </c>
      <c r="J1122">
        <v>3.7044750954146899</v>
      </c>
      <c r="K1122">
        <v>668.77326232800203</v>
      </c>
      <c r="L1122">
        <v>591.89443225916796</v>
      </c>
      <c r="M1122">
        <v>71.712543625429603</v>
      </c>
      <c r="N1122">
        <v>1.64632426327133</v>
      </c>
      <c r="O1122">
        <v>6.1377057419273697</v>
      </c>
      <c r="P1122">
        <v>84.9854735618826</v>
      </c>
      <c r="Q1122">
        <v>9.7621662664525002E-2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821</v>
      </c>
      <c r="E1123">
        <v>2023.0776031339999</v>
      </c>
      <c r="F1123">
        <v>17.93</v>
      </c>
      <c r="G1123">
        <v>20.496716897555899</v>
      </c>
      <c r="H1123">
        <v>1.89282675876398</v>
      </c>
      <c r="I1123">
        <v>-36.162173823312301</v>
      </c>
      <c r="J1123">
        <v>-2.00673077421951</v>
      </c>
      <c r="K1123">
        <v>18.015105316053202</v>
      </c>
      <c r="L1123">
        <v>18.335144938939699</v>
      </c>
      <c r="M1123">
        <v>38.815998673943803</v>
      </c>
      <c r="N1123">
        <v>0.38606962247118898</v>
      </c>
      <c r="O1123">
        <v>63.413273842721701</v>
      </c>
      <c r="P1123">
        <v>48.796680497925202</v>
      </c>
      <c r="Q1123">
        <v>7.6797854770899995E-2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E1124">
        <v>2021.72907184</v>
      </c>
      <c r="F1124">
        <v>406</v>
      </c>
      <c r="G1124">
        <v>59.400795275318501</v>
      </c>
      <c r="H1124">
        <v>39.337805140250602</v>
      </c>
      <c r="I1124">
        <v>72.547928317920807</v>
      </c>
      <c r="J1124">
        <v>7.0131616079746397</v>
      </c>
      <c r="M1124">
        <v>76.295697434422394</v>
      </c>
      <c r="O1124">
        <v>2.6477832512315098</v>
      </c>
      <c r="P1124">
        <v>94.258373205741606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636</v>
      </c>
      <c r="E1125">
        <v>2010.0165950000001</v>
      </c>
      <c r="F1125">
        <v>360.55</v>
      </c>
      <c r="G1125">
        <v>506.382303703388</v>
      </c>
      <c r="H1125">
        <v>43.552968717939997</v>
      </c>
      <c r="I1125">
        <v>22.350198741851901</v>
      </c>
      <c r="J1125">
        <v>20.423448036290299</v>
      </c>
      <c r="K1125">
        <v>277.22133389004898</v>
      </c>
      <c r="L1125">
        <v>224.09925761018999</v>
      </c>
      <c r="M1125">
        <v>85.387197861535995</v>
      </c>
      <c r="N1125">
        <v>1.1268631393708699</v>
      </c>
      <c r="O1125">
        <v>0</v>
      </c>
      <c r="P1125">
        <v>606.96078431372496</v>
      </c>
      <c r="Q1125">
        <v>0.13858466244830001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109</v>
      </c>
      <c r="E1126">
        <v>2008.8528444999999</v>
      </c>
      <c r="F1126">
        <v>909.15</v>
      </c>
      <c r="G1126">
        <v>95.893612607522599</v>
      </c>
      <c r="H1126">
        <v>5.9200210452981601</v>
      </c>
      <c r="I1126">
        <v>57.633499205766299</v>
      </c>
      <c r="J1126">
        <v>4.8938558605728097</v>
      </c>
      <c r="K1126">
        <v>835.24658112415602</v>
      </c>
      <c r="L1126">
        <v>661.35848561686305</v>
      </c>
      <c r="M1126">
        <v>67.172854515699996</v>
      </c>
      <c r="N1126">
        <v>0.477773972942659</v>
      </c>
      <c r="O1126">
        <v>7.5730077544959604</v>
      </c>
      <c r="P1126">
        <v>135.470085470085</v>
      </c>
      <c r="Q1126">
        <v>4.9946089529800002E-2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E1127">
        <v>2007.2119997279999</v>
      </c>
      <c r="F1127">
        <v>115.52</v>
      </c>
      <c r="G1127">
        <v>108.69585109669001</v>
      </c>
      <c r="H1127">
        <v>-15.080864527632301</v>
      </c>
      <c r="I1127">
        <v>-42.953427631848498</v>
      </c>
      <c r="J1127">
        <v>-1.25826721727748</v>
      </c>
      <c r="K1127">
        <v>125.664739906289</v>
      </c>
      <c r="L1127">
        <v>128.50332970326201</v>
      </c>
      <c r="M1127">
        <v>53.491979319153501</v>
      </c>
      <c r="N1127">
        <v>0.67059442803273395</v>
      </c>
      <c r="O1127">
        <v>137.534626038781</v>
      </c>
      <c r="P1127">
        <v>230.057142857142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153</v>
      </c>
      <c r="E1128">
        <v>1992.2079863279901</v>
      </c>
      <c r="F1128">
        <v>126.5</v>
      </c>
      <c r="G1128">
        <v>-32.1046037832349</v>
      </c>
      <c r="H1128">
        <v>-7.2310103563163199</v>
      </c>
      <c r="I1128">
        <v>-42.3186544254512</v>
      </c>
      <c r="J1128">
        <v>-1.58504658604918</v>
      </c>
      <c r="K1128">
        <v>133.79452294349801</v>
      </c>
      <c r="M1128">
        <v>43.570586569670702</v>
      </c>
      <c r="N1128">
        <v>1.5954423662680399</v>
      </c>
      <c r="O1128">
        <v>53.359683794466399</v>
      </c>
      <c r="P1128">
        <v>5.4166666666666696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346</v>
      </c>
      <c r="E1129">
        <v>1991.6727192599999</v>
      </c>
      <c r="F1129">
        <v>226.82</v>
      </c>
      <c r="G1129">
        <v>-53.1754372296516</v>
      </c>
      <c r="H1129">
        <v>-6.33496766132654</v>
      </c>
      <c r="I1129">
        <v>-33.055180068866498</v>
      </c>
      <c r="J1129">
        <v>-1.3874557733330599</v>
      </c>
      <c r="K1129">
        <v>233.269917561748</v>
      </c>
      <c r="L1129">
        <v>254.46147215989899</v>
      </c>
      <c r="M1129">
        <v>39.7153050209252</v>
      </c>
      <c r="N1129">
        <v>0.42960692500161202</v>
      </c>
      <c r="O1129">
        <v>53.579931222996201</v>
      </c>
      <c r="P1129">
        <v>8.00952380952379</v>
      </c>
      <c r="Q1129">
        <v>0.16737579217509899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24</v>
      </c>
      <c r="E1130">
        <v>1989.947255925</v>
      </c>
      <c r="F1130">
        <v>183.6</v>
      </c>
      <c r="G1130">
        <v>-16.3023663721155</v>
      </c>
      <c r="H1130">
        <v>-12.1227246832379</v>
      </c>
      <c r="I1130">
        <v>-7.0639497228653099</v>
      </c>
      <c r="J1130">
        <v>-2.0290410595771098</v>
      </c>
      <c r="K1130">
        <v>193.27933910938401</v>
      </c>
      <c r="L1130">
        <v>178.31508521193999</v>
      </c>
      <c r="M1130">
        <v>32.243913548954602</v>
      </c>
      <c r="N1130">
        <v>0.72173232050269198</v>
      </c>
      <c r="O1130">
        <v>18.572984749455301</v>
      </c>
      <c r="P1130">
        <v>29.023190442726602</v>
      </c>
      <c r="Q1130">
        <v>-1.3075088835670001E-2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242</v>
      </c>
      <c r="E1131">
        <v>1988.8615788</v>
      </c>
      <c r="F1131">
        <v>62.72</v>
      </c>
      <c r="G1131">
        <v>93.245566508944904</v>
      </c>
      <c r="H1131">
        <v>-12.140768187221299</v>
      </c>
      <c r="I1131">
        <v>-21.495579158661702</v>
      </c>
      <c r="J1131">
        <v>0.70841963764960003</v>
      </c>
      <c r="K1131">
        <v>63.975170581543203</v>
      </c>
      <c r="L1131">
        <v>59.356557327695697</v>
      </c>
      <c r="M1131">
        <v>39.9974477695378</v>
      </c>
      <c r="N1131">
        <v>0.98950819058490902</v>
      </c>
      <c r="O1131">
        <v>52.901785714285701</v>
      </c>
      <c r="P1131">
        <v>121.234567901234</v>
      </c>
      <c r="Q1131">
        <v>9.4927004850210005E-3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1631</v>
      </c>
      <c r="E1132">
        <v>1984.1380216</v>
      </c>
      <c r="F1132">
        <v>62.04</v>
      </c>
      <c r="G1132">
        <v>-2.0425859049047701</v>
      </c>
      <c r="H1132">
        <v>-2.4791912571158301</v>
      </c>
      <c r="I1132">
        <v>4.4641905494170304</v>
      </c>
      <c r="J1132">
        <v>0.82611012469712997</v>
      </c>
      <c r="K1132">
        <v>60.962899985242601</v>
      </c>
      <c r="L1132">
        <v>56.772374851699198</v>
      </c>
      <c r="M1132">
        <v>58.880462682991599</v>
      </c>
      <c r="N1132">
        <v>1.01852799891142</v>
      </c>
      <c r="O1132">
        <v>3.07865892972276</v>
      </c>
      <c r="P1132">
        <v>29.25</v>
      </c>
      <c r="Q1132">
        <v>-2.8254867209200001E-2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1788</v>
      </c>
      <c r="E1133">
        <v>1979.799320952</v>
      </c>
      <c r="F1133">
        <v>173.08</v>
      </c>
      <c r="G1133">
        <v>26.1955270354756</v>
      </c>
      <c r="H1133">
        <v>-3.7000862182832601</v>
      </c>
      <c r="I1133">
        <v>-28.806107062722798</v>
      </c>
      <c r="J1133">
        <v>-2.0184527563837098</v>
      </c>
      <c r="K1133">
        <v>174.51853149212499</v>
      </c>
      <c r="L1133">
        <v>172.35877585091299</v>
      </c>
      <c r="M1133">
        <v>51.294518165916998</v>
      </c>
      <c r="N1133">
        <v>0.871413834820989</v>
      </c>
      <c r="O1133">
        <v>25.837762884215302</v>
      </c>
      <c r="P1133">
        <v>55.089605734766998</v>
      </c>
      <c r="Q1133">
        <v>-3.2425754801291E-2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1535</v>
      </c>
      <c r="E1134">
        <v>1971.1398053759999</v>
      </c>
      <c r="F1134">
        <v>291.77</v>
      </c>
      <c r="G1134">
        <v>28.8982540619796</v>
      </c>
      <c r="H1134">
        <v>76.427388131040203</v>
      </c>
      <c r="I1134">
        <v>-16.293269631107599</v>
      </c>
      <c r="J1134">
        <v>1.80743907671159</v>
      </c>
      <c r="K1134">
        <v>205.50919197239</v>
      </c>
      <c r="L1134">
        <v>212.29901383191299</v>
      </c>
      <c r="M1134">
        <v>81.761190610091703</v>
      </c>
      <c r="N1134">
        <v>2.2453824265629398</v>
      </c>
      <c r="O1134">
        <v>15.467662885149201</v>
      </c>
      <c r="P1134">
        <v>116.125925925925</v>
      </c>
      <c r="Q1134">
        <v>7.3000625023070004E-2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1474</v>
      </c>
      <c r="E1135">
        <v>1971.0770872319999</v>
      </c>
      <c r="F1135">
        <v>91.96</v>
      </c>
      <c r="G1135">
        <v>-20.729966185209399</v>
      </c>
      <c r="H1135">
        <v>-2.06412534829043</v>
      </c>
      <c r="I1135">
        <v>-28.822028883155799</v>
      </c>
      <c r="J1135">
        <v>-0.35658850793221603</v>
      </c>
      <c r="K1135">
        <v>93.959364907232896</v>
      </c>
      <c r="L1135">
        <v>96.662824660861205</v>
      </c>
      <c r="M1135">
        <v>42.803535013192999</v>
      </c>
      <c r="N1135">
        <v>0.89381970801243704</v>
      </c>
      <c r="O1135">
        <v>40.822096563723299</v>
      </c>
      <c r="P1135">
        <v>10.7951807228915</v>
      </c>
      <c r="Q1135">
        <v>1.4290919848737E-2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414</v>
      </c>
      <c r="E1136">
        <v>1966.9802950349999</v>
      </c>
      <c r="F1136">
        <v>218.06</v>
      </c>
      <c r="G1136">
        <v>146.31277076238999</v>
      </c>
      <c r="H1136">
        <v>-0.289782951527497</v>
      </c>
      <c r="I1136">
        <v>12.6102148055767</v>
      </c>
      <c r="J1136">
        <v>1.0766103247771599</v>
      </c>
      <c r="K1136">
        <v>213.99927467449999</v>
      </c>
      <c r="L1136">
        <v>180.88159718681001</v>
      </c>
      <c r="M1136">
        <v>60.696124908028899</v>
      </c>
      <c r="N1136">
        <v>0.89577250998341595</v>
      </c>
      <c r="O1136">
        <v>11.207924424470299</v>
      </c>
      <c r="P1136">
        <v>175.328282828282</v>
      </c>
      <c r="Q1136">
        <v>9.0428426562497E-2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117</v>
      </c>
      <c r="E1137">
        <v>1965.70876559199</v>
      </c>
      <c r="F1137">
        <v>197.3</v>
      </c>
      <c r="G1137">
        <v>132.67182992012599</v>
      </c>
      <c r="H1137">
        <v>10.8129050174113</v>
      </c>
      <c r="I1137">
        <v>35.4964592730825</v>
      </c>
      <c r="J1137">
        <v>0.70873895902911899</v>
      </c>
      <c r="K1137">
        <v>185.07515205114601</v>
      </c>
      <c r="L1137">
        <v>160.06487726411299</v>
      </c>
      <c r="M1137">
        <v>70.741164171658596</v>
      </c>
      <c r="N1137">
        <v>1.47942752427373</v>
      </c>
      <c r="O1137">
        <v>35.605676634566599</v>
      </c>
      <c r="P1137">
        <v>158.246073298429</v>
      </c>
      <c r="Q1137">
        <v>9.156660400253E-2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297</v>
      </c>
      <c r="E1138">
        <v>1960.2206343949999</v>
      </c>
      <c r="F1138">
        <v>1265.3499999999999</v>
      </c>
      <c r="G1138">
        <v>-43.0844919960509</v>
      </c>
      <c r="H1138">
        <v>-3.4696654219946699</v>
      </c>
      <c r="I1138">
        <v>-21.2932173874851</v>
      </c>
      <c r="J1138">
        <v>-3.6528074968594701</v>
      </c>
      <c r="K1138">
        <v>1273.1159250458199</v>
      </c>
      <c r="L1138">
        <v>1318.7232417616799</v>
      </c>
      <c r="M1138">
        <v>44.132383256794299</v>
      </c>
      <c r="N1138">
        <v>0.83837842254393302</v>
      </c>
      <c r="O1138">
        <v>40.451258545066501</v>
      </c>
      <c r="P1138">
        <v>10.424120778427399</v>
      </c>
      <c r="Q1138">
        <v>-2.7587705580569999E-2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1840</v>
      </c>
      <c r="E1139">
        <v>1954.88</v>
      </c>
      <c r="F1139">
        <v>306.89999999999998</v>
      </c>
      <c r="G1139">
        <v>31.8581876484571</v>
      </c>
      <c r="H1139">
        <v>1.20803695876717</v>
      </c>
      <c r="I1139">
        <v>7.3759553981519801</v>
      </c>
      <c r="J1139">
        <v>5.7576060685882799</v>
      </c>
      <c r="K1139">
        <v>291.19070336470401</v>
      </c>
      <c r="L1139">
        <v>266.81448351031901</v>
      </c>
      <c r="M1139">
        <v>72.203148927603493</v>
      </c>
      <c r="N1139">
        <v>1.2689775204790701</v>
      </c>
      <c r="O1139">
        <v>8.0971000325838993</v>
      </c>
      <c r="P1139">
        <v>63.244680851063798</v>
      </c>
      <c r="Q1139">
        <v>0.17842505082646801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214</v>
      </c>
      <c r="E1140">
        <v>1944.36</v>
      </c>
      <c r="F1140">
        <v>446.7</v>
      </c>
      <c r="G1140">
        <v>29.8748952802591</v>
      </c>
      <c r="H1140">
        <v>17.9797620017052</v>
      </c>
      <c r="I1140">
        <v>33.831095149509203</v>
      </c>
      <c r="J1140">
        <v>12.6596301758923</v>
      </c>
      <c r="K1140">
        <v>376.827394253877</v>
      </c>
      <c r="L1140">
        <v>319.33812957624701</v>
      </c>
      <c r="M1140">
        <v>83.059923741946804</v>
      </c>
      <c r="N1140">
        <v>1.2095028842843201</v>
      </c>
      <c r="O1140">
        <v>4.0967092008059103</v>
      </c>
      <c r="P1140">
        <v>96.394812046603604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388</v>
      </c>
      <c r="E1141">
        <v>1936.6065699999999</v>
      </c>
      <c r="F1141">
        <v>3577.3</v>
      </c>
      <c r="G1141">
        <v>303.37711147599498</v>
      </c>
      <c r="H1141">
        <v>41.080837361574801</v>
      </c>
      <c r="I1141">
        <v>118.22188193556801</v>
      </c>
      <c r="J1141">
        <v>28.516737822317001</v>
      </c>
      <c r="K1141">
        <v>2555.87624641207</v>
      </c>
      <c r="L1141">
        <v>1895.44504713529</v>
      </c>
      <c r="M1141">
        <v>85.377477267719797</v>
      </c>
      <c r="N1141">
        <v>1.27071518783586</v>
      </c>
      <c r="O1141">
        <v>3.2147150085259903E-2</v>
      </c>
      <c r="P1141">
        <v>341.64197530864197</v>
      </c>
      <c r="Q1141">
        <v>0.10235135462080799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692</v>
      </c>
      <c r="E1142">
        <v>1933.744164</v>
      </c>
      <c r="F1142">
        <v>270.8</v>
      </c>
      <c r="G1142">
        <v>0.72341868346051097</v>
      </c>
      <c r="H1142">
        <v>4.9404032284710304</v>
      </c>
      <c r="I1142">
        <v>-20.958103267978402</v>
      </c>
      <c r="J1142">
        <v>-5.3368353170110803</v>
      </c>
      <c r="K1142">
        <v>270.69382596855303</v>
      </c>
      <c r="L1142">
        <v>266.74390194585197</v>
      </c>
      <c r="M1142">
        <v>52.121341778808997</v>
      </c>
      <c r="N1142">
        <v>1.6515623072125301</v>
      </c>
      <c r="O1142">
        <v>22.230428360413502</v>
      </c>
      <c r="P1142">
        <v>34.125804853887999</v>
      </c>
      <c r="Q1142">
        <v>5.2049313464093E-2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346</v>
      </c>
      <c r="E1143">
        <v>1932.7322961</v>
      </c>
      <c r="F1143">
        <v>122.74</v>
      </c>
      <c r="G1143">
        <v>24.0879427448793</v>
      </c>
      <c r="H1143">
        <v>35.222651332718002</v>
      </c>
      <c r="I1143">
        <v>0.456237184928168</v>
      </c>
      <c r="J1143">
        <v>20.467147880547</v>
      </c>
      <c r="K1143">
        <v>102.637272525787</v>
      </c>
      <c r="L1143">
        <v>92.935462759915197</v>
      </c>
      <c r="M1143">
        <v>70.602226809510597</v>
      </c>
      <c r="N1143">
        <v>1.73999982506798</v>
      </c>
      <c r="O1143">
        <v>7.5362554994297097</v>
      </c>
      <c r="P1143">
        <v>73.729653220098996</v>
      </c>
      <c r="Q1143">
        <v>0.10526479859993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239</v>
      </c>
      <c r="E1144">
        <v>1931.55114647</v>
      </c>
      <c r="F1144">
        <v>315</v>
      </c>
      <c r="G1144">
        <v>490.71056683161697</v>
      </c>
      <c r="H1144">
        <v>3.2994854983597</v>
      </c>
      <c r="I1144">
        <v>43.635097542902301</v>
      </c>
      <c r="J1144">
        <v>3.47126952974082</v>
      </c>
      <c r="K1144">
        <v>279.60392676731999</v>
      </c>
      <c r="L1144">
        <v>206.902022564758</v>
      </c>
      <c r="M1144">
        <v>64.633644441119699</v>
      </c>
      <c r="N1144">
        <v>1.32450939469997</v>
      </c>
      <c r="O1144">
        <v>2.4761904761904701</v>
      </c>
      <c r="P1144">
        <v>581.08108108108104</v>
      </c>
      <c r="Q1144">
        <v>0.20609392602123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239</v>
      </c>
      <c r="E1145">
        <v>1930.213958</v>
      </c>
      <c r="F1145">
        <v>1357.55</v>
      </c>
      <c r="G1145">
        <v>14.973502553238999</v>
      </c>
      <c r="H1145">
        <v>0.116014598861164</v>
      </c>
      <c r="I1145">
        <v>-3.8169346435906202</v>
      </c>
      <c r="J1145">
        <v>-1.3223869812123199</v>
      </c>
      <c r="K1145">
        <v>1349.2448240303399</v>
      </c>
      <c r="L1145">
        <v>1281.6009031844201</v>
      </c>
      <c r="M1145">
        <v>62.575492585363598</v>
      </c>
      <c r="N1145">
        <v>1.5973040376056999</v>
      </c>
      <c r="O1145">
        <v>16.828109461898201</v>
      </c>
      <c r="P1145">
        <v>44.952218247824398</v>
      </c>
      <c r="Q1145">
        <v>2.0745873482313E-2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75</v>
      </c>
      <c r="E1146">
        <v>1922.7217575</v>
      </c>
      <c r="F1146">
        <v>60000</v>
      </c>
      <c r="G1146">
        <v>330.66485017757799</v>
      </c>
      <c r="H1146">
        <v>90.600931549527601</v>
      </c>
      <c r="I1146">
        <v>93.725520846571399</v>
      </c>
      <c r="J1146">
        <v>18.519036864526601</v>
      </c>
      <c r="K1146">
        <v>40169.792168164196</v>
      </c>
      <c r="L1146">
        <v>28575.004980370901</v>
      </c>
      <c r="M1146">
        <v>71.918674833291107</v>
      </c>
      <c r="N1146">
        <v>2.83995030519094</v>
      </c>
      <c r="O1146">
        <v>11.6649999999999</v>
      </c>
      <c r="P1146">
        <v>370.551329307505</v>
      </c>
      <c r="Q1146">
        <v>8.0306923833889002E-2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46</v>
      </c>
      <c r="E1147">
        <v>1916.7674</v>
      </c>
      <c r="F1147">
        <v>181.55</v>
      </c>
      <c r="G1147">
        <v>386.16167209739399</v>
      </c>
      <c r="H1147">
        <v>32.083273699046003</v>
      </c>
      <c r="I1147">
        <v>117.35008041854</v>
      </c>
      <c r="J1147">
        <v>16.769185553066599</v>
      </c>
      <c r="K1147">
        <v>129.734830408797</v>
      </c>
      <c r="L1147">
        <v>93.800468839200505</v>
      </c>
      <c r="M1147">
        <v>86.346239228854401</v>
      </c>
      <c r="N1147">
        <v>0.74319895603649699</v>
      </c>
      <c r="O1147">
        <v>0</v>
      </c>
      <c r="P1147">
        <v>426.231884057971</v>
      </c>
      <c r="Q1147">
        <v>0.17388352602200599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239</v>
      </c>
      <c r="E1148">
        <v>1913.2813785000001</v>
      </c>
      <c r="F1148">
        <v>449.45</v>
      </c>
      <c r="G1148">
        <v>191.177774661651</v>
      </c>
      <c r="H1148">
        <v>2.70999452955839</v>
      </c>
      <c r="I1148">
        <v>52.778924424497397</v>
      </c>
      <c r="J1148">
        <v>0.89762453016036403</v>
      </c>
      <c r="K1148">
        <v>413.999394571572</v>
      </c>
      <c r="L1148">
        <v>320.20362544424302</v>
      </c>
      <c r="M1148">
        <v>81.832054732525705</v>
      </c>
      <c r="N1148">
        <v>1.0169729053693</v>
      </c>
      <c r="O1148">
        <v>4.1272666592501999</v>
      </c>
      <c r="P1148">
        <v>235.41044776119401</v>
      </c>
      <c r="Q1148">
        <v>0.22516642017933899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239</v>
      </c>
      <c r="E1149">
        <v>1909.564728475</v>
      </c>
      <c r="F1149">
        <v>1450.6</v>
      </c>
      <c r="G1149">
        <v>-9.6338746465352099</v>
      </c>
      <c r="H1149">
        <v>7.6522011183098497</v>
      </c>
      <c r="I1149">
        <v>-20.673156768647999</v>
      </c>
      <c r="J1149">
        <v>0.36985829708175799</v>
      </c>
      <c r="K1149">
        <v>1372.1714589304499</v>
      </c>
      <c r="L1149">
        <v>1349.27077291777</v>
      </c>
      <c r="M1149">
        <v>57.014376540870899</v>
      </c>
      <c r="N1149">
        <v>0.86152384877055799</v>
      </c>
      <c r="O1149">
        <v>22.018475113746</v>
      </c>
      <c r="P1149">
        <v>41.9373776908023</v>
      </c>
      <c r="Q1149">
        <v>5.3802014597808999E-2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1631</v>
      </c>
      <c r="E1150">
        <v>1906.0882018</v>
      </c>
      <c r="F1150">
        <v>63.61</v>
      </c>
      <c r="G1150">
        <v>-2.2757804831828898</v>
      </c>
      <c r="H1150">
        <v>-3.0857930162291498</v>
      </c>
      <c r="I1150">
        <v>4.0844756391203099</v>
      </c>
      <c r="J1150">
        <v>0.88411939742308299</v>
      </c>
      <c r="K1150">
        <v>62.477612967577201</v>
      </c>
      <c r="L1150">
        <v>58.193932943315701</v>
      </c>
      <c r="M1150">
        <v>59.453032016997597</v>
      </c>
      <c r="N1150">
        <v>0.977060749097175</v>
      </c>
      <c r="O1150">
        <v>3.6157836818110298</v>
      </c>
      <c r="P1150">
        <v>28.505050505050399</v>
      </c>
      <c r="Q1150">
        <v>-2.8326200589973E-2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46</v>
      </c>
      <c r="E1151">
        <v>1905.823402</v>
      </c>
      <c r="F1151">
        <v>179.3</v>
      </c>
      <c r="G1151">
        <v>1020.07972175212</v>
      </c>
      <c r="H1151">
        <v>-13.8036758431428</v>
      </c>
      <c r="I1151">
        <v>173.82448201764399</v>
      </c>
      <c r="J1151">
        <v>-12.2869329766425</v>
      </c>
      <c r="K1151">
        <v>188.479972618358</v>
      </c>
      <c r="L1151">
        <v>105.35139359190001</v>
      </c>
      <c r="M1151">
        <v>47.138060312607102</v>
      </c>
      <c r="N1151">
        <v>0.77281759334885503</v>
      </c>
      <c r="O1151">
        <v>28.499721137757899</v>
      </c>
      <c r="P1151">
        <v>1095.3333333333301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1631</v>
      </c>
      <c r="E1152">
        <v>1905.052968</v>
      </c>
      <c r="F1152">
        <v>63.55</v>
      </c>
      <c r="G1152">
        <v>-2.2673733810974599</v>
      </c>
      <c r="H1152">
        <v>-2.8241945841195402</v>
      </c>
      <c r="I1152">
        <v>4.0172265635348401</v>
      </c>
      <c r="J1152">
        <v>0.997512977791296</v>
      </c>
      <c r="K1152">
        <v>62.451620590504497</v>
      </c>
      <c r="L1152">
        <v>58.183138201053502</v>
      </c>
      <c r="M1152">
        <v>55.931821315525497</v>
      </c>
      <c r="N1152">
        <v>0.80989729114748599</v>
      </c>
      <c r="O1152">
        <v>4.8780487804878003</v>
      </c>
      <c r="P1152">
        <v>29.140418614102799</v>
      </c>
      <c r="Q1152">
        <v>-2.9924776916618E-2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2455</v>
      </c>
      <c r="E1153">
        <v>1904.53469297999</v>
      </c>
      <c r="F1153">
        <v>1161.55</v>
      </c>
      <c r="G1153">
        <v>10.310209045473499</v>
      </c>
      <c r="H1153">
        <v>5.8217398467060697</v>
      </c>
      <c r="I1153">
        <v>-24.957692026105502</v>
      </c>
      <c r="J1153">
        <v>-0.427747678924359</v>
      </c>
      <c r="K1153">
        <v>1156.5025270446899</v>
      </c>
      <c r="L1153">
        <v>1140.6671211394601</v>
      </c>
      <c r="M1153">
        <v>63.996665038704002</v>
      </c>
      <c r="N1153">
        <v>0.86710916106826097</v>
      </c>
      <c r="O1153">
        <v>24.914984288235502</v>
      </c>
      <c r="P1153">
        <v>39.508767715589698</v>
      </c>
      <c r="Q1153">
        <v>0.10312064206034401</v>
      </c>
    </row>
    <row r="1154" spans="1:17" hidden="1" x14ac:dyDescent="0.3">
      <c r="A1154" t="s">
        <v>2456</v>
      </c>
      <c r="B1154" t="s">
        <v>2457</v>
      </c>
      <c r="C1154" t="str">
        <f>IFERROR(VLOOKUP(Table1[[#This Row],[Ticker]],[1]!Table1[[Symbol]:[Industry]],2,FALSE),"-")</f>
        <v>-</v>
      </c>
      <c r="D1154" t="s">
        <v>713</v>
      </c>
      <c r="E1154">
        <v>1901.11000107</v>
      </c>
      <c r="F1154">
        <v>787.26</v>
      </c>
      <c r="G1154">
        <v>44.067054888047799</v>
      </c>
      <c r="H1154">
        <v>2.0069397227299999</v>
      </c>
      <c r="I1154">
        <v>24.511907347292802</v>
      </c>
      <c r="J1154">
        <v>2.58145007623675</v>
      </c>
      <c r="K1154">
        <v>736.75916029236703</v>
      </c>
      <c r="L1154">
        <v>631.43674873820805</v>
      </c>
      <c r="M1154">
        <v>43.078312623575101</v>
      </c>
      <c r="N1154">
        <v>0.86603072280525195</v>
      </c>
      <c r="O1154">
        <v>2.9774153392780001</v>
      </c>
      <c r="P1154">
        <v>77.490700033818001</v>
      </c>
      <c r="Q1154">
        <v>-3.6227040049000002E-5</v>
      </c>
    </row>
    <row r="1155" spans="1:17" x14ac:dyDescent="0.3">
      <c r="A1155" t="s">
        <v>2458</v>
      </c>
      <c r="B1155" t="s">
        <v>2459</v>
      </c>
      <c r="C1155" t="str">
        <f>IFERROR(VLOOKUP(Table1[[#This Row],[Ticker]],[1]!Table1[[Symbol]:[Industry]],2,FALSE),"-")</f>
        <v>-</v>
      </c>
      <c r="D1155" t="s">
        <v>109</v>
      </c>
      <c r="E1155">
        <v>1897.4024297200001</v>
      </c>
      <c r="F1155">
        <v>7.7</v>
      </c>
      <c r="G1155">
        <v>-31.704740181949902</v>
      </c>
      <c r="H1155">
        <v>-26.170612785831501</v>
      </c>
      <c r="I1155">
        <v>-74.622208325900004</v>
      </c>
      <c r="J1155">
        <v>-14.5403993482903</v>
      </c>
      <c r="K1155">
        <v>12.611679128387999</v>
      </c>
      <c r="L1155">
        <v>15.5476672928098</v>
      </c>
      <c r="M1155">
        <v>15.945157836156699</v>
      </c>
      <c r="N1155">
        <v>0.64377683938337504</v>
      </c>
      <c r="O1155">
        <v>252.59740259740201</v>
      </c>
      <c r="P1155">
        <v>4.9046321525885599</v>
      </c>
      <c r="Q1155">
        <v>-6.6638442627849999E-3</v>
      </c>
    </row>
    <row r="1156" spans="1:17" hidden="1" x14ac:dyDescent="0.3">
      <c r="A1156" t="s">
        <v>2460</v>
      </c>
      <c r="B1156" t="s">
        <v>2461</v>
      </c>
      <c r="C1156" t="str">
        <f>IFERROR(VLOOKUP(Table1[[#This Row],[Ticker]],[1]!Table1[[Symbol]:[Industry]],2,FALSE),"-")</f>
        <v>-</v>
      </c>
      <c r="E1156">
        <v>1896.0895800000001</v>
      </c>
      <c r="F1156">
        <v>804.2</v>
      </c>
      <c r="G1156">
        <v>2854.4881093060999</v>
      </c>
      <c r="H1156">
        <v>-8.3581276188566296</v>
      </c>
      <c r="I1156">
        <v>411.20507011533198</v>
      </c>
      <c r="J1156">
        <v>-12.667145333514499</v>
      </c>
      <c r="K1156">
        <v>704.71588856813901</v>
      </c>
      <c r="L1156">
        <v>425.798467719651</v>
      </c>
      <c r="M1156">
        <v>37.859947107227498</v>
      </c>
      <c r="N1156">
        <v>0.86852662768440003</v>
      </c>
      <c r="O1156">
        <v>18.378512807759201</v>
      </c>
      <c r="P1156">
        <v>3116.7999999999902</v>
      </c>
    </row>
    <row r="1157" spans="1:17" hidden="1" x14ac:dyDescent="0.3">
      <c r="A1157" t="s">
        <v>2462</v>
      </c>
      <c r="B1157" t="s">
        <v>2463</v>
      </c>
      <c r="C1157" t="str">
        <f>IFERROR(VLOOKUP(Table1[[#This Row],[Ticker]],[1]!Table1[[Symbol]:[Industry]],2,FALSE),"-")</f>
        <v>-</v>
      </c>
      <c r="D1157" t="s">
        <v>542</v>
      </c>
      <c r="E1157">
        <v>1894.0372492500001</v>
      </c>
      <c r="F1157">
        <v>603.29999999999995</v>
      </c>
      <c r="G1157">
        <v>-5.2570697971497999</v>
      </c>
      <c r="H1157">
        <v>16.575442870576701</v>
      </c>
      <c r="I1157">
        <v>9.3695176488630807</v>
      </c>
      <c r="J1157">
        <v>-4.2373600550414103</v>
      </c>
      <c r="K1157">
        <v>554.03427755423695</v>
      </c>
      <c r="L1157">
        <v>507.296334020073</v>
      </c>
      <c r="M1157">
        <v>58.0436100047338</v>
      </c>
      <c r="N1157">
        <v>0.98428435225562505</v>
      </c>
      <c r="O1157">
        <v>9.2159787833581994</v>
      </c>
      <c r="P1157">
        <v>49.888198757763902</v>
      </c>
      <c r="Q1157">
        <v>-3.9532553277607997E-2</v>
      </c>
    </row>
    <row r="1158" spans="1:17" hidden="1" x14ac:dyDescent="0.3">
      <c r="A1158" t="s">
        <v>2464</v>
      </c>
      <c r="B1158" t="s">
        <v>2465</v>
      </c>
      <c r="C1158" t="str">
        <f>IFERROR(VLOOKUP(Table1[[#This Row],[Ticker]],[1]!Table1[[Symbol]:[Industry]],2,FALSE),"-")</f>
        <v>-</v>
      </c>
      <c r="D1158" t="s">
        <v>239</v>
      </c>
      <c r="E1158">
        <v>1892.64</v>
      </c>
      <c r="F1158">
        <v>589.35</v>
      </c>
      <c r="G1158">
        <v>96.964949777254006</v>
      </c>
      <c r="H1158">
        <v>19.5646200802191</v>
      </c>
      <c r="I1158">
        <v>41.638528813383303</v>
      </c>
      <c r="J1158">
        <v>3.4646879482408401</v>
      </c>
      <c r="K1158">
        <v>530.85287881133399</v>
      </c>
      <c r="L1158">
        <v>442.95106425505702</v>
      </c>
      <c r="M1158">
        <v>68.978172717496506</v>
      </c>
      <c r="N1158">
        <v>0.88300939639224296</v>
      </c>
      <c r="O1158">
        <v>4.3437685585814902</v>
      </c>
      <c r="P1158">
        <v>129.49766355140099</v>
      </c>
      <c r="Q1158">
        <v>0.12275532962136899</v>
      </c>
    </row>
    <row r="1159" spans="1:17" hidden="1" x14ac:dyDescent="0.3">
      <c r="A1159" t="s">
        <v>2466</v>
      </c>
      <c r="B1159" t="s">
        <v>2467</v>
      </c>
      <c r="C1159" t="str">
        <f>IFERROR(VLOOKUP(Table1[[#This Row],[Ticker]],[1]!Table1[[Symbol]:[Industry]],2,FALSE),"-")</f>
        <v>-</v>
      </c>
      <c r="D1159" t="s">
        <v>120</v>
      </c>
      <c r="E1159">
        <v>1887.55571572799</v>
      </c>
      <c r="F1159">
        <v>17.850000000000001</v>
      </c>
      <c r="G1159">
        <v>40.858305255618298</v>
      </c>
      <c r="H1159">
        <v>7.2402295440817603</v>
      </c>
      <c r="I1159">
        <v>-8.7137604097182102</v>
      </c>
      <c r="J1159">
        <v>2.5128873997097099</v>
      </c>
      <c r="K1159">
        <v>17.673516136576101</v>
      </c>
      <c r="L1159">
        <v>16.852385104303501</v>
      </c>
      <c r="M1159">
        <v>58.510499594132497</v>
      </c>
      <c r="N1159">
        <v>0.87529682012594201</v>
      </c>
      <c r="O1159">
        <v>47.647879283726603</v>
      </c>
      <c r="P1159">
        <v>66.494503111738396</v>
      </c>
      <c r="Q1159">
        <v>0.13243790542481901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905</v>
      </c>
      <c r="E1160">
        <v>1886.5502047499999</v>
      </c>
      <c r="F1160">
        <v>636.54999999999995</v>
      </c>
      <c r="G1160">
        <v>117.997249965099</v>
      </c>
      <c r="H1160">
        <v>25.650255785609101</v>
      </c>
      <c r="I1160">
        <v>83.160728267731002</v>
      </c>
      <c r="J1160">
        <v>21.931590265471399</v>
      </c>
      <c r="K1160">
        <v>446.08295513426702</v>
      </c>
      <c r="L1160">
        <v>354.69378119162701</v>
      </c>
      <c r="M1160">
        <v>67.0270261467859</v>
      </c>
      <c r="N1160">
        <v>2.31437834354369</v>
      </c>
      <c r="O1160">
        <v>6.0403738905034903</v>
      </c>
      <c r="P1160">
        <v>149.52959623676901</v>
      </c>
      <c r="Q1160">
        <v>0.11474638429148901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542</v>
      </c>
      <c r="E1161">
        <v>1885.9877672349901</v>
      </c>
      <c r="F1161">
        <v>359.3</v>
      </c>
      <c r="G1161">
        <v>3.4285543185296299</v>
      </c>
      <c r="H1161">
        <v>8.20580350966803</v>
      </c>
      <c r="I1161">
        <v>-24.060489022638102</v>
      </c>
      <c r="J1161">
        <v>7.9505911227701196</v>
      </c>
      <c r="K1161">
        <v>336.63713262609298</v>
      </c>
      <c r="L1161">
        <v>340.02778220839502</v>
      </c>
      <c r="M1161">
        <v>82.518248864274298</v>
      </c>
      <c r="N1161">
        <v>1.2502423747459499</v>
      </c>
      <c r="O1161">
        <v>25.9393264681324</v>
      </c>
      <c r="P1161">
        <v>37.662835249042097</v>
      </c>
      <c r="Q1161">
        <v>-8.0107702597038005E-2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179</v>
      </c>
      <c r="E1162">
        <v>1882.99678722</v>
      </c>
      <c r="F1162">
        <v>455.4</v>
      </c>
      <c r="G1162">
        <v>-29.548846753629601</v>
      </c>
      <c r="H1162">
        <v>-10.4680884611394</v>
      </c>
      <c r="I1162">
        <v>-27.797469476621298</v>
      </c>
      <c r="J1162">
        <v>-2.4618039109736198</v>
      </c>
      <c r="K1162">
        <v>483.88449287557398</v>
      </c>
      <c r="M1162">
        <v>41.735702897301103</v>
      </c>
      <c r="N1162">
        <v>0.579030467779174</v>
      </c>
      <c r="O1162">
        <v>40.755379885814598</v>
      </c>
      <c r="P1162">
        <v>5.5143651529193596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100</v>
      </c>
      <c r="E1163">
        <v>1878.632991102</v>
      </c>
      <c r="F1163">
        <v>175.85</v>
      </c>
      <c r="G1163">
        <v>10.0178207936598</v>
      </c>
      <c r="H1163">
        <v>5.0659952324225497</v>
      </c>
      <c r="I1163">
        <v>-14.109934306914599</v>
      </c>
      <c r="J1163">
        <v>12.260070733549099</v>
      </c>
      <c r="K1163">
        <v>168.65107387635399</v>
      </c>
      <c r="L1163">
        <v>165.40422086166501</v>
      </c>
      <c r="M1163">
        <v>71.596556271312906</v>
      </c>
      <c r="N1163">
        <v>1.7764136890706199</v>
      </c>
      <c r="O1163">
        <v>23.116292294569199</v>
      </c>
      <c r="P1163">
        <v>46.237006237006199</v>
      </c>
      <c r="Q1163">
        <v>2.929062316182E-2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189</v>
      </c>
      <c r="E1164">
        <v>1873.9690718700001</v>
      </c>
      <c r="F1164">
        <v>985.1</v>
      </c>
      <c r="G1164">
        <v>135.31979821344001</v>
      </c>
      <c r="H1164">
        <v>-7.0228830217921896</v>
      </c>
      <c r="I1164">
        <v>88.416789072803695</v>
      </c>
      <c r="J1164">
        <v>-4.2444569061864499</v>
      </c>
      <c r="K1164">
        <v>975.63889010769105</v>
      </c>
      <c r="L1164">
        <v>723.23710957017204</v>
      </c>
      <c r="M1164">
        <v>50.340187522119699</v>
      </c>
      <c r="N1164">
        <v>0.49276698690371701</v>
      </c>
      <c r="O1164">
        <v>29.9817277433763</v>
      </c>
      <c r="P1164">
        <v>181.57781906531301</v>
      </c>
      <c r="Q1164">
        <v>0.103134988410958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140</v>
      </c>
      <c r="E1165">
        <v>1867.56410304</v>
      </c>
      <c r="F1165">
        <v>139.08000000000001</v>
      </c>
      <c r="G1165">
        <v>97.013399571794807</v>
      </c>
      <c r="H1165">
        <v>9.7264094443633997</v>
      </c>
      <c r="I1165">
        <v>20.440097171188</v>
      </c>
      <c r="J1165">
        <v>7.4198012334455402E-2</v>
      </c>
      <c r="K1165">
        <v>125.080886901125</v>
      </c>
      <c r="L1165">
        <v>105.043554265814</v>
      </c>
      <c r="M1165">
        <v>70.653781997250206</v>
      </c>
      <c r="N1165">
        <v>1.3670653163195401</v>
      </c>
      <c r="O1165">
        <v>8.5346563129134108</v>
      </c>
      <c r="P1165">
        <v>131.029900332225</v>
      </c>
      <c r="Q1165">
        <v>6.8024277592063004E-2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400</v>
      </c>
      <c r="E1166">
        <v>1866.1062001400001</v>
      </c>
      <c r="F1166">
        <v>13710.9</v>
      </c>
      <c r="G1166">
        <v>265.09462797940802</v>
      </c>
      <c r="H1166">
        <v>26.218998621714999</v>
      </c>
      <c r="I1166">
        <v>173.183703836262</v>
      </c>
      <c r="J1166">
        <v>-14.2653931432767</v>
      </c>
      <c r="K1166">
        <v>10574.3551059364</v>
      </c>
      <c r="L1166">
        <v>7042.7137306940704</v>
      </c>
      <c r="M1166">
        <v>61.8965558954541</v>
      </c>
      <c r="N1166">
        <v>1.68106105360491</v>
      </c>
      <c r="O1166">
        <v>22.1218154898657</v>
      </c>
      <c r="P1166">
        <v>306.24888888888802</v>
      </c>
      <c r="Q1166">
        <v>0.23688228478927401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1840</v>
      </c>
      <c r="E1167">
        <v>1858.55819952</v>
      </c>
      <c r="F1167">
        <v>641.70000000000005</v>
      </c>
      <c r="G1167">
        <v>44.921654171283997</v>
      </c>
      <c r="H1167">
        <v>-4.3011303712119702</v>
      </c>
      <c r="I1167">
        <v>-27.257895197794799</v>
      </c>
      <c r="J1167">
        <v>0.90476829669358405</v>
      </c>
      <c r="K1167">
        <v>662.20651408156004</v>
      </c>
      <c r="L1167">
        <v>646.50336914412105</v>
      </c>
      <c r="M1167">
        <v>56.702425605917497</v>
      </c>
      <c r="N1167">
        <v>0.58454261665548402</v>
      </c>
      <c r="O1167">
        <v>42.5899953249181</v>
      </c>
      <c r="P1167">
        <v>81.810454738631506</v>
      </c>
      <c r="Q1167">
        <v>0.13889444372497001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189</v>
      </c>
      <c r="E1168">
        <v>1858.017918435</v>
      </c>
      <c r="F1168">
        <v>185.86</v>
      </c>
      <c r="G1168">
        <v>-26.2992207288315</v>
      </c>
      <c r="H1168">
        <v>-8.3480188531480195</v>
      </c>
      <c r="I1168">
        <v>-44.003324248452401</v>
      </c>
      <c r="J1168">
        <v>-3.51358008928799</v>
      </c>
      <c r="K1168">
        <v>197.30784502928199</v>
      </c>
      <c r="L1168">
        <v>209.462320916739</v>
      </c>
      <c r="M1168">
        <v>51.850557433281303</v>
      </c>
      <c r="N1168">
        <v>0.93263347120275497</v>
      </c>
      <c r="O1168">
        <v>71.634563650059107</v>
      </c>
      <c r="P1168">
        <v>7.6513176947581698</v>
      </c>
      <c r="Q1168">
        <v>6.4121262401100998E-2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140</v>
      </c>
      <c r="E1169">
        <v>1857.0170392069999</v>
      </c>
      <c r="F1169">
        <v>106.78</v>
      </c>
      <c r="G1169">
        <v>40.005773762048399</v>
      </c>
      <c r="H1169">
        <v>-10.378654374941901</v>
      </c>
      <c r="I1169">
        <v>-31.6579273593489</v>
      </c>
      <c r="J1169">
        <v>-4.3280144315933899</v>
      </c>
      <c r="K1169">
        <v>113.403464503601</v>
      </c>
      <c r="L1169">
        <v>110.08911260816301</v>
      </c>
      <c r="M1169">
        <v>37.667422876292598</v>
      </c>
      <c r="N1169">
        <v>0.61914873553419403</v>
      </c>
      <c r="O1169">
        <v>31.9535493538115</v>
      </c>
      <c r="P1169">
        <v>66.323987538940798</v>
      </c>
      <c r="Q1169">
        <v>1.6556619276029999E-2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1344</v>
      </c>
      <c r="E1170">
        <v>1852.731052375</v>
      </c>
      <c r="F1170">
        <v>261.45</v>
      </c>
      <c r="G1170">
        <v>48.132873844057599</v>
      </c>
      <c r="H1170">
        <v>8.5000529836436503</v>
      </c>
      <c r="I1170">
        <v>33.235133552060397</v>
      </c>
      <c r="J1170">
        <v>8.1402441116252398</v>
      </c>
      <c r="K1170">
        <v>235.75647700457901</v>
      </c>
      <c r="L1170">
        <v>205.589777619182</v>
      </c>
      <c r="M1170">
        <v>77.654166003215593</v>
      </c>
      <c r="N1170">
        <v>1.0775913059993001</v>
      </c>
      <c r="O1170">
        <v>8.7779690189328594</v>
      </c>
      <c r="P1170">
        <v>89.113924050632903</v>
      </c>
      <c r="Q1170">
        <v>0.20294224072447201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106</v>
      </c>
      <c r="E1171">
        <v>1851.16722</v>
      </c>
      <c r="F1171">
        <v>352.7</v>
      </c>
      <c r="G1171">
        <v>-28.073546919344601</v>
      </c>
      <c r="H1171">
        <v>-2.2035862567857998</v>
      </c>
      <c r="I1171">
        <v>-27.737490314590602</v>
      </c>
      <c r="J1171">
        <v>1.90802866447077</v>
      </c>
      <c r="K1171">
        <v>327.91300686338599</v>
      </c>
      <c r="L1171">
        <v>343.02432667276997</v>
      </c>
      <c r="M1171">
        <v>58.287711579466801</v>
      </c>
      <c r="N1171">
        <v>1.8589732121548399</v>
      </c>
      <c r="O1171">
        <v>25.886022115111899</v>
      </c>
      <c r="P1171">
        <v>25.048750221591899</v>
      </c>
      <c r="Q1171">
        <v>6.2592267278828995E-2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214</v>
      </c>
      <c r="E1172">
        <v>1846.1853804</v>
      </c>
      <c r="F1172">
        <v>1198.0999999999999</v>
      </c>
      <c r="G1172">
        <v>155.439032381743</v>
      </c>
      <c r="H1172">
        <v>-3.43274778418975</v>
      </c>
      <c r="I1172">
        <v>76.499815045945894</v>
      </c>
      <c r="J1172">
        <v>-1.3700528232406499</v>
      </c>
      <c r="K1172">
        <v>1228.7275152448899</v>
      </c>
      <c r="L1172">
        <v>960.29419679422301</v>
      </c>
      <c r="M1172">
        <v>41.254320015352803</v>
      </c>
      <c r="N1172">
        <v>0.96508131721368395</v>
      </c>
      <c r="O1172">
        <v>24.593105750772001</v>
      </c>
      <c r="P1172">
        <v>183.13836700933399</v>
      </c>
      <c r="Q1172">
        <v>0.13092366162941699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150</v>
      </c>
      <c r="E1173">
        <v>1840.2336</v>
      </c>
      <c r="F1173">
        <v>1658.6</v>
      </c>
      <c r="G1173">
        <v>295.13539505108503</v>
      </c>
      <c r="H1173">
        <v>-0.27963445086812799</v>
      </c>
      <c r="I1173">
        <v>102.551620935043</v>
      </c>
      <c r="J1173">
        <v>-8.2375712036900701</v>
      </c>
      <c r="K1173">
        <v>1596.20473371303</v>
      </c>
      <c r="L1173">
        <v>1129.136566912</v>
      </c>
      <c r="M1173">
        <v>56.168059633527697</v>
      </c>
      <c r="N1173">
        <v>0.63787985772080902</v>
      </c>
      <c r="O1173">
        <v>20.942361027372499</v>
      </c>
      <c r="P1173">
        <v>340.94111391732002</v>
      </c>
      <c r="Q1173">
        <v>0.138953163466701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777</v>
      </c>
      <c r="E1174">
        <v>1837.9077216159999</v>
      </c>
      <c r="F1174">
        <v>201.66</v>
      </c>
      <c r="G1174">
        <v>3.4930122422877701</v>
      </c>
      <c r="H1174">
        <v>34.3637730322287</v>
      </c>
      <c r="I1174">
        <v>16.2317215452602</v>
      </c>
      <c r="J1174">
        <v>-6.6323723268340897</v>
      </c>
      <c r="M1174">
        <v>61.947135318855999</v>
      </c>
      <c r="O1174">
        <v>14.053357135773</v>
      </c>
      <c r="P1174">
        <v>46.130434782608603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189</v>
      </c>
      <c r="E1175">
        <v>1827.1348479999999</v>
      </c>
      <c r="F1175">
        <v>428.55</v>
      </c>
      <c r="G1175">
        <v>-30.876175323921899</v>
      </c>
      <c r="H1175">
        <v>3.9616335149169899</v>
      </c>
      <c r="I1175">
        <v>-27.3542969829216</v>
      </c>
      <c r="J1175">
        <v>5.3204520625084299</v>
      </c>
      <c r="K1175">
        <v>408.98655716771799</v>
      </c>
      <c r="L1175">
        <v>419.83713784121898</v>
      </c>
      <c r="M1175">
        <v>63.959199846398803</v>
      </c>
      <c r="N1175">
        <v>1.7195218945305299</v>
      </c>
      <c r="O1175">
        <v>36.098471590246099</v>
      </c>
      <c r="P1175">
        <v>19.9748040313549</v>
      </c>
      <c r="Q1175">
        <v>3.9796718457848997E-2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542</v>
      </c>
      <c r="E1176">
        <v>1822.5356529400001</v>
      </c>
      <c r="F1176">
        <v>1376.55</v>
      </c>
      <c r="G1176">
        <v>-14.5543141714597</v>
      </c>
      <c r="H1176">
        <v>3.99378716954419</v>
      </c>
      <c r="I1176">
        <v>-4.3087262391621302</v>
      </c>
      <c r="J1176">
        <v>-6.2918795442887303</v>
      </c>
      <c r="K1176">
        <v>1361.90901161992</v>
      </c>
      <c r="L1176">
        <v>1298.71003705255</v>
      </c>
      <c r="M1176">
        <v>47.723095617816398</v>
      </c>
      <c r="N1176">
        <v>2.1501012567993198</v>
      </c>
      <c r="O1176">
        <v>12.818277578002901</v>
      </c>
      <c r="P1176">
        <v>37.792792792792703</v>
      </c>
      <c r="Q1176">
        <v>-1.9875161938902999E-2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346</v>
      </c>
      <c r="E1177">
        <v>1811.5844290560001</v>
      </c>
      <c r="F1177">
        <v>85.08</v>
      </c>
      <c r="G1177">
        <v>-0.49329235843422398</v>
      </c>
      <c r="H1177">
        <v>14.8245628113552</v>
      </c>
      <c r="I1177">
        <v>-8.4502662126376293</v>
      </c>
      <c r="J1177">
        <v>6.5761371050766897</v>
      </c>
      <c r="K1177">
        <v>81.112747228502897</v>
      </c>
      <c r="L1177">
        <v>77.917547907871395</v>
      </c>
      <c r="M1177">
        <v>71.198989995131797</v>
      </c>
      <c r="N1177">
        <v>1.05054505625311</v>
      </c>
      <c r="O1177">
        <v>26.351669017395299</v>
      </c>
      <c r="P1177">
        <v>37.225806451612897</v>
      </c>
      <c r="Q1177">
        <v>1.9177031649307001E-2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346</v>
      </c>
      <c r="E1178">
        <v>1809.6938520000001</v>
      </c>
      <c r="F1178">
        <v>284.5</v>
      </c>
      <c r="G1178">
        <v>2.9949227260815601</v>
      </c>
      <c r="H1178">
        <v>1.4981958583002599</v>
      </c>
      <c r="I1178">
        <v>2.88558529784736</v>
      </c>
      <c r="J1178">
        <v>-0.95967550023521198</v>
      </c>
      <c r="K1178">
        <v>269.49926565325597</v>
      </c>
      <c r="L1178">
        <v>246.163365101708</v>
      </c>
      <c r="M1178">
        <v>53.949958277225797</v>
      </c>
      <c r="N1178">
        <v>0.76009343031280197</v>
      </c>
      <c r="O1178">
        <v>9.6485061511423407</v>
      </c>
      <c r="P1178">
        <v>40.998637095775003</v>
      </c>
      <c r="Q1178">
        <v>0.16120761033089601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189</v>
      </c>
      <c r="E1179">
        <v>1803.04059992</v>
      </c>
      <c r="F1179">
        <v>784.7</v>
      </c>
      <c r="G1179">
        <v>54.555833076979702</v>
      </c>
      <c r="H1179">
        <v>12.2821182695653</v>
      </c>
      <c r="I1179">
        <v>24.545628214262901</v>
      </c>
      <c r="J1179">
        <v>-3.52825158418521</v>
      </c>
      <c r="K1179">
        <v>743.80550337468196</v>
      </c>
      <c r="L1179">
        <v>643.00503461545202</v>
      </c>
      <c r="M1179">
        <v>49.8654151798725</v>
      </c>
      <c r="N1179">
        <v>0.77374996576980004</v>
      </c>
      <c r="O1179">
        <v>8.1687269020007403</v>
      </c>
      <c r="P1179">
        <v>84.396663141816404</v>
      </c>
      <c r="Q1179">
        <v>6.6258482878396002E-2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189</v>
      </c>
      <c r="E1180">
        <v>1792.9321050000001</v>
      </c>
      <c r="F1180">
        <v>128.97999999999999</v>
      </c>
      <c r="G1180">
        <v>-1.9942144780275199</v>
      </c>
      <c r="H1180">
        <v>-6.2299968850988598</v>
      </c>
      <c r="I1180">
        <v>23.523085096146101</v>
      </c>
      <c r="J1180">
        <v>-8.9446654574769298</v>
      </c>
      <c r="K1180">
        <v>132.42539187290899</v>
      </c>
      <c r="L1180">
        <v>115.07440239301199</v>
      </c>
      <c r="M1180">
        <v>39.709991611771798</v>
      </c>
      <c r="N1180">
        <v>0.82991630572498098</v>
      </c>
      <c r="O1180">
        <v>21.724298340828</v>
      </c>
      <c r="P1180">
        <v>63.888182973316297</v>
      </c>
      <c r="Q1180">
        <v>8.6019989241555003E-2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242</v>
      </c>
      <c r="E1181">
        <v>1789.3255091250001</v>
      </c>
      <c r="F1181">
        <v>1159.05</v>
      </c>
      <c r="G1181">
        <v>62.683446807282898</v>
      </c>
      <c r="H1181">
        <v>22.309423469412799</v>
      </c>
      <c r="I1181">
        <v>8.9445835628777992</v>
      </c>
      <c r="J1181">
        <v>-0.60725378133725905</v>
      </c>
      <c r="K1181">
        <v>1054.05635534767</v>
      </c>
      <c r="L1181">
        <v>934.83058396302101</v>
      </c>
      <c r="M1181">
        <v>57.119621512582299</v>
      </c>
      <c r="N1181">
        <v>0.80589602256750803</v>
      </c>
      <c r="O1181">
        <v>11.9882662525344</v>
      </c>
      <c r="P1181">
        <v>91.895695364238406</v>
      </c>
      <c r="Q1181">
        <v>0.11654134135753499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56</v>
      </c>
      <c r="E1182">
        <v>1783.7996526919901</v>
      </c>
      <c r="F1182">
        <v>247.99</v>
      </c>
      <c r="G1182">
        <v>-35.619853477569499</v>
      </c>
      <c r="H1182">
        <v>12.086870820559</v>
      </c>
      <c r="I1182">
        <v>-22.6574026728814</v>
      </c>
      <c r="J1182">
        <v>3.2928389158606501</v>
      </c>
      <c r="K1182">
        <v>242.920683251848</v>
      </c>
      <c r="M1182">
        <v>57.736554594510601</v>
      </c>
      <c r="N1182">
        <v>0.53604119202695499</v>
      </c>
      <c r="O1182">
        <v>19.5814347352715</v>
      </c>
      <c r="P1182">
        <v>24.618090452261299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542</v>
      </c>
      <c r="E1183">
        <v>1778.6571682599999</v>
      </c>
      <c r="F1183">
        <v>5721.75</v>
      </c>
      <c r="G1183">
        <v>-39.671912793471698</v>
      </c>
      <c r="H1183">
        <v>8.3829502428599305</v>
      </c>
      <c r="I1183">
        <v>-12.040589702089999</v>
      </c>
      <c r="J1183">
        <v>-0.97052391790343395</v>
      </c>
      <c r="K1183">
        <v>5566.4156009882399</v>
      </c>
      <c r="L1183">
        <v>5752.3319323617297</v>
      </c>
      <c r="M1183">
        <v>44.532443092631503</v>
      </c>
      <c r="N1183">
        <v>0.62734999493383303</v>
      </c>
      <c r="O1183">
        <v>20.5924760781229</v>
      </c>
      <c r="P1183">
        <v>28.175403225806399</v>
      </c>
      <c r="Q1183">
        <v>-0.10638229697059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130</v>
      </c>
      <c r="E1184">
        <v>1778.460713425</v>
      </c>
      <c r="F1184">
        <v>251.75</v>
      </c>
      <c r="G1184">
        <v>5.3967321365542</v>
      </c>
      <c r="H1184">
        <v>-9.8213504318861595</v>
      </c>
      <c r="I1184">
        <v>-46.720393467563397</v>
      </c>
      <c r="J1184">
        <v>-4.80222743535316</v>
      </c>
      <c r="K1184">
        <v>273.19112022397701</v>
      </c>
      <c r="L1184">
        <v>274.51515928984099</v>
      </c>
      <c r="M1184">
        <v>39.067952691944797</v>
      </c>
      <c r="N1184">
        <v>0.90279328281295002</v>
      </c>
      <c r="O1184">
        <v>59.126117179741797</v>
      </c>
      <c r="P1184">
        <v>35.970834458547102</v>
      </c>
      <c r="Q1184">
        <v>0.10412512916354601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72</v>
      </c>
      <c r="E1185">
        <v>1772.2971448000001</v>
      </c>
      <c r="F1185">
        <v>18.559999999999999</v>
      </c>
      <c r="G1185">
        <v>22.091233492072501</v>
      </c>
      <c r="H1185">
        <v>1.03711668276751</v>
      </c>
      <c r="I1185">
        <v>-14.775835637422</v>
      </c>
      <c r="J1185">
        <v>1.4160941673666001</v>
      </c>
      <c r="K1185">
        <v>17.8229697806762</v>
      </c>
      <c r="L1185">
        <v>17.703792269992299</v>
      </c>
      <c r="M1185">
        <v>61.677382463539402</v>
      </c>
      <c r="N1185">
        <v>1.4941575592281799</v>
      </c>
      <c r="O1185">
        <v>51.131465517241303</v>
      </c>
      <c r="P1185">
        <v>67.963800904977305</v>
      </c>
      <c r="Q1185">
        <v>8.2352585153559997E-3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393</v>
      </c>
      <c r="E1186">
        <v>1771.0067919549999</v>
      </c>
      <c r="F1186">
        <v>584.35</v>
      </c>
      <c r="G1186">
        <v>-30.7836497945754</v>
      </c>
      <c r="H1186">
        <v>-3.51077162844373</v>
      </c>
      <c r="I1186">
        <v>-18.339082968118898</v>
      </c>
      <c r="J1186">
        <v>-0.53076128390539201</v>
      </c>
      <c r="K1186">
        <v>574.70328217606198</v>
      </c>
      <c r="L1186">
        <v>567.39996559030601</v>
      </c>
      <c r="M1186">
        <v>36.523625713050599</v>
      </c>
      <c r="N1186">
        <v>0.648696252628576</v>
      </c>
      <c r="O1186">
        <v>26.636433644219998</v>
      </c>
      <c r="P1186">
        <v>32.791728212703099</v>
      </c>
      <c r="Q1186">
        <v>0.125824502751826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153</v>
      </c>
      <c r="E1187">
        <v>1770.7203377759899</v>
      </c>
      <c r="F1187">
        <v>31.28</v>
      </c>
      <c r="G1187">
        <v>71.122380542087399</v>
      </c>
      <c r="H1187">
        <v>16.590368754303402</v>
      </c>
      <c r="I1187">
        <v>-24.098464242833899</v>
      </c>
      <c r="J1187">
        <v>1.1722278602154299</v>
      </c>
      <c r="K1187">
        <v>30.791910432662799</v>
      </c>
      <c r="L1187">
        <v>28.7574339434615</v>
      </c>
      <c r="M1187">
        <v>48.637134272609501</v>
      </c>
      <c r="N1187">
        <v>0.922401821926226</v>
      </c>
      <c r="O1187">
        <v>25.959079283887402</v>
      </c>
      <c r="P1187">
        <v>103.116883116883</v>
      </c>
      <c r="Q1187">
        <v>0.22165596588800901</v>
      </c>
    </row>
    <row r="1188" spans="1:17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542</v>
      </c>
      <c r="E1188">
        <v>1762.8870536750001</v>
      </c>
      <c r="F1188">
        <v>102.78</v>
      </c>
      <c r="G1188">
        <v>-60.929810619623098</v>
      </c>
      <c r="H1188">
        <v>2.93489061356627</v>
      </c>
      <c r="I1188">
        <v>-35.471282118794001</v>
      </c>
      <c r="J1188">
        <v>0.59017835361472903</v>
      </c>
      <c r="K1188">
        <v>103.993179319853</v>
      </c>
      <c r="L1188">
        <v>118.794961228636</v>
      </c>
      <c r="M1188">
        <v>51.118887974991097</v>
      </c>
      <c r="N1188">
        <v>0.67665091979495495</v>
      </c>
      <c r="O1188">
        <v>81.309593306090605</v>
      </c>
      <c r="P1188">
        <v>28.555347091932401</v>
      </c>
      <c r="Q1188">
        <v>-0.105607243397922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388</v>
      </c>
      <c r="E1189">
        <v>1761.37545606199</v>
      </c>
      <c r="F1189">
        <v>120.58</v>
      </c>
      <c r="G1189">
        <v>85.601227098388307</v>
      </c>
      <c r="H1189">
        <v>17.483484336223501</v>
      </c>
      <c r="I1189">
        <v>-11.6406481704268</v>
      </c>
      <c r="J1189">
        <v>0.25754777843626397</v>
      </c>
      <c r="K1189">
        <v>106.833512973197</v>
      </c>
      <c r="L1189">
        <v>95.105014731427502</v>
      </c>
      <c r="M1189">
        <v>66.856608329375305</v>
      </c>
      <c r="N1189">
        <v>2.2067482200841799</v>
      </c>
      <c r="O1189">
        <v>4.1217448996516897</v>
      </c>
      <c r="P1189">
        <v>116.67565139263201</v>
      </c>
      <c r="Q1189">
        <v>7.0867691603396996E-2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46</v>
      </c>
      <c r="E1190">
        <v>1757.8920000000001</v>
      </c>
      <c r="F1190">
        <v>460.7</v>
      </c>
      <c r="G1190">
        <v>46.445875155699802</v>
      </c>
      <c r="H1190">
        <v>21.6844333514086</v>
      </c>
      <c r="I1190">
        <v>52.370007503525002</v>
      </c>
      <c r="J1190">
        <v>0.39919980096248098</v>
      </c>
      <c r="K1190">
        <v>399.30901081237698</v>
      </c>
      <c r="L1190">
        <v>323.86415570593499</v>
      </c>
      <c r="M1190">
        <v>49.365592642856598</v>
      </c>
      <c r="N1190">
        <v>0.57635487992079604</v>
      </c>
      <c r="O1190">
        <v>7.9769915346212299</v>
      </c>
      <c r="P1190">
        <v>100.17379969584999</v>
      </c>
      <c r="Q1190">
        <v>6.5464627282089002E-2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403</v>
      </c>
      <c r="E1191">
        <v>1756.2289074</v>
      </c>
      <c r="F1191">
        <v>1386.2</v>
      </c>
      <c r="G1191">
        <v>437.88875575300898</v>
      </c>
      <c r="H1191">
        <v>52.872559658080498</v>
      </c>
      <c r="I1191">
        <v>86.821149925968797</v>
      </c>
      <c r="J1191">
        <v>6.2533851372662701</v>
      </c>
      <c r="K1191">
        <v>1035.2201307805601</v>
      </c>
      <c r="L1191">
        <v>761.45462559813404</v>
      </c>
      <c r="M1191">
        <v>83.1028717788151</v>
      </c>
      <c r="N1191">
        <v>0.57653780260342502</v>
      </c>
      <c r="O1191">
        <v>2.79901890059153</v>
      </c>
      <c r="P1191">
        <v>502.695652173913</v>
      </c>
      <c r="Q1191">
        <v>0.13689569068361099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403</v>
      </c>
      <c r="E1192">
        <v>1747.8240969999999</v>
      </c>
      <c r="F1192">
        <v>783.5</v>
      </c>
      <c r="G1192">
        <v>93.146291087940796</v>
      </c>
      <c r="H1192">
        <v>1.83853676367228</v>
      </c>
      <c r="I1192">
        <v>75.024998105226004</v>
      </c>
      <c r="J1192">
        <v>-3.0931616654426</v>
      </c>
      <c r="K1192">
        <v>765.86322558363702</v>
      </c>
      <c r="L1192">
        <v>601.92493700799196</v>
      </c>
      <c r="M1192">
        <v>45.833288931342402</v>
      </c>
      <c r="N1192">
        <v>2.4927383070814102</v>
      </c>
      <c r="O1192">
        <v>10.4020421186981</v>
      </c>
      <c r="P1192">
        <v>176.70845841426799</v>
      </c>
      <c r="Q1192">
        <v>0.12876596011514099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239</v>
      </c>
      <c r="E1193">
        <v>1747.1546069399999</v>
      </c>
      <c r="F1193">
        <v>346.52</v>
      </c>
      <c r="G1193">
        <v>229.830287245618</v>
      </c>
      <c r="H1193">
        <v>61.706774021593098</v>
      </c>
      <c r="I1193">
        <v>69.106629235790507</v>
      </c>
      <c r="J1193">
        <v>24.5919285087883</v>
      </c>
      <c r="K1193">
        <v>240.42749541683401</v>
      </c>
      <c r="L1193">
        <v>196.337003972134</v>
      </c>
      <c r="M1193">
        <v>90.113976251980702</v>
      </c>
      <c r="N1193">
        <v>2.4168568167809501</v>
      </c>
      <c r="O1193">
        <v>0.32321366732079798</v>
      </c>
      <c r="P1193">
        <v>279.539978094194</v>
      </c>
      <c r="Q1193">
        <v>0.11878807161534399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539</v>
      </c>
      <c r="E1194">
        <v>1746.82039085</v>
      </c>
      <c r="F1194">
        <v>533.45000000000005</v>
      </c>
      <c r="G1194">
        <v>64.563457124978697</v>
      </c>
      <c r="H1194">
        <v>-4.6127030774031503</v>
      </c>
      <c r="I1194">
        <v>-2.8770552023574201</v>
      </c>
      <c r="J1194">
        <v>2.7060484314189299</v>
      </c>
      <c r="K1194">
        <v>537.48041827935594</v>
      </c>
      <c r="L1194">
        <v>501.71263960732801</v>
      </c>
      <c r="M1194">
        <v>41.857622923163703</v>
      </c>
      <c r="N1194">
        <v>1.04726132292009</v>
      </c>
      <c r="O1194">
        <v>29.337332458524699</v>
      </c>
      <c r="P1194">
        <v>91.132210677176602</v>
      </c>
      <c r="Q1194">
        <v>0.120849313589275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297</v>
      </c>
      <c r="E1195">
        <v>1741.9319596979999</v>
      </c>
      <c r="F1195">
        <v>30.16</v>
      </c>
      <c r="G1195">
        <v>-19.848016902675202</v>
      </c>
      <c r="H1195">
        <v>4.9098632363199997</v>
      </c>
      <c r="I1195">
        <v>-40.821091294379201</v>
      </c>
      <c r="J1195">
        <v>-0.21795481310593701</v>
      </c>
      <c r="K1195">
        <v>30.3812373888892</v>
      </c>
      <c r="L1195">
        <v>32.108394182817399</v>
      </c>
      <c r="M1195">
        <v>54.826907775178398</v>
      </c>
      <c r="N1195">
        <v>1.48394424181833</v>
      </c>
      <c r="O1195">
        <v>51.856763925729403</v>
      </c>
      <c r="P1195">
        <v>34.044444444444402</v>
      </c>
      <c r="Q1195">
        <v>-5.7812478029507001E-2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393</v>
      </c>
      <c r="E1196">
        <v>1735.6439159399999</v>
      </c>
      <c r="F1196">
        <v>10.82</v>
      </c>
      <c r="G1196">
        <v>-31.667785266946201</v>
      </c>
      <c r="H1196">
        <v>-14.080087183600201</v>
      </c>
      <c r="I1196">
        <v>-26.015305817532798</v>
      </c>
      <c r="J1196">
        <v>-6.8020873327223397</v>
      </c>
      <c r="K1196">
        <v>11.9454163211097</v>
      </c>
      <c r="L1196">
        <v>12.4555563589493</v>
      </c>
      <c r="M1196">
        <v>36.0238192656983</v>
      </c>
      <c r="N1196">
        <v>1.45202997062407</v>
      </c>
      <c r="O1196">
        <v>55.576093653727597</v>
      </c>
      <c r="P1196">
        <v>9.2929292929292799</v>
      </c>
      <c r="Q1196">
        <v>0.144990931339012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393</v>
      </c>
      <c r="E1197">
        <v>1729.3406836900001</v>
      </c>
      <c r="F1197">
        <v>691.05</v>
      </c>
      <c r="G1197">
        <v>-29.885476194917501</v>
      </c>
      <c r="H1197">
        <v>-2.2075472349133101</v>
      </c>
      <c r="I1197">
        <v>-15.735292856998401</v>
      </c>
      <c r="J1197">
        <v>0.47060715669452502</v>
      </c>
      <c r="K1197">
        <v>692.58429561165701</v>
      </c>
      <c r="L1197">
        <v>706.26195670240099</v>
      </c>
      <c r="M1197">
        <v>61.401951199233402</v>
      </c>
      <c r="N1197">
        <v>1.6140017340572399</v>
      </c>
      <c r="O1197">
        <v>33.130743072136603</v>
      </c>
      <c r="P1197">
        <v>10.391373801916901</v>
      </c>
      <c r="Q1197">
        <v>1.1173167404479999E-2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140</v>
      </c>
      <c r="E1198">
        <v>1728.687126</v>
      </c>
      <c r="F1198">
        <v>100</v>
      </c>
      <c r="G1198">
        <v>28.286326487719499</v>
      </c>
      <c r="H1198">
        <v>8.7810541436447096</v>
      </c>
      <c r="I1198">
        <v>-0.16358350231170901</v>
      </c>
      <c r="J1198">
        <v>-4.62595959207846</v>
      </c>
      <c r="K1198">
        <v>95.3962660903737</v>
      </c>
      <c r="L1198">
        <v>87.367406904154905</v>
      </c>
      <c r="M1198">
        <v>53.671867211399601</v>
      </c>
      <c r="N1198">
        <v>1.59481002832249</v>
      </c>
      <c r="O1198">
        <v>13.999999999999901</v>
      </c>
      <c r="P1198">
        <v>83.486238532110093</v>
      </c>
      <c r="Q1198">
        <v>2.9269254333287999E-2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242</v>
      </c>
      <c r="E1199">
        <v>1713.96</v>
      </c>
      <c r="F1199">
        <v>1407.3</v>
      </c>
      <c r="G1199">
        <v>-23.383993000939402</v>
      </c>
      <c r="H1199">
        <v>-4.2497356627299299</v>
      </c>
      <c r="I1199">
        <v>-20.4676288542856</v>
      </c>
      <c r="J1199">
        <v>-1.0666539398709201</v>
      </c>
      <c r="K1199">
        <v>1398.4562119027801</v>
      </c>
      <c r="L1199">
        <v>1416.6654881019899</v>
      </c>
      <c r="M1199">
        <v>49.194484502228804</v>
      </c>
      <c r="N1199">
        <v>1.0763136445691199</v>
      </c>
      <c r="O1199">
        <v>26.486889788957502</v>
      </c>
      <c r="P1199">
        <v>19.156682612929099</v>
      </c>
      <c r="Q1199">
        <v>0.14910735295578501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1359</v>
      </c>
      <c r="E1200">
        <v>1709.12285817</v>
      </c>
      <c r="F1200">
        <v>583.5</v>
      </c>
      <c r="G1200">
        <v>61.671972737122701</v>
      </c>
      <c r="H1200">
        <v>28.606462747808798</v>
      </c>
      <c r="I1200">
        <v>-2.3449301041039798</v>
      </c>
      <c r="J1200">
        <v>9.5469525491928007</v>
      </c>
      <c r="K1200">
        <v>498.45582903259901</v>
      </c>
      <c r="L1200">
        <v>460.007898778053</v>
      </c>
      <c r="M1200">
        <v>89.740920281313706</v>
      </c>
      <c r="N1200">
        <v>3.21417766907039</v>
      </c>
      <c r="O1200">
        <v>5.1413881748071999</v>
      </c>
      <c r="P1200">
        <v>89.141004862236599</v>
      </c>
      <c r="Q1200">
        <v>3.5256126904477998E-2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821</v>
      </c>
      <c r="E1201">
        <v>1707.669504558</v>
      </c>
      <c r="F1201">
        <v>8.4600000000000009</v>
      </c>
      <c r="G1201">
        <v>-96.484976108233397</v>
      </c>
      <c r="H1201">
        <v>-19.245842644020701</v>
      </c>
      <c r="I1201">
        <v>-71.292162952059002</v>
      </c>
      <c r="J1201">
        <v>-8.8922555041423795E-2</v>
      </c>
      <c r="K1201">
        <v>12.0119264362593</v>
      </c>
      <c r="L1201">
        <v>16.793707438733101</v>
      </c>
      <c r="M1201">
        <v>11.998379829469799</v>
      </c>
      <c r="N1201">
        <v>0.52507646614192505</v>
      </c>
      <c r="O1201">
        <v>267.61229314420802</v>
      </c>
      <c r="P1201">
        <v>0</v>
      </c>
      <c r="Q1201">
        <v>3.8110879885359999E-3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168</v>
      </c>
      <c r="E1202">
        <v>1696.7798493749999</v>
      </c>
      <c r="F1202">
        <v>1365.2</v>
      </c>
      <c r="G1202">
        <v>31.069242438234301</v>
      </c>
      <c r="H1202">
        <v>22.658010784294401</v>
      </c>
      <c r="I1202">
        <v>-1.4862207694930301</v>
      </c>
      <c r="J1202">
        <v>-2.9642548623032199</v>
      </c>
      <c r="K1202">
        <v>1226.3608853988101</v>
      </c>
      <c r="L1202">
        <v>1127.02494088041</v>
      </c>
      <c r="M1202">
        <v>58.609022362796203</v>
      </c>
      <c r="N1202">
        <v>1.9812975168010201</v>
      </c>
      <c r="O1202">
        <v>15.3677116905947</v>
      </c>
      <c r="P1202">
        <v>63.869883567398801</v>
      </c>
      <c r="Q1202">
        <v>-2.4376678238742001E-2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80</v>
      </c>
      <c r="E1203">
        <v>1693.2745243259999</v>
      </c>
      <c r="F1203">
        <v>112.91</v>
      </c>
      <c r="G1203">
        <v>22.108225493398699</v>
      </c>
      <c r="H1203">
        <v>1.8465498040447099</v>
      </c>
      <c r="I1203">
        <v>-3.3155319056421799</v>
      </c>
      <c r="J1203">
        <v>-0.84537851539270104</v>
      </c>
      <c r="K1203">
        <v>109.829913697243</v>
      </c>
      <c r="L1203">
        <v>102.17537323934999</v>
      </c>
      <c r="M1203">
        <v>72.031917948483297</v>
      </c>
      <c r="N1203">
        <v>1.87234407706632</v>
      </c>
      <c r="O1203">
        <v>9.7334159950402892</v>
      </c>
      <c r="P1203">
        <v>49.056105610560998</v>
      </c>
      <c r="Q1203">
        <v>-3.4101886075789999E-3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46</v>
      </c>
      <c r="E1204">
        <v>1693.213569838</v>
      </c>
      <c r="F1204">
        <v>172.03</v>
      </c>
      <c r="G1204">
        <v>220.89738006417599</v>
      </c>
      <c r="H1204">
        <v>41.003814185080103</v>
      </c>
      <c r="I1204">
        <v>10.0248238967818</v>
      </c>
      <c r="J1204">
        <v>-0.78578666653967499</v>
      </c>
      <c r="K1204">
        <v>151.95298577625701</v>
      </c>
      <c r="L1204">
        <v>124.64764191259999</v>
      </c>
      <c r="M1204">
        <v>60.148234834186702</v>
      </c>
      <c r="N1204">
        <v>0.57962782323829398</v>
      </c>
      <c r="O1204">
        <v>14.5207231296866</v>
      </c>
      <c r="P1204">
        <v>263.69978858350902</v>
      </c>
      <c r="Q1204">
        <v>0.13633520587057901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214</v>
      </c>
      <c r="E1205">
        <v>1692.5250493399999</v>
      </c>
      <c r="F1205">
        <v>432.65</v>
      </c>
      <c r="G1205">
        <v>-27.762205721064301</v>
      </c>
      <c r="H1205">
        <v>-5.6231951324948097</v>
      </c>
      <c r="I1205">
        <v>-36.349570308341598</v>
      </c>
      <c r="J1205">
        <v>-1.3935612704740601</v>
      </c>
      <c r="K1205">
        <v>447.65060300998101</v>
      </c>
      <c r="L1205">
        <v>492.13402787369603</v>
      </c>
      <c r="M1205">
        <v>52.032309063259703</v>
      </c>
      <c r="N1205">
        <v>0.81107354302398005</v>
      </c>
      <c r="O1205">
        <v>46.862359875187799</v>
      </c>
      <c r="P1205">
        <v>13.855263157894701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629</v>
      </c>
      <c r="E1206">
        <v>1692.3029750000001</v>
      </c>
      <c r="F1206">
        <v>58.01</v>
      </c>
      <c r="G1206">
        <v>24.650552752422701</v>
      </c>
      <c r="H1206">
        <v>-2.28956859844509</v>
      </c>
      <c r="I1206">
        <v>7.1476629666587799E-2</v>
      </c>
      <c r="J1206">
        <v>-4.3500909399211496</v>
      </c>
      <c r="K1206">
        <v>56.834343050960598</v>
      </c>
      <c r="L1206">
        <v>55.041481623069302</v>
      </c>
      <c r="M1206">
        <v>29.188193916460101</v>
      </c>
      <c r="N1206">
        <v>1.0452174594970101</v>
      </c>
      <c r="O1206">
        <v>34.459575935183501</v>
      </c>
      <c r="P1206">
        <v>54.281914893617</v>
      </c>
      <c r="Q1206">
        <v>7.1071011628524999E-2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21</v>
      </c>
      <c r="E1207">
        <v>1690.23511992</v>
      </c>
      <c r="F1207">
        <v>1128.6500000000001</v>
      </c>
      <c r="G1207">
        <v>94.851374585546907</v>
      </c>
      <c r="H1207">
        <v>-4.9951410074426299</v>
      </c>
      <c r="I1207">
        <v>59.380696832608002</v>
      </c>
      <c r="J1207">
        <v>-5.3514119707907897</v>
      </c>
      <c r="K1207">
        <v>1053.45227881445</v>
      </c>
      <c r="L1207">
        <v>830.47681515552404</v>
      </c>
      <c r="M1207">
        <v>41.812808876018998</v>
      </c>
      <c r="N1207">
        <v>0.41875915193907098</v>
      </c>
      <c r="O1207">
        <v>10.9201258140255</v>
      </c>
      <c r="P1207">
        <v>129.26061344708501</v>
      </c>
      <c r="Q1207">
        <v>6.297999646678E-2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46</v>
      </c>
      <c r="E1208">
        <v>1685.7172829409999</v>
      </c>
      <c r="F1208">
        <v>71.709999999999994</v>
      </c>
      <c r="G1208">
        <v>47.891054009207501</v>
      </c>
      <c r="H1208">
        <v>9.4635414521194097</v>
      </c>
      <c r="I1208">
        <v>-17.164365100614901</v>
      </c>
      <c r="J1208">
        <v>-0.35974178320660799</v>
      </c>
      <c r="K1208">
        <v>70.790844287858107</v>
      </c>
      <c r="L1208">
        <v>67.424013349113807</v>
      </c>
      <c r="M1208">
        <v>59.991609418422001</v>
      </c>
      <c r="N1208">
        <v>0.75736165726390503</v>
      </c>
      <c r="O1208">
        <v>29.898201087714401</v>
      </c>
      <c r="P1208">
        <v>71.966426858513103</v>
      </c>
      <c r="Q1208">
        <v>0.106587401643575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21</v>
      </c>
      <c r="E1209">
        <v>1684.8711189000001</v>
      </c>
      <c r="F1209">
        <v>1298.95</v>
      </c>
      <c r="G1209">
        <v>123.36263392255201</v>
      </c>
      <c r="H1209">
        <v>5.5948618307825599</v>
      </c>
      <c r="I1209">
        <v>77.001739133811697</v>
      </c>
      <c r="J1209">
        <v>5.3766486499663904</v>
      </c>
      <c r="K1209">
        <v>1176.83864530811</v>
      </c>
      <c r="L1209">
        <v>927.72862148953197</v>
      </c>
      <c r="M1209">
        <v>75.024367295410201</v>
      </c>
      <c r="N1209">
        <v>0.603825767171426</v>
      </c>
      <c r="O1209">
        <v>13.075945956349299</v>
      </c>
      <c r="P1209">
        <v>163.47870182555701</v>
      </c>
      <c r="Q1209">
        <v>0.15228738560444599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242</v>
      </c>
      <c r="E1210">
        <v>1682.46805812</v>
      </c>
      <c r="F1210">
        <v>77.819999999999993</v>
      </c>
      <c r="G1210">
        <v>-51.5729261140471</v>
      </c>
      <c r="H1210">
        <v>18.112806205082801</v>
      </c>
      <c r="I1210">
        <v>-28.0107786650943</v>
      </c>
      <c r="J1210">
        <v>12.3708139017667</v>
      </c>
      <c r="K1210">
        <v>68.241465073429595</v>
      </c>
      <c r="L1210">
        <v>77.005854751795496</v>
      </c>
      <c r="M1210">
        <v>48.8052772673786</v>
      </c>
      <c r="N1210">
        <v>1.5726760711405401</v>
      </c>
      <c r="O1210">
        <v>41.351837573888403</v>
      </c>
      <c r="P1210">
        <v>58.492871690427599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934</v>
      </c>
      <c r="E1211">
        <v>1681.8865449</v>
      </c>
      <c r="F1211">
        <v>382.75</v>
      </c>
      <c r="G1211">
        <v>1411.54141517117</v>
      </c>
      <c r="H1211">
        <v>35.203562976615203</v>
      </c>
      <c r="I1211">
        <v>738.09550939181702</v>
      </c>
      <c r="J1211">
        <v>-0.16567834370715501</v>
      </c>
      <c r="K1211">
        <v>288.21050838889499</v>
      </c>
      <c r="L1211">
        <v>151.837738367507</v>
      </c>
      <c r="M1211">
        <v>84.982313570914201</v>
      </c>
      <c r="N1211">
        <v>2.0989155506003501</v>
      </c>
      <c r="O1211">
        <v>8.3474853037230403</v>
      </c>
      <c r="P1211">
        <v>1635.0407978241101</v>
      </c>
      <c r="Q1211">
        <v>0.207539149729043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2574</v>
      </c>
      <c r="E1212">
        <v>1672.3838135999999</v>
      </c>
      <c r="F1212">
        <v>10.65</v>
      </c>
      <c r="G1212">
        <v>277.03433022762198</v>
      </c>
      <c r="H1212">
        <v>-4.9019324842377596</v>
      </c>
      <c r="I1212">
        <v>-33.5711572748489</v>
      </c>
      <c r="J1212">
        <v>-4.39771968251</v>
      </c>
      <c r="K1212">
        <v>10.9040890270971</v>
      </c>
      <c r="L1212">
        <v>10.0043992158596</v>
      </c>
      <c r="M1212">
        <v>29.3120216694929</v>
      </c>
      <c r="N1212">
        <v>0.85767795874611197</v>
      </c>
      <c r="O1212">
        <v>59.624413145539897</v>
      </c>
      <c r="P1212">
        <v>334.69387755102002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D1213" t="s">
        <v>242</v>
      </c>
      <c r="E1213">
        <v>1669.857</v>
      </c>
      <c r="F1213">
        <v>283.10000000000002</v>
      </c>
      <c r="G1213">
        <v>184.999715826152</v>
      </c>
      <c r="H1213">
        <v>41.936052446376202</v>
      </c>
      <c r="I1213">
        <v>23.059341102896799</v>
      </c>
      <c r="J1213">
        <v>-0.89924172157029603</v>
      </c>
      <c r="K1213">
        <v>241.59248178970799</v>
      </c>
      <c r="L1213">
        <v>188.64186499780601</v>
      </c>
      <c r="M1213">
        <v>64.184128856953393</v>
      </c>
      <c r="N1213">
        <v>2.9146394872984902</v>
      </c>
      <c r="O1213">
        <v>22.218297421405801</v>
      </c>
      <c r="P1213">
        <v>232.94131483006001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297</v>
      </c>
      <c r="E1214">
        <v>1662.2161249999999</v>
      </c>
      <c r="F1214">
        <v>2745.25</v>
      </c>
      <c r="G1214">
        <v>1193.9108930828099</v>
      </c>
      <c r="H1214">
        <v>-6.1008944535596301</v>
      </c>
      <c r="I1214">
        <v>331.14502776370801</v>
      </c>
      <c r="J1214">
        <v>-5.1465342868849904</v>
      </c>
      <c r="K1214">
        <v>2386.9472113106899</v>
      </c>
      <c r="L1214">
        <v>1452.37366499976</v>
      </c>
      <c r="M1214">
        <v>56.583942277202397</v>
      </c>
      <c r="N1214">
        <v>0.97631450818741905</v>
      </c>
      <c r="O1214">
        <v>4.3256534013295704</v>
      </c>
      <c r="P1214">
        <v>1584.20245398773</v>
      </c>
      <c r="Q1214">
        <v>0.205755046849498</v>
      </c>
    </row>
    <row r="1215" spans="1:17" hidden="1" x14ac:dyDescent="0.3">
      <c r="A1215" t="s">
        <v>2579</v>
      </c>
      <c r="B1215" t="s">
        <v>2580</v>
      </c>
      <c r="C1215" t="str">
        <f>IFERROR(VLOOKUP(Table1[[#This Row],[Ticker]],[1]!Table1[[Symbol]:[Industry]],2,FALSE),"-")</f>
        <v>-</v>
      </c>
      <c r="D1215" t="s">
        <v>539</v>
      </c>
      <c r="E1215">
        <v>1657.5056999999999</v>
      </c>
      <c r="F1215">
        <v>153.52000000000001</v>
      </c>
      <c r="G1215">
        <v>83.852095263201207</v>
      </c>
      <c r="H1215">
        <v>-15.652401200312299</v>
      </c>
      <c r="I1215">
        <v>34.801344723552297</v>
      </c>
      <c r="J1215">
        <v>-2.4911571919129298</v>
      </c>
      <c r="K1215">
        <v>158.729316108696</v>
      </c>
      <c r="L1215">
        <v>130.155579969304</v>
      </c>
      <c r="M1215">
        <v>44.237866590563797</v>
      </c>
      <c r="N1215">
        <v>0.46447037383469703</v>
      </c>
      <c r="O1215">
        <v>19.202709744658598</v>
      </c>
      <c r="P1215">
        <v>116.22535211267601</v>
      </c>
      <c r="Q1215">
        <v>2.0494517917865E-2</v>
      </c>
    </row>
    <row r="1216" spans="1:17" hidden="1" x14ac:dyDescent="0.3">
      <c r="A1216" t="s">
        <v>2581</v>
      </c>
      <c r="B1216" t="s">
        <v>2582</v>
      </c>
      <c r="C1216" t="str">
        <f>IFERROR(VLOOKUP(Table1[[#This Row],[Ticker]],[1]!Table1[[Symbol]:[Industry]],2,FALSE),"-")</f>
        <v>-</v>
      </c>
      <c r="D1216" t="s">
        <v>239</v>
      </c>
      <c r="E1216">
        <v>1655.16</v>
      </c>
      <c r="F1216">
        <v>1537.05</v>
      </c>
      <c r="G1216">
        <v>94.027416575044498</v>
      </c>
      <c r="H1216">
        <v>1.3778279061031999</v>
      </c>
      <c r="I1216">
        <v>96.577081539240496</v>
      </c>
      <c r="J1216">
        <v>20.3634727317909</v>
      </c>
      <c r="K1216">
        <v>1205.69884767897</v>
      </c>
      <c r="L1216">
        <v>937.54794292675297</v>
      </c>
      <c r="M1216">
        <v>60.035354637818898</v>
      </c>
      <c r="N1216">
        <v>1.1711486664483199</v>
      </c>
      <c r="O1216">
        <v>0.22770892293679701</v>
      </c>
      <c r="P1216">
        <v>154.900497512437</v>
      </c>
      <c r="Q1216">
        <v>7.6111620362194002E-2</v>
      </c>
    </row>
    <row r="1217" spans="1:17" hidden="1" x14ac:dyDescent="0.3">
      <c r="A1217" t="s">
        <v>2583</v>
      </c>
      <c r="B1217" t="s">
        <v>2584</v>
      </c>
      <c r="C1217" t="str">
        <f>IFERROR(VLOOKUP(Table1[[#This Row],[Ticker]],[1]!Table1[[Symbol]:[Industry]],2,FALSE),"-")</f>
        <v>-</v>
      </c>
      <c r="D1217" t="s">
        <v>62</v>
      </c>
      <c r="E1217">
        <v>1651.28720867999</v>
      </c>
      <c r="F1217">
        <v>614.15</v>
      </c>
      <c r="G1217">
        <v>198.02250870344201</v>
      </c>
      <c r="H1217">
        <v>24.910568730132599</v>
      </c>
      <c r="I1217">
        <v>58.4457559790198</v>
      </c>
      <c r="J1217">
        <v>3.0588574317047601</v>
      </c>
      <c r="K1217">
        <v>530.191042744117</v>
      </c>
      <c r="L1217">
        <v>405.25499509163302</v>
      </c>
      <c r="M1217">
        <v>76.927571601432305</v>
      </c>
      <c r="N1217">
        <v>1.4989152450980101</v>
      </c>
      <c r="O1217">
        <v>10.7221362859236</v>
      </c>
      <c r="P1217">
        <v>228.422459893048</v>
      </c>
      <c r="Q1217">
        <v>0.20375401167673499</v>
      </c>
    </row>
    <row r="1218" spans="1:17" hidden="1" x14ac:dyDescent="0.3">
      <c r="A1218" t="s">
        <v>2585</v>
      </c>
      <c r="B1218" t="s">
        <v>2586</v>
      </c>
      <c r="C1218" t="str">
        <f>IFERROR(VLOOKUP(Table1[[#This Row],[Ticker]],[1]!Table1[[Symbol]:[Industry]],2,FALSE),"-")</f>
        <v>-</v>
      </c>
      <c r="D1218" t="s">
        <v>214</v>
      </c>
      <c r="E1218">
        <v>1649.887775785</v>
      </c>
      <c r="F1218">
        <v>892.15</v>
      </c>
      <c r="G1218">
        <v>130.950906697378</v>
      </c>
      <c r="H1218">
        <v>9.9855674414949398</v>
      </c>
      <c r="I1218">
        <v>91.296948240738502</v>
      </c>
      <c r="J1218">
        <v>-1.9682122380134199</v>
      </c>
      <c r="K1218">
        <v>827.58076058440497</v>
      </c>
      <c r="L1218">
        <v>640.52546241258494</v>
      </c>
      <c r="M1218">
        <v>66.361984724591693</v>
      </c>
      <c r="N1218">
        <v>1.2455026679579999</v>
      </c>
      <c r="O1218">
        <v>8.2721515440228703</v>
      </c>
      <c r="P1218">
        <v>182.99762093576501</v>
      </c>
      <c r="Q1218">
        <v>0.15095270170737199</v>
      </c>
    </row>
    <row r="1219" spans="1:17" hidden="1" x14ac:dyDescent="0.3">
      <c r="A1219" t="s">
        <v>2587</v>
      </c>
      <c r="B1219" t="s">
        <v>2588</v>
      </c>
      <c r="C1219" t="str">
        <f>IFERROR(VLOOKUP(Table1[[#This Row],[Ticker]],[1]!Table1[[Symbol]:[Industry]],2,FALSE),"-")</f>
        <v>-</v>
      </c>
      <c r="E1219">
        <v>1649.8457519999999</v>
      </c>
      <c r="F1219">
        <v>814.65</v>
      </c>
      <c r="G1219">
        <v>202.88072401946599</v>
      </c>
      <c r="H1219">
        <v>73.497650364424501</v>
      </c>
      <c r="I1219">
        <v>85.246542842450694</v>
      </c>
      <c r="J1219">
        <v>-10.8846214797726</v>
      </c>
      <c r="K1219">
        <v>652.719243125395</v>
      </c>
      <c r="L1219">
        <v>486.55585252118499</v>
      </c>
      <c r="M1219">
        <v>58.4437189614194</v>
      </c>
      <c r="N1219">
        <v>1.53033024118738</v>
      </c>
      <c r="O1219">
        <v>16.491744921131701</v>
      </c>
      <c r="P1219">
        <v>245.19067796610099</v>
      </c>
    </row>
    <row r="1220" spans="1:17" hidden="1" x14ac:dyDescent="0.3">
      <c r="A1220" t="s">
        <v>2589</v>
      </c>
      <c r="B1220" t="s">
        <v>2590</v>
      </c>
      <c r="C1220" t="str">
        <f>IFERROR(VLOOKUP(Table1[[#This Row],[Ticker]],[1]!Table1[[Symbol]:[Industry]],2,FALSE),"-")</f>
        <v>-</v>
      </c>
      <c r="D1220" t="s">
        <v>125</v>
      </c>
      <c r="E1220">
        <v>1646.64847347</v>
      </c>
      <c r="F1220">
        <v>1180.9000000000001</v>
      </c>
      <c r="G1220">
        <v>215.20090160173999</v>
      </c>
      <c r="H1220">
        <v>18.548822368386201</v>
      </c>
      <c r="I1220">
        <v>60.806772118119603</v>
      </c>
      <c r="J1220">
        <v>2.0387370194266601</v>
      </c>
      <c r="K1220">
        <v>971.10759920323005</v>
      </c>
      <c r="M1220">
        <v>68.2650810284063</v>
      </c>
      <c r="N1220">
        <v>1.0635538024034401</v>
      </c>
      <c r="O1220">
        <v>22.152595478025201</v>
      </c>
      <c r="P1220">
        <v>276.68261562998401</v>
      </c>
    </row>
    <row r="1221" spans="1:17" hidden="1" x14ac:dyDescent="0.3">
      <c r="A1221" t="s">
        <v>2591</v>
      </c>
      <c r="B1221" t="s">
        <v>2592</v>
      </c>
      <c r="C1221" t="str">
        <f>IFERROR(VLOOKUP(Table1[[#This Row],[Ticker]],[1]!Table1[[Symbol]:[Industry]],2,FALSE),"-")</f>
        <v>-</v>
      </c>
      <c r="D1221" t="s">
        <v>130</v>
      </c>
      <c r="E1221">
        <v>1641.95521317</v>
      </c>
      <c r="F1221">
        <v>13.71</v>
      </c>
      <c r="G1221">
        <v>-27.742410523066098</v>
      </c>
      <c r="H1221">
        <v>0.44177880953545001</v>
      </c>
      <c r="I1221">
        <v>-8.2014910306580209</v>
      </c>
      <c r="J1221">
        <v>-4.5440287921901499</v>
      </c>
      <c r="K1221">
        <v>13.7740532062528</v>
      </c>
      <c r="L1221">
        <v>13.344853002602701</v>
      </c>
      <c r="M1221">
        <v>38.310591315999297</v>
      </c>
      <c r="N1221">
        <v>1.48159773557201</v>
      </c>
      <c r="O1221">
        <v>34.208606856309203</v>
      </c>
      <c r="P1221">
        <v>75.769230769230703</v>
      </c>
      <c r="Q1221">
        <v>6.2144181649233E-2</v>
      </c>
    </row>
    <row r="1222" spans="1:17" hidden="1" x14ac:dyDescent="0.3">
      <c r="A1222" t="s">
        <v>2593</v>
      </c>
      <c r="B1222" t="s">
        <v>2594</v>
      </c>
      <c r="C1222" t="str">
        <f>IFERROR(VLOOKUP(Table1[[#This Row],[Ticker]],[1]!Table1[[Symbol]:[Industry]],2,FALSE),"-")</f>
        <v>-</v>
      </c>
      <c r="D1222" t="s">
        <v>189</v>
      </c>
      <c r="E1222">
        <v>1641.4098356049999</v>
      </c>
      <c r="F1222">
        <v>1000.95</v>
      </c>
      <c r="G1222">
        <v>128.44961592550499</v>
      </c>
      <c r="H1222">
        <v>11.204975603970199</v>
      </c>
      <c r="I1222">
        <v>105.683137883336</v>
      </c>
      <c r="J1222">
        <v>-1.9400620876888</v>
      </c>
      <c r="K1222">
        <v>923.98865807029301</v>
      </c>
      <c r="L1222">
        <v>679.559338523115</v>
      </c>
      <c r="M1222">
        <v>63.289160881769298</v>
      </c>
      <c r="N1222">
        <v>0.499020293143772</v>
      </c>
      <c r="O1222">
        <v>9.3511164393825794</v>
      </c>
      <c r="P1222">
        <v>168.351206434316</v>
      </c>
      <c r="Q1222">
        <v>0.19247917818299901</v>
      </c>
    </row>
    <row r="1223" spans="1:17" hidden="1" x14ac:dyDescent="0.3">
      <c r="A1223" t="s">
        <v>2595</v>
      </c>
      <c r="B1223" t="s">
        <v>2596</v>
      </c>
      <c r="C1223" t="str">
        <f>IFERROR(VLOOKUP(Table1[[#This Row],[Ticker]],[1]!Table1[[Symbol]:[Industry]],2,FALSE),"-")</f>
        <v>-</v>
      </c>
      <c r="D1223" t="s">
        <v>242</v>
      </c>
      <c r="E1223">
        <v>1640.7667395030001</v>
      </c>
      <c r="F1223">
        <v>54.75</v>
      </c>
      <c r="G1223">
        <v>-3.0150004353904598</v>
      </c>
      <c r="H1223">
        <v>1.5951220402783099</v>
      </c>
      <c r="I1223">
        <v>-28.1644341545</v>
      </c>
      <c r="J1223">
        <v>-0.30282629835693903</v>
      </c>
      <c r="K1223">
        <v>55.234948427969599</v>
      </c>
      <c r="L1223">
        <v>54.701616996729797</v>
      </c>
      <c r="M1223">
        <v>44.207991618556903</v>
      </c>
      <c r="N1223">
        <v>0.70621031704612003</v>
      </c>
      <c r="O1223">
        <v>32.237442922374399</v>
      </c>
      <c r="P1223">
        <v>27.177700348432001</v>
      </c>
      <c r="Q1223">
        <v>1.7364091044026999E-2</v>
      </c>
    </row>
    <row r="1224" spans="1:17" hidden="1" x14ac:dyDescent="0.3">
      <c r="A1224" t="s">
        <v>2597</v>
      </c>
      <c r="B1224" t="s">
        <v>2598</v>
      </c>
      <c r="C1224" t="str">
        <f>IFERROR(VLOOKUP(Table1[[#This Row],[Ticker]],[1]!Table1[[Symbol]:[Industry]],2,FALSE),"-")</f>
        <v>-</v>
      </c>
      <c r="D1224" t="s">
        <v>21</v>
      </c>
      <c r="E1224">
        <v>1630.25863906</v>
      </c>
      <c r="F1224">
        <v>344.45</v>
      </c>
      <c r="G1224">
        <v>23.8081521059162</v>
      </c>
      <c r="H1224">
        <v>-2.0780496658067902</v>
      </c>
      <c r="I1224">
        <v>-38.145051557481104</v>
      </c>
      <c r="J1224">
        <v>-7.6547120287256298</v>
      </c>
      <c r="K1224">
        <v>377.48083226386302</v>
      </c>
      <c r="L1224">
        <v>376.86569752083102</v>
      </c>
      <c r="M1224">
        <v>31.850000223138601</v>
      </c>
      <c r="N1224">
        <v>0.67656460133557905</v>
      </c>
      <c r="O1224">
        <v>100.53708811148201</v>
      </c>
      <c r="P1224">
        <v>54.461883408071699</v>
      </c>
      <c r="Q1224">
        <v>0.112789311086334</v>
      </c>
    </row>
    <row r="1225" spans="1:17" hidden="1" x14ac:dyDescent="0.3">
      <c r="A1225" t="s">
        <v>2599</v>
      </c>
      <c r="B1225" t="s">
        <v>2600</v>
      </c>
      <c r="C1225" t="str">
        <f>IFERROR(VLOOKUP(Table1[[#This Row],[Ticker]],[1]!Table1[[Symbol]:[Industry]],2,FALSE),"-")</f>
        <v>-</v>
      </c>
      <c r="D1225" t="s">
        <v>542</v>
      </c>
      <c r="E1225">
        <v>1621.2647325539999</v>
      </c>
      <c r="F1225">
        <v>99.45</v>
      </c>
      <c r="G1225">
        <v>23.509587260725599</v>
      </c>
      <c r="H1225">
        <v>18.378749599545799</v>
      </c>
      <c r="I1225">
        <v>12.949789901835899</v>
      </c>
      <c r="J1225">
        <v>5.4401230881120997</v>
      </c>
      <c r="K1225">
        <v>86.586976622398296</v>
      </c>
      <c r="L1225">
        <v>77.013125260280901</v>
      </c>
      <c r="M1225">
        <v>56.3078016998302</v>
      </c>
      <c r="N1225">
        <v>1.1332465935499301</v>
      </c>
      <c r="O1225">
        <v>5.53041729512318</v>
      </c>
      <c r="P1225">
        <v>77.747989276139293</v>
      </c>
      <c r="Q1225">
        <v>-1.8038073998859999E-3</v>
      </c>
    </row>
    <row r="1226" spans="1:17" hidden="1" x14ac:dyDescent="0.3">
      <c r="A1226" t="s">
        <v>2601</v>
      </c>
      <c r="B1226" t="s">
        <v>2602</v>
      </c>
      <c r="C1226" t="str">
        <f>IFERROR(VLOOKUP(Table1[[#This Row],[Ticker]],[1]!Table1[[Symbol]:[Industry]],2,FALSE),"-")</f>
        <v>-</v>
      </c>
      <c r="D1226" t="s">
        <v>95</v>
      </c>
      <c r="E1226">
        <v>1617.86381529</v>
      </c>
      <c r="F1226">
        <v>117.35</v>
      </c>
      <c r="G1226">
        <v>65.5380584999169</v>
      </c>
      <c r="H1226">
        <v>-7.4478087377339097</v>
      </c>
      <c r="I1226">
        <v>-14.259209343654099</v>
      </c>
      <c r="J1226">
        <v>-1.4333824530479</v>
      </c>
      <c r="K1226">
        <v>111.13472495408</v>
      </c>
      <c r="L1226">
        <v>108.683953662764</v>
      </c>
      <c r="M1226">
        <v>53.2429539220742</v>
      </c>
      <c r="N1226">
        <v>1.4258331679635099</v>
      </c>
      <c r="O1226">
        <v>35.449510012782198</v>
      </c>
      <c r="P1226">
        <v>95.095594347464598</v>
      </c>
      <c r="Q1226">
        <v>0.10177689279553701</v>
      </c>
    </row>
    <row r="1227" spans="1:17" hidden="1" x14ac:dyDescent="0.3">
      <c r="A1227" t="s">
        <v>2603</v>
      </c>
      <c r="B1227" t="s">
        <v>2604</v>
      </c>
      <c r="C1227" t="str">
        <f>IFERROR(VLOOKUP(Table1[[#This Row],[Ticker]],[1]!Table1[[Symbol]:[Industry]],2,FALSE),"-")</f>
        <v>-</v>
      </c>
      <c r="D1227" t="s">
        <v>403</v>
      </c>
      <c r="E1227">
        <v>1603.6600820240001</v>
      </c>
      <c r="F1227">
        <v>39.450000000000003</v>
      </c>
      <c r="G1227">
        <v>68.727796163117901</v>
      </c>
      <c r="H1227">
        <v>-1.61227920752262</v>
      </c>
      <c r="I1227">
        <v>-3.0287008100624</v>
      </c>
      <c r="J1227">
        <v>4.84902987515507</v>
      </c>
      <c r="K1227">
        <v>39.0030340712729</v>
      </c>
      <c r="L1227">
        <v>33.901854447320098</v>
      </c>
      <c r="M1227">
        <v>58.983097456699099</v>
      </c>
      <c r="N1227">
        <v>0.45775178612179601</v>
      </c>
      <c r="O1227">
        <v>17.870722433459999</v>
      </c>
      <c r="P1227">
        <v>97.25</v>
      </c>
      <c r="Q1227">
        <v>-3.6958624676354003E-2</v>
      </c>
    </row>
    <row r="1228" spans="1:17" hidden="1" x14ac:dyDescent="0.3">
      <c r="A1228" t="s">
        <v>2605</v>
      </c>
      <c r="B1228" t="s">
        <v>2606</v>
      </c>
      <c r="C1228" t="str">
        <f>IFERROR(VLOOKUP(Table1[[#This Row],[Ticker]],[1]!Table1[[Symbol]:[Industry]],2,FALSE),"-")</f>
        <v>-</v>
      </c>
      <c r="D1228" t="s">
        <v>24</v>
      </c>
      <c r="E1228">
        <v>1602.1624363999999</v>
      </c>
      <c r="F1228">
        <v>357.7</v>
      </c>
      <c r="G1228">
        <v>-43.308328631627496</v>
      </c>
      <c r="H1228">
        <v>1.1403327425821199</v>
      </c>
      <c r="I1228">
        <v>-30.2301611062666</v>
      </c>
      <c r="J1228">
        <v>2.060237706843</v>
      </c>
      <c r="K1228">
        <v>348.71068726454899</v>
      </c>
      <c r="M1228">
        <v>63.5688062646365</v>
      </c>
      <c r="N1228">
        <v>0.94453165196232303</v>
      </c>
      <c r="O1228">
        <v>31.115459882583099</v>
      </c>
      <c r="P1228">
        <v>14.868336544637099</v>
      </c>
    </row>
    <row r="1229" spans="1:17" hidden="1" x14ac:dyDescent="0.3">
      <c r="A1229" t="s">
        <v>2607</v>
      </c>
      <c r="B1229" t="s">
        <v>2608</v>
      </c>
      <c r="C1229" t="str">
        <f>IFERROR(VLOOKUP(Table1[[#This Row],[Ticker]],[1]!Table1[[Symbol]:[Industry]],2,FALSE),"-")</f>
        <v>-</v>
      </c>
      <c r="D1229" t="s">
        <v>304</v>
      </c>
      <c r="E1229">
        <v>1598.0459951759999</v>
      </c>
      <c r="F1229">
        <v>23.52</v>
      </c>
      <c r="G1229">
        <v>35.826267892635897</v>
      </c>
      <c r="H1229">
        <v>-11.103976194918101</v>
      </c>
      <c r="I1229">
        <v>-32.731232604415801</v>
      </c>
      <c r="J1229">
        <v>-0.66863269996894703</v>
      </c>
      <c r="K1229">
        <v>26.0037617350457</v>
      </c>
      <c r="L1229">
        <v>25.2861780996429</v>
      </c>
      <c r="M1229">
        <v>31.9082462896069</v>
      </c>
      <c r="N1229">
        <v>1.2167236487694899</v>
      </c>
      <c r="O1229">
        <v>78.571428571428498</v>
      </c>
      <c r="P1229">
        <v>96</v>
      </c>
      <c r="Q1229">
        <v>7.4915795173428001E-2</v>
      </c>
    </row>
    <row r="1230" spans="1:17" hidden="1" x14ac:dyDescent="0.3">
      <c r="A1230" t="s">
        <v>2609</v>
      </c>
      <c r="B1230" t="s">
        <v>2610</v>
      </c>
      <c r="C1230" t="str">
        <f>IFERROR(VLOOKUP(Table1[[#This Row],[Ticker]],[1]!Table1[[Symbol]:[Industry]],2,FALSE),"-")</f>
        <v>-</v>
      </c>
      <c r="D1230" t="s">
        <v>179</v>
      </c>
      <c r="E1230">
        <v>1587.7387002999999</v>
      </c>
      <c r="F1230">
        <v>145.32</v>
      </c>
      <c r="G1230">
        <v>-4.5176208076608697</v>
      </c>
      <c r="H1230">
        <v>9.4131027825058808</v>
      </c>
      <c r="I1230">
        <v>-7.8756632922013399</v>
      </c>
      <c r="J1230">
        <v>12.541620808058299</v>
      </c>
      <c r="K1230">
        <v>135.759346633473</v>
      </c>
      <c r="L1230">
        <v>134.16298473108199</v>
      </c>
      <c r="M1230">
        <v>67.700146380217404</v>
      </c>
      <c r="N1230">
        <v>2.0283403903420001</v>
      </c>
      <c r="O1230">
        <v>23.176438205339899</v>
      </c>
      <c r="P1230">
        <v>35.813084112149497</v>
      </c>
      <c r="Q1230">
        <v>3.5476351059251003E-2</v>
      </c>
    </row>
    <row r="1231" spans="1:17" hidden="1" x14ac:dyDescent="0.3">
      <c r="A1231" t="s">
        <v>2611</v>
      </c>
      <c r="B1231" t="s">
        <v>2612</v>
      </c>
      <c r="C1231" t="str">
        <f>IFERROR(VLOOKUP(Table1[[#This Row],[Ticker]],[1]!Table1[[Symbol]:[Industry]],2,FALSE),"-")</f>
        <v>-</v>
      </c>
      <c r="D1231" t="s">
        <v>1535</v>
      </c>
      <c r="E1231">
        <v>1575.3191703079999</v>
      </c>
      <c r="F1231">
        <v>113.76</v>
      </c>
      <c r="G1231">
        <v>14.099601490055599</v>
      </c>
      <c r="H1231">
        <v>9.2249259258457208</v>
      </c>
      <c r="I1231">
        <v>-13.193030456931499</v>
      </c>
      <c r="J1231">
        <v>2.75696185826855</v>
      </c>
      <c r="K1231">
        <v>107.221321525549</v>
      </c>
      <c r="L1231">
        <v>107.61357956562399</v>
      </c>
      <c r="M1231">
        <v>73.057975457423694</v>
      </c>
      <c r="N1231">
        <v>2.44727530885431</v>
      </c>
      <c r="O1231">
        <v>36.075949367088597</v>
      </c>
      <c r="P1231">
        <v>47.166882276843403</v>
      </c>
      <c r="Q1231">
        <v>4.7948246260748E-2</v>
      </c>
    </row>
    <row r="1232" spans="1:17" hidden="1" x14ac:dyDescent="0.3">
      <c r="A1232" t="s">
        <v>2613</v>
      </c>
      <c r="B1232" t="s">
        <v>2614</v>
      </c>
      <c r="C1232" t="str">
        <f>IFERROR(VLOOKUP(Table1[[#This Row],[Ticker]],[1]!Table1[[Symbol]:[Industry]],2,FALSE),"-")</f>
        <v>-</v>
      </c>
      <c r="D1232" t="s">
        <v>189</v>
      </c>
      <c r="E1232">
        <v>1571.7065218799901</v>
      </c>
      <c r="F1232">
        <v>499.85</v>
      </c>
      <c r="G1232">
        <v>-18.872202154360199</v>
      </c>
      <c r="H1232">
        <v>-1.2005871006494</v>
      </c>
      <c r="I1232">
        <v>-20.660229818466899</v>
      </c>
      <c r="J1232">
        <v>1.1895151337043</v>
      </c>
      <c r="K1232">
        <v>496.67517346098401</v>
      </c>
      <c r="L1232">
        <v>499.54150773018398</v>
      </c>
      <c r="M1232">
        <v>50.183328254573901</v>
      </c>
      <c r="N1232">
        <v>0.97039512863176403</v>
      </c>
      <c r="O1232">
        <v>38.541562468740601</v>
      </c>
      <c r="P1232">
        <v>24.340796019900498</v>
      </c>
      <c r="Q1232">
        <v>-2.6762059242141999E-2</v>
      </c>
    </row>
    <row r="1233" spans="1:17" hidden="1" x14ac:dyDescent="0.3">
      <c r="A1233" t="s">
        <v>2615</v>
      </c>
      <c r="B1233" t="s">
        <v>2616</v>
      </c>
      <c r="C1233" t="str">
        <f>IFERROR(VLOOKUP(Table1[[#This Row],[Ticker]],[1]!Table1[[Symbol]:[Industry]],2,FALSE),"-")</f>
        <v>-</v>
      </c>
      <c r="D1233" t="s">
        <v>168</v>
      </c>
      <c r="E1233">
        <v>1564.8088932000001</v>
      </c>
      <c r="F1233">
        <v>616.95000000000005</v>
      </c>
      <c r="G1233">
        <v>-70.489974429692595</v>
      </c>
      <c r="H1233">
        <v>4.4470410271805596</v>
      </c>
      <c r="I1233">
        <v>-36.429483590566299</v>
      </c>
      <c r="J1233">
        <v>-9.0115060220191001</v>
      </c>
      <c r="K1233">
        <v>622.19858724752999</v>
      </c>
      <c r="L1233">
        <v>738.50563014043496</v>
      </c>
      <c r="M1233">
        <v>51.296375735841799</v>
      </c>
      <c r="N1233">
        <v>0.84845300663282497</v>
      </c>
      <c r="O1233">
        <v>122.708485290542</v>
      </c>
      <c r="P1233">
        <v>35.966942148760303</v>
      </c>
      <c r="Q1233">
        <v>0.12245303662335801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D1234" t="s">
        <v>346</v>
      </c>
      <c r="E1234">
        <v>1564.7555254500001</v>
      </c>
      <c r="F1234">
        <v>131.62</v>
      </c>
      <c r="G1234">
        <v>-7.37613227493223</v>
      </c>
      <c r="H1234">
        <v>14.405350150872501</v>
      </c>
      <c r="I1234">
        <v>-4.5748002620985204</v>
      </c>
      <c r="J1234">
        <v>4.5160855851244701</v>
      </c>
      <c r="K1234">
        <v>120.349820665683</v>
      </c>
      <c r="L1234">
        <v>115.417693549194</v>
      </c>
      <c r="M1234">
        <v>65.275223952864394</v>
      </c>
      <c r="N1234">
        <v>1.1780217718113</v>
      </c>
      <c r="O1234">
        <v>18.598997112900701</v>
      </c>
      <c r="P1234">
        <v>39.427966101694899</v>
      </c>
      <c r="Q1234">
        <v>2.6141991562628999E-2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479</v>
      </c>
      <c r="E1235">
        <v>1554.408081582</v>
      </c>
      <c r="F1235">
        <v>155.44999999999999</v>
      </c>
      <c r="G1235">
        <v>0.98076867639596399</v>
      </c>
      <c r="H1235">
        <v>2.5504333228767599</v>
      </c>
      <c r="I1235">
        <v>-2.6401945212087501</v>
      </c>
      <c r="J1235">
        <v>-3.4592135969968298</v>
      </c>
      <c r="K1235">
        <v>148.61156546831501</v>
      </c>
      <c r="L1235">
        <v>138.103898918596</v>
      </c>
      <c r="M1235">
        <v>56.618636989350797</v>
      </c>
      <c r="N1235">
        <v>0.447748710996209</v>
      </c>
      <c r="O1235">
        <v>14.7635895786426</v>
      </c>
      <c r="P1235">
        <v>41.833941605839399</v>
      </c>
      <c r="Q1235">
        <v>6.5299968550841997E-2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D1236" t="s">
        <v>333</v>
      </c>
      <c r="E1236">
        <v>1550.6040604750001</v>
      </c>
      <c r="F1236">
        <v>847.9</v>
      </c>
      <c r="G1236">
        <v>-52.256255723490497</v>
      </c>
      <c r="H1236">
        <v>16.036136603038301</v>
      </c>
      <c r="I1236">
        <v>-33.183714996424499</v>
      </c>
      <c r="J1236">
        <v>-0.89110722819384602</v>
      </c>
      <c r="K1236">
        <v>813.288913522906</v>
      </c>
      <c r="L1236">
        <v>929.94157983623995</v>
      </c>
      <c r="M1236">
        <v>71.204279014536297</v>
      </c>
      <c r="N1236">
        <v>1.0673691392795299</v>
      </c>
      <c r="O1236">
        <v>54.3106498407831</v>
      </c>
      <c r="P1236">
        <v>25.6334271743962</v>
      </c>
      <c r="Q1236">
        <v>-1.019148566006E-2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403</v>
      </c>
      <c r="E1237">
        <v>1547.8554448</v>
      </c>
      <c r="F1237">
        <v>496.35</v>
      </c>
      <c r="G1237">
        <v>9.9142851179145397E-2</v>
      </c>
      <c r="H1237">
        <v>-12.9505233170708</v>
      </c>
      <c r="I1237">
        <v>-40.908943381555297</v>
      </c>
      <c r="J1237">
        <v>-2.3704422455483098</v>
      </c>
      <c r="K1237">
        <v>519.84680844298703</v>
      </c>
      <c r="L1237">
        <v>508.87744885547801</v>
      </c>
      <c r="M1237">
        <v>21.980319382939399</v>
      </c>
      <c r="N1237">
        <v>1.20184668171141</v>
      </c>
      <c r="O1237">
        <v>52.805480004029398</v>
      </c>
      <c r="P1237">
        <v>28.538132849928701</v>
      </c>
      <c r="Q1237">
        <v>-3.6433827705016998E-2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E1238">
        <v>1544.7495484999999</v>
      </c>
      <c r="F1238">
        <v>732</v>
      </c>
      <c r="G1238">
        <v>214.937133424504</v>
      </c>
      <c r="H1238">
        <v>-22.699658270613501</v>
      </c>
      <c r="I1238">
        <v>86.534109062577201</v>
      </c>
      <c r="J1238">
        <v>-6.7813292474481104</v>
      </c>
      <c r="K1238">
        <v>821.53794777136704</v>
      </c>
      <c r="L1238">
        <v>616.21111134892703</v>
      </c>
      <c r="M1238">
        <v>25.870667235678901</v>
      </c>
      <c r="N1238">
        <v>1.1730052458479201</v>
      </c>
      <c r="O1238">
        <v>33.879781420764999</v>
      </c>
      <c r="P1238">
        <v>300.10931948619799</v>
      </c>
      <c r="Q1238">
        <v>0.28033695406286502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21</v>
      </c>
      <c r="E1239">
        <v>1544.6679056400001</v>
      </c>
      <c r="F1239">
        <v>825.75</v>
      </c>
      <c r="G1239">
        <v>678.85667329244598</v>
      </c>
      <c r="H1239">
        <v>58.144313084566598</v>
      </c>
      <c r="I1239">
        <v>430.43936212028501</v>
      </c>
      <c r="J1239">
        <v>-9.61425418361741</v>
      </c>
      <c r="K1239">
        <v>628.60122575590697</v>
      </c>
      <c r="M1239">
        <v>59.807072330137103</v>
      </c>
      <c r="N1239">
        <v>0.97756144118348798</v>
      </c>
      <c r="O1239">
        <v>20.859824402058699</v>
      </c>
      <c r="P1239">
        <v>785.52278820375295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242</v>
      </c>
      <c r="E1240">
        <v>1541.1729196900001</v>
      </c>
      <c r="F1240">
        <v>121.71</v>
      </c>
      <c r="G1240">
        <v>-15.6252460536753</v>
      </c>
      <c r="H1240">
        <v>1.37707170525625</v>
      </c>
      <c r="I1240">
        <v>-3.2051090003626599</v>
      </c>
      <c r="J1240">
        <v>2.7144247252932998</v>
      </c>
      <c r="K1240">
        <v>112.517441041721</v>
      </c>
      <c r="L1240">
        <v>110.678134005367</v>
      </c>
      <c r="M1240">
        <v>39.2296843223087</v>
      </c>
      <c r="N1240">
        <v>1.2374376331560999</v>
      </c>
      <c r="O1240">
        <v>5.9814312710541397</v>
      </c>
      <c r="P1240">
        <v>32.293478260869499</v>
      </c>
      <c r="Q1240">
        <v>-2.8071234120256999E-2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873</v>
      </c>
      <c r="E1241">
        <v>1538.05021242</v>
      </c>
      <c r="F1241">
        <v>68.47</v>
      </c>
      <c r="G1241">
        <v>198.12804537994799</v>
      </c>
      <c r="H1241">
        <v>22.780630164550399</v>
      </c>
      <c r="I1241">
        <v>-2.0245622927701299</v>
      </c>
      <c r="J1241">
        <v>8.7110774449585708</v>
      </c>
      <c r="K1241">
        <v>60.311655606455801</v>
      </c>
      <c r="L1241">
        <v>51.3007797451804</v>
      </c>
      <c r="M1241">
        <v>69.411953663282802</v>
      </c>
      <c r="N1241">
        <v>3.4396365043400299</v>
      </c>
      <c r="O1241">
        <v>12.7501095370235</v>
      </c>
      <c r="P1241">
        <v>230.77294685990299</v>
      </c>
      <c r="Q1241">
        <v>0.192969407026994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D1242" t="s">
        <v>120</v>
      </c>
      <c r="E1242">
        <v>1535.14453134</v>
      </c>
      <c r="F1242">
        <v>51.96</v>
      </c>
      <c r="G1242">
        <v>-20.755943704575099</v>
      </c>
      <c r="H1242">
        <v>-5.4224870072999201</v>
      </c>
      <c r="I1242">
        <v>-41.524892580120103</v>
      </c>
      <c r="J1242">
        <v>-1.7876768019270299</v>
      </c>
      <c r="K1242">
        <v>54.974087414333198</v>
      </c>
      <c r="L1242">
        <v>57.617693945719402</v>
      </c>
      <c r="M1242">
        <v>33.600934156009103</v>
      </c>
      <c r="N1242">
        <v>0.665989292601324</v>
      </c>
      <c r="O1242">
        <v>66.0892994611239</v>
      </c>
      <c r="P1242">
        <v>20.2777777777777</v>
      </c>
      <c r="Q1242">
        <v>5.9914506800341001E-2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297</v>
      </c>
      <c r="E1243">
        <v>1532.13296775</v>
      </c>
      <c r="F1243">
        <v>348.4</v>
      </c>
      <c r="G1243">
        <v>930.15039655123496</v>
      </c>
      <c r="H1243">
        <v>14.3506383206589</v>
      </c>
      <c r="I1243">
        <v>336.45117661683099</v>
      </c>
      <c r="J1243">
        <v>20.9579495952412</v>
      </c>
      <c r="K1243">
        <v>260.216209362597</v>
      </c>
      <c r="L1243">
        <v>151.89410674658899</v>
      </c>
      <c r="M1243">
        <v>74.192464583968402</v>
      </c>
      <c r="N1243">
        <v>1.02389191424421</v>
      </c>
      <c r="O1243">
        <v>14.9684270952927</v>
      </c>
      <c r="P1243">
        <v>970.35330261136698</v>
      </c>
      <c r="Q1243">
        <v>0.224677514222346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100</v>
      </c>
      <c r="E1244">
        <v>1530.9067500000001</v>
      </c>
      <c r="F1244">
        <v>146.94999999999999</v>
      </c>
      <c r="G1244">
        <v>-36.708207639492002</v>
      </c>
      <c r="H1244">
        <v>1.94876761886529</v>
      </c>
      <c r="I1244">
        <v>-22.8017179148056</v>
      </c>
      <c r="J1244">
        <v>-5.7040645108773802</v>
      </c>
      <c r="K1244">
        <v>144.87430028257899</v>
      </c>
      <c r="L1244">
        <v>147.95003907211401</v>
      </c>
      <c r="M1244">
        <v>48.246113872829497</v>
      </c>
      <c r="N1244">
        <v>1.0464543353465601</v>
      </c>
      <c r="O1244">
        <v>38.1422252466825</v>
      </c>
      <c r="P1244">
        <v>29.528426619656202</v>
      </c>
      <c r="Q1244">
        <v>0.123102095021613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D1245" t="s">
        <v>130</v>
      </c>
      <c r="E1245">
        <v>1526.0225745</v>
      </c>
      <c r="F1245">
        <v>521.6</v>
      </c>
      <c r="G1245">
        <v>40.084520398402802</v>
      </c>
      <c r="H1245">
        <v>-3.9711291235278598</v>
      </c>
      <c r="I1245">
        <v>6.5859426528774403</v>
      </c>
      <c r="J1245">
        <v>-7.9435938353182296</v>
      </c>
      <c r="K1245">
        <v>536.08720097366199</v>
      </c>
      <c r="L1245">
        <v>472.948609037354</v>
      </c>
      <c r="M1245">
        <v>51.714350616467698</v>
      </c>
      <c r="N1245">
        <v>1.55615405752021</v>
      </c>
      <c r="O1245">
        <v>28.201687116564401</v>
      </c>
      <c r="P1245">
        <v>100.653971917676</v>
      </c>
      <c r="Q1245">
        <v>0.153273085030911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65</v>
      </c>
      <c r="E1246">
        <v>1525.690454905</v>
      </c>
      <c r="F1246">
        <v>575</v>
      </c>
      <c r="G1246">
        <v>22.4170195322362</v>
      </c>
      <c r="H1246">
        <v>6.0776685222323801</v>
      </c>
      <c r="I1246">
        <v>9.1429991994851196</v>
      </c>
      <c r="J1246">
        <v>-0.66800639255223104</v>
      </c>
      <c r="K1246">
        <v>533.16743870881305</v>
      </c>
      <c r="L1246">
        <v>476.07574491893598</v>
      </c>
      <c r="M1246">
        <v>48.880601865408302</v>
      </c>
      <c r="N1246">
        <v>0.820929059323522</v>
      </c>
      <c r="O1246">
        <v>12.173913043478199</v>
      </c>
      <c r="P1246">
        <v>54.569892473118202</v>
      </c>
      <c r="Q1246">
        <v>7.4853833737421993E-2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D1247" t="s">
        <v>2645</v>
      </c>
      <c r="E1247">
        <v>1525.6176620000001</v>
      </c>
      <c r="F1247">
        <v>152</v>
      </c>
      <c r="G1247">
        <v>22.215128857397101</v>
      </c>
      <c r="H1247">
        <v>-17.650322930759</v>
      </c>
      <c r="I1247">
        <v>-32.058036113486601</v>
      </c>
      <c r="J1247">
        <v>-3.5580583575105602</v>
      </c>
      <c r="K1247">
        <v>166.62776583772299</v>
      </c>
      <c r="M1247">
        <v>25.9920167217314</v>
      </c>
      <c r="N1247">
        <v>0.71368725259239796</v>
      </c>
      <c r="O1247">
        <v>63.256578947368403</v>
      </c>
      <c r="P1247">
        <v>71.074845244794602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114</v>
      </c>
      <c r="E1248">
        <v>1522.452376</v>
      </c>
      <c r="F1248">
        <v>57.8</v>
      </c>
      <c r="G1248">
        <v>7.8337057902027896</v>
      </c>
      <c r="H1248">
        <v>-11.1139721803914</v>
      </c>
      <c r="I1248">
        <v>-32.5926978149745</v>
      </c>
      <c r="J1248">
        <v>-1.3696775263929599</v>
      </c>
      <c r="K1248">
        <v>59.435502508742303</v>
      </c>
      <c r="L1248">
        <v>58.7265407088343</v>
      </c>
      <c r="M1248">
        <v>44.391480535374598</v>
      </c>
      <c r="N1248">
        <v>1.2485554438614901</v>
      </c>
      <c r="O1248">
        <v>49.653979238754303</v>
      </c>
      <c r="P1248">
        <v>74.043962661848795</v>
      </c>
      <c r="Q1248">
        <v>-2.9297843373818001E-2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40</v>
      </c>
      <c r="E1249">
        <v>1521.9547500000001</v>
      </c>
      <c r="F1249">
        <v>45</v>
      </c>
      <c r="G1249">
        <v>-15.0692278430387</v>
      </c>
      <c r="H1249">
        <v>-6.0598293737447202</v>
      </c>
      <c r="I1249">
        <v>-8.8450334996807705</v>
      </c>
      <c r="J1249">
        <v>-1.8356474458711101</v>
      </c>
      <c r="K1249">
        <v>46.579827037988203</v>
      </c>
      <c r="L1249">
        <v>45.780929890147</v>
      </c>
      <c r="M1249">
        <v>45.914851533326697</v>
      </c>
      <c r="N1249">
        <v>0.25811057515803498</v>
      </c>
      <c r="O1249">
        <v>76.422222222222203</v>
      </c>
      <c r="P1249">
        <v>32.352941176470502</v>
      </c>
      <c r="Q1249">
        <v>0.23300423797193001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140</v>
      </c>
      <c r="E1250">
        <v>1515.5108686200001</v>
      </c>
      <c r="F1250">
        <v>356.6</v>
      </c>
      <c r="G1250">
        <v>70.326886727725693</v>
      </c>
      <c r="H1250">
        <v>4.6254573438976099</v>
      </c>
      <c r="I1250">
        <v>-3.0231887139910598</v>
      </c>
      <c r="J1250">
        <v>7.6602640761327798</v>
      </c>
      <c r="K1250">
        <v>343.80336687087203</v>
      </c>
      <c r="L1250">
        <v>308.01263522136497</v>
      </c>
      <c r="M1250">
        <v>78.156929384919195</v>
      </c>
      <c r="N1250">
        <v>1.7763893789037899</v>
      </c>
      <c r="O1250">
        <v>16.65731912507</v>
      </c>
      <c r="P1250">
        <v>124.913276568905</v>
      </c>
      <c r="Q1250">
        <v>0.13557179006169401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239</v>
      </c>
      <c r="E1251">
        <v>1511.21565145</v>
      </c>
      <c r="F1251">
        <v>408.8</v>
      </c>
      <c r="G1251">
        <v>-15.051698736006299</v>
      </c>
      <c r="H1251">
        <v>9.2626784772275208</v>
      </c>
      <c r="I1251">
        <v>-12.3007909879446</v>
      </c>
      <c r="J1251">
        <v>11.934965965197399</v>
      </c>
      <c r="K1251">
        <v>372.90370627469099</v>
      </c>
      <c r="L1251">
        <v>359.18872650194902</v>
      </c>
      <c r="M1251">
        <v>86.412522991666606</v>
      </c>
      <c r="N1251">
        <v>1.5165752649078701</v>
      </c>
      <c r="O1251">
        <v>7.8033268101761202</v>
      </c>
      <c r="P1251">
        <v>34.319040578281502</v>
      </c>
      <c r="Q1251">
        <v>5.9194078152446997E-2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346</v>
      </c>
      <c r="E1252">
        <v>1509.508042575</v>
      </c>
      <c r="F1252">
        <v>372.65</v>
      </c>
      <c r="G1252">
        <v>-25.593844094992001</v>
      </c>
      <c r="H1252">
        <v>21.634689989137499</v>
      </c>
      <c r="I1252">
        <v>-19.599343447565399</v>
      </c>
      <c r="J1252">
        <v>-0.12840662979793199</v>
      </c>
      <c r="K1252">
        <v>345.502904146883</v>
      </c>
      <c r="L1252">
        <v>351.50437613689297</v>
      </c>
      <c r="M1252">
        <v>60.818972170435998</v>
      </c>
      <c r="N1252">
        <v>0.82856237657010801</v>
      </c>
      <c r="O1252">
        <v>14.3163826646987</v>
      </c>
      <c r="P1252">
        <v>32.899429386590498</v>
      </c>
      <c r="Q1252">
        <v>-0.10600142952710299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E1253">
        <v>1508.3382420999999</v>
      </c>
      <c r="F1253">
        <v>1323.45</v>
      </c>
      <c r="G1253">
        <v>400.92952260388398</v>
      </c>
      <c r="H1253">
        <v>30.383663997345501</v>
      </c>
      <c r="I1253">
        <v>108.243697686841</v>
      </c>
      <c r="J1253">
        <v>0.35633291941112399</v>
      </c>
      <c r="K1253">
        <v>1092.01838452113</v>
      </c>
      <c r="M1253">
        <v>67.581107261950294</v>
      </c>
      <c r="N1253">
        <v>0.568513692905255</v>
      </c>
      <c r="O1253">
        <v>14.095734632966799</v>
      </c>
      <c r="P1253">
        <v>452.81954887218001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239</v>
      </c>
      <c r="E1254">
        <v>1503.616076025</v>
      </c>
      <c r="F1254">
        <v>2430.4</v>
      </c>
      <c r="G1254">
        <v>233.89285777317301</v>
      </c>
      <c r="H1254">
        <v>21.815333634897499</v>
      </c>
      <c r="I1254">
        <v>33.703052224522899</v>
      </c>
      <c r="J1254">
        <v>-4.9710518326079596</v>
      </c>
      <c r="K1254">
        <v>2200.6185278489002</v>
      </c>
      <c r="L1254">
        <v>1685.6734629146899</v>
      </c>
      <c r="M1254">
        <v>60.8800055649181</v>
      </c>
      <c r="N1254">
        <v>0.89280185666047995</v>
      </c>
      <c r="O1254">
        <v>17.2646477946017</v>
      </c>
      <c r="P1254">
        <v>285.77777777777698</v>
      </c>
      <c r="Q1254">
        <v>0.13882146567508899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713</v>
      </c>
      <c r="E1255">
        <v>1502.0466694199999</v>
      </c>
      <c r="F1255">
        <v>263.60000000000002</v>
      </c>
      <c r="G1255">
        <v>1.61769886599552</v>
      </c>
      <c r="H1255">
        <v>0.22040299751571499</v>
      </c>
      <c r="I1255">
        <v>0.99437408245305803</v>
      </c>
      <c r="J1255">
        <v>0.57769332184414601</v>
      </c>
      <c r="K1255">
        <v>252.50346784518399</v>
      </c>
      <c r="L1255">
        <v>235.13700024589599</v>
      </c>
      <c r="M1255">
        <v>57.335343564974302</v>
      </c>
      <c r="N1255">
        <v>0.46230885770529601</v>
      </c>
      <c r="O1255">
        <v>2.99696509863427</v>
      </c>
      <c r="P1255">
        <v>29.9226181674799</v>
      </c>
      <c r="Q1255">
        <v>2.5420345253382999E-2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80</v>
      </c>
      <c r="E1256">
        <v>1501.845</v>
      </c>
      <c r="F1256">
        <v>49.77</v>
      </c>
      <c r="G1256">
        <v>-21.869662192876099</v>
      </c>
      <c r="H1256">
        <v>3.3196236640705501</v>
      </c>
      <c r="I1256">
        <v>-9.2046554880591103</v>
      </c>
      <c r="J1256">
        <v>-4.6617490510895898</v>
      </c>
      <c r="K1256">
        <v>48.344994601078902</v>
      </c>
      <c r="L1256">
        <v>47.514968598680198</v>
      </c>
      <c r="M1256">
        <v>54.291243351281601</v>
      </c>
      <c r="N1256">
        <v>1.10978476556184</v>
      </c>
      <c r="O1256">
        <v>21.5279125045409</v>
      </c>
      <c r="P1256">
        <v>28.771021992238001</v>
      </c>
      <c r="Q1256">
        <v>2.7038071753915E-2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287</v>
      </c>
      <c r="E1257">
        <v>1501.7674999999999</v>
      </c>
      <c r="F1257">
        <v>3226.95</v>
      </c>
      <c r="G1257">
        <v>101.036310047768</v>
      </c>
      <c r="H1257">
        <v>-6.9624290667458002</v>
      </c>
      <c r="I1257">
        <v>-15.885257153143501</v>
      </c>
      <c r="J1257">
        <v>1.1014799217387501</v>
      </c>
      <c r="K1257">
        <v>3206.2172845536002</v>
      </c>
      <c r="L1257">
        <v>2922.3554764833898</v>
      </c>
      <c r="M1257">
        <v>52.113442913370498</v>
      </c>
      <c r="N1257">
        <v>1.01093037044675</v>
      </c>
      <c r="O1257">
        <v>13.4197926834937</v>
      </c>
      <c r="P1257">
        <v>135.54379562043701</v>
      </c>
      <c r="Q1257">
        <v>0.165838380991367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65</v>
      </c>
      <c r="E1258">
        <v>1500.14778768</v>
      </c>
      <c r="F1258">
        <v>2406.6</v>
      </c>
      <c r="G1258">
        <v>-1.0418602672214801</v>
      </c>
      <c r="H1258">
        <v>-0.48244194545077301</v>
      </c>
      <c r="I1258">
        <v>6.7966436281352598</v>
      </c>
      <c r="J1258">
        <v>3.6089885322644202</v>
      </c>
      <c r="K1258">
        <v>2344.8644984145799</v>
      </c>
      <c r="L1258">
        <v>2146.2750777968399</v>
      </c>
      <c r="M1258">
        <v>59.730825078636698</v>
      </c>
      <c r="N1258">
        <v>0.45232619830160598</v>
      </c>
      <c r="O1258">
        <v>17.3398155073547</v>
      </c>
      <c r="P1258">
        <v>39.262774145014703</v>
      </c>
      <c r="Q1258">
        <v>8.0209760278770002E-3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542</v>
      </c>
      <c r="E1259">
        <v>1499.67871853</v>
      </c>
      <c r="F1259">
        <v>1333.9</v>
      </c>
      <c r="G1259">
        <v>181.28698726818101</v>
      </c>
      <c r="H1259">
        <v>-6.8175237168814498</v>
      </c>
      <c r="I1259">
        <v>26.632758841475798</v>
      </c>
      <c r="J1259">
        <v>-2.9258019876655301</v>
      </c>
      <c r="K1259">
        <v>1492.82712885614</v>
      </c>
      <c r="L1259">
        <v>1193.5423823741901</v>
      </c>
      <c r="M1259">
        <v>38.007567200764299</v>
      </c>
      <c r="N1259">
        <v>0.50415054333421605</v>
      </c>
      <c r="O1259">
        <v>65.634605292750507</v>
      </c>
      <c r="P1259">
        <v>315.02800248911001</v>
      </c>
      <c r="Q1259">
        <v>0.249429110302539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692</v>
      </c>
      <c r="E1260">
        <v>1498.22926347</v>
      </c>
      <c r="F1260">
        <v>174.61</v>
      </c>
      <c r="G1260">
        <v>-36.860038164408699</v>
      </c>
      <c r="H1260">
        <v>8.1579834338579698</v>
      </c>
      <c r="I1260">
        <v>-12.8252387457635</v>
      </c>
      <c r="J1260">
        <v>1.72394294203459</v>
      </c>
      <c r="K1260">
        <v>161.52321371488699</v>
      </c>
      <c r="L1260">
        <v>164.13715683274501</v>
      </c>
      <c r="M1260">
        <v>66.913877747023093</v>
      </c>
      <c r="N1260">
        <v>1.77422363948943</v>
      </c>
      <c r="O1260">
        <v>29.3453983162476</v>
      </c>
      <c r="P1260">
        <v>38.140822784810098</v>
      </c>
      <c r="Q1260">
        <v>6.9207344780304006E-2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65</v>
      </c>
      <c r="E1261">
        <v>1497.8207878149999</v>
      </c>
      <c r="F1261">
        <v>714.6</v>
      </c>
      <c r="G1261">
        <v>93.950946535059501</v>
      </c>
      <c r="H1261">
        <v>6.6355629551268196</v>
      </c>
      <c r="I1261">
        <v>35.520902272791403</v>
      </c>
      <c r="J1261">
        <v>0.502110053654231</v>
      </c>
      <c r="K1261">
        <v>650.39212072006706</v>
      </c>
      <c r="L1261">
        <v>519.54400527643998</v>
      </c>
      <c r="M1261">
        <v>54.720369456546798</v>
      </c>
      <c r="N1261">
        <v>0.52332697198719103</v>
      </c>
      <c r="O1261">
        <v>11.181080324657099</v>
      </c>
      <c r="P1261">
        <v>133.376877857609</v>
      </c>
      <c r="Q1261">
        <v>6.2666871300844001E-2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E1262">
        <v>1496.0079224999999</v>
      </c>
      <c r="F1262">
        <v>269.2</v>
      </c>
      <c r="G1262">
        <v>963.64137570695402</v>
      </c>
      <c r="H1262">
        <v>-11.359496057374001</v>
      </c>
      <c r="I1262">
        <v>271.78203205493099</v>
      </c>
      <c r="J1262">
        <v>-5.0555645120466197</v>
      </c>
      <c r="K1262">
        <v>259.84458247330099</v>
      </c>
      <c r="L1262">
        <v>150.65386927609799</v>
      </c>
      <c r="M1262">
        <v>30.175770229705499</v>
      </c>
      <c r="N1262">
        <v>2.04910975038882</v>
      </c>
      <c r="O1262">
        <v>52.451708766716102</v>
      </c>
      <c r="P1262">
        <v>1092.6582278481001</v>
      </c>
      <c r="Q1262">
        <v>0.20464191785313801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346</v>
      </c>
      <c r="E1263">
        <v>1489.5641485399999</v>
      </c>
      <c r="F1263">
        <v>1147.5</v>
      </c>
      <c r="G1263">
        <v>-6.9164575568556499</v>
      </c>
      <c r="H1263">
        <v>5.9317730516074301</v>
      </c>
      <c r="I1263">
        <v>10.840872548989701</v>
      </c>
      <c r="J1263">
        <v>-1.4660411991092199</v>
      </c>
      <c r="K1263">
        <v>1090.13919677842</v>
      </c>
      <c r="L1263">
        <v>968.336429187524</v>
      </c>
      <c r="M1263">
        <v>56.378011670506297</v>
      </c>
      <c r="N1263">
        <v>0.33601352577192201</v>
      </c>
      <c r="O1263">
        <v>10.169934640522801</v>
      </c>
      <c r="P1263">
        <v>63.975421549014001</v>
      </c>
      <c r="Q1263">
        <v>-2.5727781685810001E-2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80</v>
      </c>
      <c r="E1264">
        <v>1484.0585649959901</v>
      </c>
      <c r="F1264">
        <v>133.94999999999999</v>
      </c>
      <c r="G1264">
        <v>97.047895195933606</v>
      </c>
      <c r="H1264">
        <v>14.110642746960499</v>
      </c>
      <c r="I1264">
        <v>25.277743039346898</v>
      </c>
      <c r="J1264">
        <v>-1.83062957245849</v>
      </c>
      <c r="K1264">
        <v>125.789691008229</v>
      </c>
      <c r="L1264">
        <v>106.43918654207801</v>
      </c>
      <c r="M1264">
        <v>51.564453008743001</v>
      </c>
      <c r="N1264">
        <v>1.42741421165914</v>
      </c>
      <c r="O1264">
        <v>11.1310190369541</v>
      </c>
      <c r="P1264">
        <v>130.94827586206799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388</v>
      </c>
      <c r="E1265">
        <v>1475.599230668</v>
      </c>
      <c r="F1265">
        <v>97.25</v>
      </c>
      <c r="G1265">
        <v>-52.293948901025402</v>
      </c>
      <c r="H1265">
        <v>0.22281696319887101</v>
      </c>
      <c r="I1265">
        <v>-37.996033912589297</v>
      </c>
      <c r="J1265">
        <v>-1.19783344613053</v>
      </c>
      <c r="K1265">
        <v>104.70455000035901</v>
      </c>
      <c r="L1265">
        <v>116.801471725406</v>
      </c>
      <c r="M1265">
        <v>39.341743263159003</v>
      </c>
      <c r="N1265">
        <v>1.8851122299901699</v>
      </c>
      <c r="O1265">
        <v>82.673521850899704</v>
      </c>
      <c r="P1265">
        <v>8.05555555555555</v>
      </c>
      <c r="Q1265">
        <v>-7.4609418930921004E-2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484</v>
      </c>
      <c r="E1266">
        <v>1470.11065824</v>
      </c>
      <c r="F1266">
        <v>681.6</v>
      </c>
      <c r="G1266">
        <v>-39.941371376264101</v>
      </c>
      <c r="H1266">
        <v>14.1708788832998</v>
      </c>
      <c r="I1266">
        <v>-15.109478428252601</v>
      </c>
      <c r="J1266">
        <v>14.7054853396954</v>
      </c>
      <c r="K1266">
        <v>639.29681365741305</v>
      </c>
      <c r="L1266">
        <v>671.70944900215704</v>
      </c>
      <c r="M1266">
        <v>86.474256418229999</v>
      </c>
      <c r="N1266">
        <v>2.3086429898868301</v>
      </c>
      <c r="O1266">
        <v>34.683098591549196</v>
      </c>
      <c r="P1266">
        <v>20.637168141592898</v>
      </c>
      <c r="Q1266">
        <v>5.3385260438864997E-2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189</v>
      </c>
      <c r="E1267">
        <v>1468.9975891049901</v>
      </c>
      <c r="F1267">
        <v>882.45</v>
      </c>
      <c r="G1267">
        <v>6.0849459604995104</v>
      </c>
      <c r="H1267">
        <v>-0.72416319764770598</v>
      </c>
      <c r="I1267">
        <v>-3.45504338441601</v>
      </c>
      <c r="J1267">
        <v>-0.75029086493970998</v>
      </c>
      <c r="K1267">
        <v>850.63847178936805</v>
      </c>
      <c r="L1267">
        <v>780.75488149709497</v>
      </c>
      <c r="M1267">
        <v>61.811873439267998</v>
      </c>
      <c r="N1267">
        <v>0.63279042205734104</v>
      </c>
      <c r="O1267">
        <v>15.927248002719599</v>
      </c>
      <c r="P1267">
        <v>46.2099246127081</v>
      </c>
      <c r="Q1267">
        <v>7.1468347003779006E-2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130</v>
      </c>
      <c r="E1268">
        <v>1458.6402145</v>
      </c>
      <c r="F1268">
        <v>740.55</v>
      </c>
      <c r="G1268">
        <v>47.997471956450497</v>
      </c>
      <c r="H1268">
        <v>21.802408463133698</v>
      </c>
      <c r="I1268">
        <v>0.69603909869621206</v>
      </c>
      <c r="J1268">
        <v>-3.1318518479707098</v>
      </c>
      <c r="K1268">
        <v>688.82470737828896</v>
      </c>
      <c r="L1268">
        <v>630.85123099189605</v>
      </c>
      <c r="M1268">
        <v>57.258793515944902</v>
      </c>
      <c r="N1268">
        <v>0.92050440903044495</v>
      </c>
      <c r="O1268">
        <v>14.1043818783336</v>
      </c>
      <c r="P1268">
        <v>78.231046931407903</v>
      </c>
      <c r="Q1268">
        <v>5.9334818312425E-2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E1269">
        <v>1458.0489381</v>
      </c>
      <c r="F1269">
        <v>707.05</v>
      </c>
      <c r="G1269">
        <v>3641.3081111506099</v>
      </c>
      <c r="H1269">
        <v>15.9370155705329</v>
      </c>
      <c r="I1269">
        <v>159.27323592696101</v>
      </c>
      <c r="J1269">
        <v>20.808743513181099</v>
      </c>
      <c r="K1269">
        <v>563.33374849608595</v>
      </c>
      <c r="L1269">
        <v>353.06747803731997</v>
      </c>
      <c r="M1269">
        <v>79.885316886497904</v>
      </c>
      <c r="N1269">
        <v>0.84475709427424195</v>
      </c>
      <c r="O1269">
        <v>0</v>
      </c>
      <c r="P1269">
        <v>3666.9152903569502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986</v>
      </c>
      <c r="E1270">
        <v>1451.9968235399999</v>
      </c>
      <c r="F1270">
        <v>224.59</v>
      </c>
      <c r="G1270">
        <v>-41.475195704277901</v>
      </c>
      <c r="H1270">
        <v>-5.4769602951369798</v>
      </c>
      <c r="I1270">
        <v>-28.532542426817098</v>
      </c>
      <c r="J1270">
        <v>-0.75901413422391195</v>
      </c>
      <c r="K1270">
        <v>227.012233340493</v>
      </c>
      <c r="L1270">
        <v>240.581279832223</v>
      </c>
      <c r="M1270">
        <v>34.945182692764803</v>
      </c>
      <c r="N1270">
        <v>1.2293573600485801</v>
      </c>
      <c r="O1270">
        <v>45.042076673048598</v>
      </c>
      <c r="P1270">
        <v>17.524856096284601</v>
      </c>
      <c r="Q1270">
        <v>-6.3673631681349999E-2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624</v>
      </c>
      <c r="E1271">
        <v>1451.7909862500001</v>
      </c>
      <c r="F1271">
        <v>745.5</v>
      </c>
      <c r="G1271">
        <v>524.76481204092397</v>
      </c>
      <c r="H1271">
        <v>25.874403763735</v>
      </c>
      <c r="I1271">
        <v>56.491795196035397</v>
      </c>
      <c r="J1271">
        <v>7.1805940368208496</v>
      </c>
      <c r="K1271">
        <v>598.63637761281905</v>
      </c>
      <c r="L1271">
        <v>460.15705565183498</v>
      </c>
      <c r="M1271">
        <v>83.865605780006703</v>
      </c>
      <c r="N1271">
        <v>0.89466576927941599</v>
      </c>
      <c r="O1271">
        <v>6.9081153588195798</v>
      </c>
      <c r="P1271">
        <v>653.030303030303</v>
      </c>
      <c r="Q1271">
        <v>0.174153904808039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333</v>
      </c>
      <c r="E1272">
        <v>1447.4874119999999</v>
      </c>
      <c r="F1272">
        <v>1190.8</v>
      </c>
      <c r="G1272">
        <v>397.76614797409297</v>
      </c>
      <c r="H1272">
        <v>12.539405484691899</v>
      </c>
      <c r="I1272">
        <v>231.851071372766</v>
      </c>
      <c r="J1272">
        <v>15.996031385593099</v>
      </c>
      <c r="K1272">
        <v>954.72861951228697</v>
      </c>
      <c r="L1272">
        <v>655.70118885017405</v>
      </c>
      <c r="M1272">
        <v>83.206755719262901</v>
      </c>
      <c r="N1272">
        <v>0.57207428187676501</v>
      </c>
      <c r="O1272">
        <v>7.48236479677528</v>
      </c>
      <c r="P1272">
        <v>466.91263984765499</v>
      </c>
      <c r="Q1272">
        <v>0.19477550823717499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821</v>
      </c>
      <c r="E1273">
        <v>1446.357</v>
      </c>
      <c r="F1273">
        <v>267.10000000000002</v>
      </c>
      <c r="G1273">
        <v>-43.766725983250303</v>
      </c>
      <c r="H1273">
        <v>-6.4917370721731897</v>
      </c>
      <c r="I1273">
        <v>-30.665527713270802</v>
      </c>
      <c r="J1273">
        <v>-5.0924461632161897</v>
      </c>
      <c r="K1273">
        <v>292.76841981801601</v>
      </c>
      <c r="M1273">
        <v>35.139981379893101</v>
      </c>
      <c r="N1273">
        <v>0.549724646891813</v>
      </c>
      <c r="O1273">
        <v>74.466491950580206</v>
      </c>
      <c r="P1273">
        <v>17.149122807017498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484</v>
      </c>
      <c r="E1274">
        <v>1441.72</v>
      </c>
      <c r="F1274">
        <v>214.61</v>
      </c>
      <c r="G1274">
        <v>-10.863589462750401</v>
      </c>
      <c r="H1274">
        <v>1.20525210942799</v>
      </c>
      <c r="I1274">
        <v>-22.002722665318402</v>
      </c>
      <c r="J1274">
        <v>0.86921697984229795</v>
      </c>
      <c r="K1274">
        <v>209.84556005610801</v>
      </c>
      <c r="L1274">
        <v>209.71108631212101</v>
      </c>
      <c r="M1274">
        <v>59.075939852344597</v>
      </c>
      <c r="N1274">
        <v>1.33538247308409</v>
      </c>
      <c r="O1274">
        <v>34.010530730161598</v>
      </c>
      <c r="P1274">
        <v>23.6232718894009</v>
      </c>
      <c r="Q1274">
        <v>7.6822789401520004E-3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21</v>
      </c>
      <c r="E1275">
        <v>1431.092369745</v>
      </c>
      <c r="F1275">
        <v>1715.3</v>
      </c>
      <c r="G1275">
        <v>1016.7837631846</v>
      </c>
      <c r="H1275">
        <v>11.458170371625499</v>
      </c>
      <c r="I1275">
        <v>73.480333240056098</v>
      </c>
      <c r="J1275">
        <v>3.9282573163704301E-2</v>
      </c>
      <c r="K1275">
        <v>1412.53719847142</v>
      </c>
      <c r="L1275">
        <v>877.66816555089304</v>
      </c>
      <c r="M1275">
        <v>66.458461288331605</v>
      </c>
      <c r="N1275">
        <v>0.84131845472739397</v>
      </c>
      <c r="O1275">
        <v>8.5174605025360108</v>
      </c>
      <c r="P1275">
        <v>1160.7864755604501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542</v>
      </c>
      <c r="E1276">
        <v>1428.5943012</v>
      </c>
      <c r="F1276">
        <v>434.05</v>
      </c>
      <c r="G1276">
        <v>5.4409020920065503</v>
      </c>
      <c r="H1276">
        <v>15.4887793027165</v>
      </c>
      <c r="I1276">
        <v>2.9941365733282201</v>
      </c>
      <c r="J1276">
        <v>-2.4687852552702498</v>
      </c>
      <c r="K1276">
        <v>380.09031375691001</v>
      </c>
      <c r="L1276">
        <v>369.089299474602</v>
      </c>
      <c r="M1276">
        <v>64.764801450415106</v>
      </c>
      <c r="N1276">
        <v>1.7416077408397801</v>
      </c>
      <c r="O1276">
        <v>15.931344315171</v>
      </c>
      <c r="P1276">
        <v>48.139931740614301</v>
      </c>
      <c r="Q1276">
        <v>-0.120718858701393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189</v>
      </c>
      <c r="E1277">
        <v>1426.7136</v>
      </c>
      <c r="F1277">
        <v>1131.55</v>
      </c>
      <c r="G1277">
        <v>18.127339688547</v>
      </c>
      <c r="H1277">
        <v>8.6682486007245405</v>
      </c>
      <c r="I1277">
        <v>-3.7773395412531299</v>
      </c>
      <c r="J1277">
        <v>-0.99269482189438696</v>
      </c>
      <c r="K1277">
        <v>1063.0047258561201</v>
      </c>
      <c r="L1277">
        <v>986.81458827376196</v>
      </c>
      <c r="M1277">
        <v>66.670812800574396</v>
      </c>
      <c r="N1277">
        <v>1.2078673492268399</v>
      </c>
      <c r="O1277">
        <v>5.0771066236578104</v>
      </c>
      <c r="P1277">
        <v>51.084852126310103</v>
      </c>
      <c r="Q1277">
        <v>5.6280533028649996E-3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494</v>
      </c>
      <c r="E1278">
        <v>1426.1916319439999</v>
      </c>
      <c r="F1278">
        <v>260.77999999999997</v>
      </c>
      <c r="G1278">
        <v>20.0829616387302</v>
      </c>
      <c r="H1278">
        <v>17.705844245591599</v>
      </c>
      <c r="I1278">
        <v>7.2187055572350198</v>
      </c>
      <c r="J1278">
        <v>9.4388015602119903</v>
      </c>
      <c r="K1278">
        <v>235.287058404356</v>
      </c>
      <c r="L1278">
        <v>218.280085711715</v>
      </c>
      <c r="M1278">
        <v>76.760057409664995</v>
      </c>
      <c r="N1278">
        <v>1.7152060421369699</v>
      </c>
      <c r="O1278">
        <v>12.1251629726206</v>
      </c>
      <c r="P1278">
        <v>49.486959014044103</v>
      </c>
      <c r="Q1278">
        <v>1.9872669438238E-2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505</v>
      </c>
      <c r="E1279">
        <v>1426.13771634</v>
      </c>
      <c r="F1279">
        <v>580.35</v>
      </c>
      <c r="G1279">
        <v>39.665676924063703</v>
      </c>
      <c r="H1279">
        <v>-3.6522417831902999E-2</v>
      </c>
      <c r="I1279">
        <v>11.4272417004952</v>
      </c>
      <c r="J1279">
        <v>-0.140069089863681</v>
      </c>
      <c r="K1279">
        <v>554.85915787832005</v>
      </c>
      <c r="L1279">
        <v>463.82448767091199</v>
      </c>
      <c r="M1279">
        <v>48.418263650168797</v>
      </c>
      <c r="N1279">
        <v>0.30425167649231399</v>
      </c>
      <c r="O1279">
        <v>17.170672869819899</v>
      </c>
      <c r="P1279">
        <v>71.930084431935995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610</v>
      </c>
      <c r="E1280">
        <v>1423.267690292</v>
      </c>
      <c r="F1280">
        <v>221.17</v>
      </c>
      <c r="G1280">
        <v>-26.319874083845701</v>
      </c>
      <c r="H1280">
        <v>-12.822560156936801</v>
      </c>
      <c r="I1280">
        <v>-35.798001103079301</v>
      </c>
      <c r="J1280">
        <v>-0.30708818282414002</v>
      </c>
      <c r="K1280">
        <v>227.18207460890301</v>
      </c>
      <c r="L1280">
        <v>233.48726722528801</v>
      </c>
      <c r="M1280">
        <v>39.566121562161101</v>
      </c>
      <c r="N1280">
        <v>0.43288064983991897</v>
      </c>
      <c r="O1280">
        <v>39.191572093864401</v>
      </c>
      <c r="P1280">
        <v>18.876646062886302</v>
      </c>
      <c r="Q1280">
        <v>8.9503776750029004E-2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239</v>
      </c>
      <c r="E1281">
        <v>1421.99551176</v>
      </c>
      <c r="F1281">
        <v>399.2</v>
      </c>
      <c r="G1281">
        <v>-36.360588551298797</v>
      </c>
      <c r="H1281">
        <v>-6.1144412268221204</v>
      </c>
      <c r="I1281">
        <v>-17.761908339043298</v>
      </c>
      <c r="J1281">
        <v>-1.92489308288294</v>
      </c>
      <c r="K1281">
        <v>397.14900459346001</v>
      </c>
      <c r="L1281">
        <v>399.86705238547</v>
      </c>
      <c r="M1281">
        <v>44.056825561378801</v>
      </c>
      <c r="N1281">
        <v>0.39763579328425103</v>
      </c>
      <c r="O1281">
        <v>28.707414829659299</v>
      </c>
      <c r="P1281">
        <v>37.347324961293602</v>
      </c>
      <c r="Q1281">
        <v>5.7574621963643997E-2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287</v>
      </c>
      <c r="E1282">
        <v>1420.286931307</v>
      </c>
      <c r="F1282">
        <v>169.09</v>
      </c>
      <c r="G1282">
        <v>-41.207577811222997</v>
      </c>
      <c r="H1282">
        <v>13.0611248806887</v>
      </c>
      <c r="I1282">
        <v>-28.209921599711901</v>
      </c>
      <c r="J1282">
        <v>13.300687834568899</v>
      </c>
      <c r="K1282">
        <v>158.95592612727199</v>
      </c>
      <c r="M1282">
        <v>87.119579397038507</v>
      </c>
      <c r="N1282">
        <v>1.22119226209132</v>
      </c>
      <c r="O1282">
        <v>30.049086285410102</v>
      </c>
      <c r="P1282">
        <v>31.3830613830613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E1283">
        <v>1414.4829199999999</v>
      </c>
      <c r="F1283">
        <v>1780.1</v>
      </c>
      <c r="G1283">
        <v>626.28300030791502</v>
      </c>
      <c r="H1283">
        <v>42.364945245102803</v>
      </c>
      <c r="I1283">
        <v>110.094182754184</v>
      </c>
      <c r="J1283">
        <v>10.036077444958501</v>
      </c>
      <c r="K1283">
        <v>1332.2602821544001</v>
      </c>
      <c r="L1283">
        <v>837.08866406842697</v>
      </c>
      <c r="M1283">
        <v>75.370539735420905</v>
      </c>
      <c r="N1283">
        <v>0.88040267972914499</v>
      </c>
      <c r="O1283">
        <v>6.1738104600865098</v>
      </c>
      <c r="P1283">
        <v>883.48066298342496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200</v>
      </c>
      <c r="E1284">
        <v>1407.2632028600001</v>
      </c>
      <c r="F1284">
        <v>2311.3000000000002</v>
      </c>
      <c r="G1284">
        <v>61.823384796416903</v>
      </c>
      <c r="H1284">
        <v>7.7455794896716501</v>
      </c>
      <c r="I1284">
        <v>44.648338433345998</v>
      </c>
      <c r="J1284">
        <v>1.48004296219995</v>
      </c>
      <c r="K1284">
        <v>2203.4462070618802</v>
      </c>
      <c r="L1284">
        <v>1825.3329582720601</v>
      </c>
      <c r="M1284">
        <v>43.437179435294603</v>
      </c>
      <c r="N1284">
        <v>0.64195401075777903</v>
      </c>
      <c r="O1284">
        <v>9.8948643620473096</v>
      </c>
      <c r="P1284">
        <v>90.827278731836202</v>
      </c>
      <c r="Q1284">
        <v>0.14687034610795399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E1285">
        <v>1406.3442050000001</v>
      </c>
      <c r="F1285">
        <v>1270.1500000000001</v>
      </c>
      <c r="G1285">
        <v>-7.8892388068406998</v>
      </c>
      <c r="H1285">
        <v>-6.1985638824168703</v>
      </c>
      <c r="I1285">
        <v>-28.4220681301266</v>
      </c>
      <c r="J1285">
        <v>-4.1629966291154901</v>
      </c>
      <c r="K1285">
        <v>1340.73644490265</v>
      </c>
      <c r="L1285">
        <v>1363.77420910967</v>
      </c>
      <c r="M1285">
        <v>37.832779766278598</v>
      </c>
      <c r="N1285">
        <v>0.81475052118400004</v>
      </c>
      <c r="O1285">
        <v>42.896508286422801</v>
      </c>
      <c r="P1285">
        <v>29.607142857142801</v>
      </c>
      <c r="Q1285">
        <v>0.22638886563334801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610</v>
      </c>
      <c r="E1286">
        <v>1403.3461561849999</v>
      </c>
      <c r="F1286">
        <v>245.19</v>
      </c>
      <c r="G1286">
        <v>-2.36774258662187</v>
      </c>
      <c r="H1286">
        <v>2.20279779023079</v>
      </c>
      <c r="I1286">
        <v>-18.750892714473501</v>
      </c>
      <c r="J1286">
        <v>-3.3701408291531001</v>
      </c>
      <c r="K1286">
        <v>229.48501086543899</v>
      </c>
      <c r="L1286">
        <v>226.99104060253401</v>
      </c>
      <c r="M1286">
        <v>53.722379718112201</v>
      </c>
      <c r="N1286">
        <v>1.3701354815458699</v>
      </c>
      <c r="O1286">
        <v>11.6888943268485</v>
      </c>
      <c r="P1286">
        <v>27.703125</v>
      </c>
      <c r="Q1286">
        <v>-3.3470709230024001E-2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130</v>
      </c>
      <c r="E1287">
        <v>1402.06355934</v>
      </c>
      <c r="F1287">
        <v>59.99</v>
      </c>
      <c r="G1287">
        <v>76.0057240194662</v>
      </c>
      <c r="H1287">
        <v>-1.6603544197379201</v>
      </c>
      <c r="I1287">
        <v>-26.661991243829402</v>
      </c>
      <c r="J1287">
        <v>-3.9701882358906898E-2</v>
      </c>
      <c r="K1287">
        <v>60.673690548754301</v>
      </c>
      <c r="L1287">
        <v>56.583255658865198</v>
      </c>
      <c r="M1287">
        <v>60.389998394433803</v>
      </c>
      <c r="N1287">
        <v>1.2655937173513001</v>
      </c>
      <c r="O1287">
        <v>43.357226204367301</v>
      </c>
      <c r="P1287">
        <v>109.38917975567099</v>
      </c>
      <c r="Q1287">
        <v>4.0389694222907002E-2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629</v>
      </c>
      <c r="E1288">
        <v>1399.35528675</v>
      </c>
      <c r="F1288">
        <v>208.85</v>
      </c>
      <c r="G1288">
        <v>198.744428186112</v>
      </c>
      <c r="H1288">
        <v>44.524455601795601</v>
      </c>
      <c r="I1288">
        <v>34.6174186249945</v>
      </c>
      <c r="J1288">
        <v>-3.1354341829484</v>
      </c>
      <c r="K1288">
        <v>166.698691243757</v>
      </c>
      <c r="L1288">
        <v>137.819549382959</v>
      </c>
      <c r="M1288">
        <v>50.738966467249</v>
      </c>
      <c r="N1288">
        <v>1.28645609847606</v>
      </c>
      <c r="O1288">
        <v>5.7936317931529704</v>
      </c>
      <c r="P1288">
        <v>231.50793650793599</v>
      </c>
      <c r="Q1288">
        <v>0.13309765048646099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692</v>
      </c>
      <c r="E1289">
        <v>1398.4</v>
      </c>
      <c r="F1289">
        <v>135.97</v>
      </c>
      <c r="G1289">
        <v>-5.7305815862432201</v>
      </c>
      <c r="H1289">
        <v>17.5780939817286</v>
      </c>
      <c r="I1289">
        <v>-12.3717134438262</v>
      </c>
      <c r="J1289">
        <v>2.2549433402263301</v>
      </c>
      <c r="K1289">
        <v>123.938268348226</v>
      </c>
      <c r="L1289">
        <v>122.891070808737</v>
      </c>
      <c r="M1289">
        <v>83.864509423936198</v>
      </c>
      <c r="N1289">
        <v>1.7122345223386699</v>
      </c>
      <c r="O1289">
        <v>13.9957343531661</v>
      </c>
      <c r="P1289">
        <v>35.563310069790603</v>
      </c>
      <c r="Q1289">
        <v>5.4454866508319997E-3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21</v>
      </c>
      <c r="E1290">
        <v>1389.99318528</v>
      </c>
      <c r="F1290">
        <v>1396.35</v>
      </c>
      <c r="G1290">
        <v>138.30323470407299</v>
      </c>
      <c r="H1290">
        <v>17.7784243293994</v>
      </c>
      <c r="I1290">
        <v>188.73710655412199</v>
      </c>
      <c r="J1290">
        <v>14.8698015664955</v>
      </c>
      <c r="K1290">
        <v>1143.4818081251401</v>
      </c>
      <c r="L1290">
        <v>864.30022313409802</v>
      </c>
      <c r="M1290">
        <v>67.680563770952801</v>
      </c>
      <c r="N1290">
        <v>1.12703367028462</v>
      </c>
      <c r="O1290">
        <v>0</v>
      </c>
      <c r="P1290">
        <v>235.137405496219</v>
      </c>
      <c r="Q1290">
        <v>0.121059090945755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1730</v>
      </c>
      <c r="E1291">
        <v>1389.4033999999999</v>
      </c>
      <c r="F1291">
        <v>539.35</v>
      </c>
      <c r="G1291">
        <v>63.9377162426143</v>
      </c>
      <c r="H1291">
        <v>62.042504478783002</v>
      </c>
      <c r="I1291">
        <v>4.3202937734711702</v>
      </c>
      <c r="J1291">
        <v>1.3145862168883999</v>
      </c>
      <c r="K1291">
        <v>419.317021609459</v>
      </c>
      <c r="L1291">
        <v>367.18406954955702</v>
      </c>
      <c r="M1291">
        <v>85.8669268021428</v>
      </c>
      <c r="N1291">
        <v>1.7027905774945</v>
      </c>
      <c r="O1291">
        <v>18.095856123111101</v>
      </c>
      <c r="P1291">
        <v>113.94287980959901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346</v>
      </c>
      <c r="E1292">
        <v>1386.1187915519999</v>
      </c>
      <c r="F1292">
        <v>69.06</v>
      </c>
      <c r="G1292">
        <v>-46.884988675820999</v>
      </c>
      <c r="H1292">
        <v>-1.7791608050421801</v>
      </c>
      <c r="I1292">
        <v>-19.948324797361401</v>
      </c>
      <c r="J1292">
        <v>-6.582601863092</v>
      </c>
      <c r="K1292">
        <v>70.033878987752402</v>
      </c>
      <c r="L1292">
        <v>72.194743040716105</v>
      </c>
      <c r="M1292">
        <v>36.6989489561673</v>
      </c>
      <c r="N1292">
        <v>1.15416897336447</v>
      </c>
      <c r="O1292">
        <v>31.769475818129099</v>
      </c>
      <c r="P1292">
        <v>24.320432043204299</v>
      </c>
      <c r="Q1292">
        <v>-3.8649006795039E-2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140</v>
      </c>
      <c r="E1293">
        <v>1385.928131398</v>
      </c>
      <c r="F1293">
        <v>164.34</v>
      </c>
      <c r="G1293">
        <v>251.38598708067499</v>
      </c>
      <c r="H1293">
        <v>11.7778155973794</v>
      </c>
      <c r="I1293">
        <v>82.140309076048894</v>
      </c>
      <c r="J1293">
        <v>-5.5302633371643299</v>
      </c>
      <c r="K1293">
        <v>149.76717194801901</v>
      </c>
      <c r="L1293">
        <v>118.092778858035</v>
      </c>
      <c r="M1293">
        <v>62.859457257127303</v>
      </c>
      <c r="N1293">
        <v>1.3712206315525399</v>
      </c>
      <c r="O1293">
        <v>14.013630278690499</v>
      </c>
      <c r="P1293">
        <v>295.048076923076</v>
      </c>
      <c r="Q1293">
        <v>0.14289174368083701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287</v>
      </c>
      <c r="E1294">
        <v>1385.1340912799999</v>
      </c>
      <c r="F1294">
        <v>329.6</v>
      </c>
      <c r="G1294">
        <v>85.825104002493802</v>
      </c>
      <c r="H1294">
        <v>12.5446265641904</v>
      </c>
      <c r="I1294">
        <v>42.281737873820802</v>
      </c>
      <c r="J1294">
        <v>5.2784477607824902</v>
      </c>
      <c r="K1294">
        <v>282.57704011965899</v>
      </c>
      <c r="L1294">
        <v>219.38911416309</v>
      </c>
      <c r="M1294">
        <v>67.739315907925501</v>
      </c>
      <c r="N1294">
        <v>1.1265311180023101</v>
      </c>
      <c r="O1294">
        <v>2.5485436893203799</v>
      </c>
      <c r="P1294">
        <v>154.91105955142999</v>
      </c>
      <c r="Q1294">
        <v>0.117254484599095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21</v>
      </c>
      <c r="E1295">
        <v>1384.8993599999999</v>
      </c>
      <c r="F1295">
        <v>1133.5999999999999</v>
      </c>
      <c r="G1295">
        <v>-14.010491145980501</v>
      </c>
      <c r="H1295">
        <v>-0.76779235428800097</v>
      </c>
      <c r="I1295">
        <v>-24.118400278451102</v>
      </c>
      <c r="J1295">
        <v>1.4149357402935301</v>
      </c>
      <c r="K1295">
        <v>1134.6036671322199</v>
      </c>
      <c r="L1295">
        <v>1102.03805984778</v>
      </c>
      <c r="M1295">
        <v>62.4679774755921</v>
      </c>
      <c r="N1295">
        <v>0.69186065313810996</v>
      </c>
      <c r="O1295">
        <v>29.446012702893398</v>
      </c>
      <c r="P1295">
        <v>25.829725829725799</v>
      </c>
      <c r="Q1295">
        <v>0.14201764102891301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242</v>
      </c>
      <c r="E1296">
        <v>1381.0139999999999</v>
      </c>
      <c r="F1296">
        <v>465.1</v>
      </c>
      <c r="G1296">
        <v>-6.0795591753644302</v>
      </c>
      <c r="H1296">
        <v>7.6127377276383701</v>
      </c>
      <c r="I1296">
        <v>3.97505209636978</v>
      </c>
      <c r="J1296">
        <v>1.7613448246377099</v>
      </c>
      <c r="K1296">
        <v>435.66535776512097</v>
      </c>
      <c r="L1296">
        <v>400.91157100914802</v>
      </c>
      <c r="M1296">
        <v>70.033198016127699</v>
      </c>
      <c r="N1296">
        <v>0.702774839999598</v>
      </c>
      <c r="O1296">
        <v>3.8486347022145702</v>
      </c>
      <c r="P1296">
        <v>41.712370505789103</v>
      </c>
      <c r="Q1296">
        <v>-4.4269262868300002E-3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E1297">
        <v>1380.70162549</v>
      </c>
      <c r="F1297">
        <v>1309.7</v>
      </c>
      <c r="G1297">
        <v>518.13821278186299</v>
      </c>
      <c r="H1297">
        <v>29.188585125754798</v>
      </c>
      <c r="I1297">
        <v>79.592157076968903</v>
      </c>
      <c r="J1297">
        <v>14.1931287270098</v>
      </c>
      <c r="K1297">
        <v>1041.6520113675399</v>
      </c>
      <c r="L1297">
        <v>649.86</v>
      </c>
      <c r="M1297">
        <v>83.996435204346994</v>
      </c>
      <c r="N1297">
        <v>0.91438299967180803</v>
      </c>
      <c r="O1297">
        <v>6.8947087119187502</v>
      </c>
      <c r="P1297">
        <v>575.799793601651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629</v>
      </c>
      <c r="E1298">
        <v>1379.68018308</v>
      </c>
      <c r="F1298">
        <v>136.74</v>
      </c>
      <c r="G1298">
        <v>-19.547742695340499</v>
      </c>
      <c r="H1298">
        <v>3.634691785092</v>
      </c>
      <c r="I1298">
        <v>-31.404918718568901</v>
      </c>
      <c r="J1298">
        <v>-1.07160194705272</v>
      </c>
      <c r="K1298">
        <v>136.32421650032501</v>
      </c>
      <c r="L1298">
        <v>138.801389138194</v>
      </c>
      <c r="M1298">
        <v>55.215013081218103</v>
      </c>
      <c r="N1298">
        <v>1.41614399008817</v>
      </c>
      <c r="O1298">
        <v>37.450636243966599</v>
      </c>
      <c r="P1298">
        <v>19.4235807860262</v>
      </c>
      <c r="Q1298">
        <v>-7.1330197640094004E-2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153</v>
      </c>
      <c r="E1299">
        <v>1378.2564428149999</v>
      </c>
      <c r="F1299">
        <v>620.29999999999995</v>
      </c>
      <c r="G1299">
        <v>-26.016587571115</v>
      </c>
      <c r="H1299">
        <v>-8.9063028510612998</v>
      </c>
      <c r="I1299">
        <v>-4.4032566854694304</v>
      </c>
      <c r="J1299">
        <v>-2.6363909094718001</v>
      </c>
      <c r="K1299">
        <v>597.44272844503905</v>
      </c>
      <c r="L1299">
        <v>575.10171063935297</v>
      </c>
      <c r="M1299">
        <v>45.481654661208701</v>
      </c>
      <c r="N1299">
        <v>1.1301563363417899</v>
      </c>
      <c r="O1299">
        <v>16.492019990327201</v>
      </c>
      <c r="P1299">
        <v>24.246369554331402</v>
      </c>
      <c r="Q1299">
        <v>-0.15775146340940299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287</v>
      </c>
      <c r="E1300">
        <v>1372.5233599999999</v>
      </c>
      <c r="F1300">
        <v>84.5</v>
      </c>
      <c r="G1300">
        <v>-3.89760443052299</v>
      </c>
      <c r="H1300">
        <v>-5.6213865077049903</v>
      </c>
      <c r="I1300">
        <v>-27.586603013878399</v>
      </c>
      <c r="J1300">
        <v>-2.4584240213170698</v>
      </c>
      <c r="K1300">
        <v>85.850181792321393</v>
      </c>
      <c r="L1300">
        <v>85.014581813001897</v>
      </c>
      <c r="M1300">
        <v>42.340475257824501</v>
      </c>
      <c r="N1300">
        <v>0.85819586739589904</v>
      </c>
      <c r="O1300">
        <v>24.2011834319526</v>
      </c>
      <c r="P1300">
        <v>25.352321614003799</v>
      </c>
      <c r="Q1300">
        <v>6.3104017544881999E-2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130</v>
      </c>
      <c r="E1301">
        <v>1371.8671999999999</v>
      </c>
      <c r="F1301">
        <v>661.4</v>
      </c>
      <c r="G1301">
        <v>8.9276328700615295</v>
      </c>
      <c r="H1301">
        <v>-1.1262635607865601</v>
      </c>
      <c r="I1301">
        <v>-14.074029057006699</v>
      </c>
      <c r="J1301">
        <v>-3.7235714232944801</v>
      </c>
      <c r="K1301">
        <v>655.400006916998</v>
      </c>
      <c r="L1301">
        <v>633.02378068836697</v>
      </c>
      <c r="M1301">
        <v>55.025789224828898</v>
      </c>
      <c r="N1301">
        <v>2.00688011835752</v>
      </c>
      <c r="O1301">
        <v>12.942243725430901</v>
      </c>
      <c r="P1301">
        <v>39.609498680738703</v>
      </c>
      <c r="Q1301">
        <v>0.106899471384265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986</v>
      </c>
      <c r="E1302">
        <v>1370.48967212</v>
      </c>
      <c r="F1302">
        <v>74.5</v>
      </c>
      <c r="G1302">
        <v>-42.664369656090301</v>
      </c>
      <c r="H1302">
        <v>0.54294972333833502</v>
      </c>
      <c r="I1302">
        <v>-26.1332790721967</v>
      </c>
      <c r="J1302">
        <v>-1.2811143538099199</v>
      </c>
      <c r="K1302">
        <v>74.083347983246497</v>
      </c>
      <c r="L1302">
        <v>80.276158553548797</v>
      </c>
      <c r="M1302">
        <v>41.606506346082398</v>
      </c>
      <c r="N1302">
        <v>0.91978793225364097</v>
      </c>
      <c r="O1302">
        <v>47.3825503355704</v>
      </c>
      <c r="P1302">
        <v>20.161290322580601</v>
      </c>
      <c r="Q1302">
        <v>-2.2666338373524001E-2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150</v>
      </c>
      <c r="E1303">
        <v>1365.008401263</v>
      </c>
      <c r="F1303">
        <v>205.36</v>
      </c>
      <c r="G1303">
        <v>38.581469874395196</v>
      </c>
      <c r="H1303">
        <v>7.1940411149074404</v>
      </c>
      <c r="I1303">
        <v>59.102192766922101</v>
      </c>
      <c r="J1303">
        <v>1.82277744006931</v>
      </c>
      <c r="K1303">
        <v>183.52035421386799</v>
      </c>
      <c r="L1303">
        <v>143.58556510776901</v>
      </c>
      <c r="M1303">
        <v>58.403545709389498</v>
      </c>
      <c r="N1303">
        <v>0.682584189931561</v>
      </c>
      <c r="O1303">
        <v>15.5044799376704</v>
      </c>
      <c r="P1303">
        <v>113.139595225739</v>
      </c>
      <c r="Q1303">
        <v>0.181996933209019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21</v>
      </c>
      <c r="E1304">
        <v>1360.016564928</v>
      </c>
      <c r="F1304">
        <v>122.93</v>
      </c>
      <c r="G1304">
        <v>-11.5190121529759</v>
      </c>
      <c r="H1304">
        <v>-1.9083465754295801</v>
      </c>
      <c r="I1304">
        <v>-3.4312213300349801</v>
      </c>
      <c r="J1304">
        <v>-6.2158032747560101</v>
      </c>
      <c r="K1304">
        <v>120.489692600528</v>
      </c>
      <c r="L1304">
        <v>113.10846196441101</v>
      </c>
      <c r="M1304">
        <v>51.053729335901899</v>
      </c>
      <c r="N1304">
        <v>1.4654776695090399</v>
      </c>
      <c r="O1304">
        <v>43.577645814691202</v>
      </c>
      <c r="P1304">
        <v>51.765432098765402</v>
      </c>
      <c r="Q1304">
        <v>1.7870552814820001E-2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1535</v>
      </c>
      <c r="E1305">
        <v>1354.654</v>
      </c>
      <c r="F1305">
        <v>82.72</v>
      </c>
      <c r="G1305">
        <v>-5.9485650012193796</v>
      </c>
      <c r="H1305">
        <v>-17.478920380667901</v>
      </c>
      <c r="I1305">
        <v>-3.8038002685585699</v>
      </c>
      <c r="J1305">
        <v>-5.5734035874143304</v>
      </c>
      <c r="K1305">
        <v>84.163903233440195</v>
      </c>
      <c r="L1305">
        <v>73.4013399762419</v>
      </c>
      <c r="M1305">
        <v>38.064964361887</v>
      </c>
      <c r="N1305">
        <v>0.112306107647205</v>
      </c>
      <c r="O1305">
        <v>26.873791102514499</v>
      </c>
      <c r="P1305">
        <v>59.0463372428379</v>
      </c>
      <c r="Q1305">
        <v>0.12817551259821899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140</v>
      </c>
      <c r="E1306">
        <v>1351.3640250000001</v>
      </c>
      <c r="F1306">
        <v>302.05</v>
      </c>
      <c r="G1306">
        <v>67.9969141738964</v>
      </c>
      <c r="H1306">
        <v>15.331134596770299</v>
      </c>
      <c r="I1306">
        <v>30.117249092339499</v>
      </c>
      <c r="J1306">
        <v>5.2613533185583004</v>
      </c>
      <c r="K1306">
        <v>279.77203932815399</v>
      </c>
      <c r="L1306">
        <v>236.20023453458299</v>
      </c>
      <c r="M1306">
        <v>78.255502291573094</v>
      </c>
      <c r="N1306">
        <v>1.25252011534821</v>
      </c>
      <c r="O1306">
        <v>24.962754510842501</v>
      </c>
      <c r="P1306">
        <v>99.768518518518505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59</v>
      </c>
      <c r="E1307">
        <v>1351.3018309199999</v>
      </c>
      <c r="F1307">
        <v>329.1</v>
      </c>
      <c r="G1307">
        <v>104.431376699723</v>
      </c>
      <c r="H1307">
        <v>19.038207535190701</v>
      </c>
      <c r="I1307">
        <v>12.649248647134501</v>
      </c>
      <c r="J1307">
        <v>4.4758332835997603</v>
      </c>
      <c r="K1307">
        <v>297.76660833847001</v>
      </c>
      <c r="L1307">
        <v>256.14481881627103</v>
      </c>
      <c r="M1307">
        <v>75.770799184141197</v>
      </c>
      <c r="N1307">
        <v>1.89529679506543</v>
      </c>
      <c r="O1307">
        <v>6.8975995138255799</v>
      </c>
      <c r="P1307">
        <v>176.438471230575</v>
      </c>
      <c r="Q1307">
        <v>8.4222732996542995E-2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125</v>
      </c>
      <c r="E1308">
        <v>1350.5786619999999</v>
      </c>
      <c r="F1308">
        <v>621.25</v>
      </c>
      <c r="G1308">
        <v>119.89766173418499</v>
      </c>
      <c r="H1308">
        <v>121.19335474943</v>
      </c>
      <c r="I1308">
        <v>133.044794776787</v>
      </c>
      <c r="J1308">
        <v>-0.413443688490856</v>
      </c>
      <c r="M1308">
        <v>79.633112460212104</v>
      </c>
      <c r="O1308">
        <v>17.496981891348</v>
      </c>
      <c r="P1308">
        <v>158.74635568513099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125</v>
      </c>
      <c r="E1309">
        <v>1336.2423005999999</v>
      </c>
      <c r="F1309">
        <v>1898.25</v>
      </c>
      <c r="G1309">
        <v>226.93016191992299</v>
      </c>
      <c r="H1309">
        <v>9.6975090475607093</v>
      </c>
      <c r="I1309">
        <v>123.347407252411</v>
      </c>
      <c r="J1309">
        <v>-4.51239194279652</v>
      </c>
      <c r="K1309">
        <v>1765.41857508874</v>
      </c>
      <c r="L1309">
        <v>1245.1705253227201</v>
      </c>
      <c r="M1309">
        <v>52.888422105446701</v>
      </c>
      <c r="N1309">
        <v>0.55966845290552703</v>
      </c>
      <c r="O1309">
        <v>21.691031212959299</v>
      </c>
      <c r="P1309">
        <v>285.040567951318</v>
      </c>
      <c r="Q1309">
        <v>0.21447841859253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821</v>
      </c>
      <c r="E1310">
        <v>1335.880183065</v>
      </c>
      <c r="F1310">
        <v>261.45</v>
      </c>
      <c r="G1310">
        <v>-25.873744324390401</v>
      </c>
      <c r="H1310">
        <v>-9.1912180208188392</v>
      </c>
      <c r="I1310">
        <v>-12.897974571963299</v>
      </c>
      <c r="J1310">
        <v>-3.67228683279858</v>
      </c>
      <c r="K1310">
        <v>268.38611966619601</v>
      </c>
      <c r="M1310">
        <v>42.476653878989097</v>
      </c>
      <c r="N1310">
        <v>0.74518645582543996</v>
      </c>
      <c r="O1310">
        <v>19.334480780263899</v>
      </c>
      <c r="P1310">
        <v>14.847353393366999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239</v>
      </c>
      <c r="E1311">
        <v>1335.5053392</v>
      </c>
      <c r="F1311">
        <v>1299.9000000000001</v>
      </c>
      <c r="G1311">
        <v>298.59560084271902</v>
      </c>
      <c r="H1311">
        <v>-14.902659012423699</v>
      </c>
      <c r="I1311">
        <v>55.474841763398601</v>
      </c>
      <c r="J1311">
        <v>-8.47914179150618</v>
      </c>
      <c r="K1311">
        <v>1344.7309990042099</v>
      </c>
      <c r="L1311">
        <v>990.95465331377602</v>
      </c>
      <c r="M1311">
        <v>34.064269859571702</v>
      </c>
      <c r="N1311">
        <v>0.85757680566931105</v>
      </c>
      <c r="O1311">
        <v>17.8513731825525</v>
      </c>
      <c r="P1311">
        <v>526.75988428158098</v>
      </c>
      <c r="Q1311">
        <v>0.182926902027118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62</v>
      </c>
      <c r="E1312">
        <v>1333.4502339999999</v>
      </c>
      <c r="F1312">
        <v>3089.1</v>
      </c>
      <c r="G1312">
        <v>319.269884749244</v>
      </c>
      <c r="H1312">
        <v>17.4709345061279</v>
      </c>
      <c r="I1312">
        <v>70.202638991334098</v>
      </c>
      <c r="J1312">
        <v>-1.87225122810817</v>
      </c>
      <c r="K1312">
        <v>2750.4948752444102</v>
      </c>
      <c r="L1312">
        <v>1901.8239246911901</v>
      </c>
      <c r="M1312">
        <v>49.839011682207399</v>
      </c>
      <c r="N1312">
        <v>0.88954508891215101</v>
      </c>
      <c r="O1312">
        <v>14.855459518953699</v>
      </c>
      <c r="P1312">
        <v>367.33736762480999</v>
      </c>
      <c r="Q1312">
        <v>0.14767987237149699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65</v>
      </c>
      <c r="E1313">
        <v>1326.2684395199999</v>
      </c>
      <c r="F1313">
        <v>661.6</v>
      </c>
      <c r="G1313">
        <v>37.476358877197796</v>
      </c>
      <c r="H1313">
        <v>6.1103722221855499</v>
      </c>
      <c r="I1313">
        <v>-8.3694231303835593</v>
      </c>
      <c r="J1313">
        <v>2.1696325780384198</v>
      </c>
      <c r="K1313">
        <v>615.30580249082698</v>
      </c>
      <c r="L1313">
        <v>582.78643306331696</v>
      </c>
      <c r="M1313">
        <v>71.209349480810502</v>
      </c>
      <c r="N1313">
        <v>1.6040834313248999</v>
      </c>
      <c r="O1313">
        <v>14.1399637243047</v>
      </c>
      <c r="P1313">
        <v>68.797040438831502</v>
      </c>
      <c r="Q1313">
        <v>4.1555642965753002E-2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214</v>
      </c>
      <c r="E1314">
        <v>1317.5289738250001</v>
      </c>
      <c r="F1314">
        <v>827.3</v>
      </c>
      <c r="G1314">
        <v>90.369922016662599</v>
      </c>
      <c r="H1314">
        <v>9.7849808459240197</v>
      </c>
      <c r="I1314">
        <v>21.831001640823398</v>
      </c>
      <c r="J1314">
        <v>-4.6037242466633197</v>
      </c>
      <c r="K1314">
        <v>732.44930365066102</v>
      </c>
      <c r="L1314">
        <v>590.28610669845602</v>
      </c>
      <c r="M1314">
        <v>45.862200511858497</v>
      </c>
      <c r="N1314">
        <v>0.35741303914067002</v>
      </c>
      <c r="O1314">
        <v>14.335791127765001</v>
      </c>
      <c r="P1314">
        <v>117.710526315789</v>
      </c>
      <c r="Q1314">
        <v>0.18717515565509299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125</v>
      </c>
      <c r="E1315">
        <v>1315.8438212399999</v>
      </c>
      <c r="F1315">
        <v>813.7</v>
      </c>
      <c r="G1315">
        <v>-0.52074048179158705</v>
      </c>
      <c r="H1315">
        <v>-8.1752291869264102</v>
      </c>
      <c r="I1315">
        <v>-33.6207864020868</v>
      </c>
      <c r="J1315">
        <v>-4.9805127601726102</v>
      </c>
      <c r="K1315">
        <v>860.27917439411704</v>
      </c>
      <c r="L1315">
        <v>856.00742345547496</v>
      </c>
      <c r="M1315">
        <v>34.815821226292002</v>
      </c>
      <c r="N1315">
        <v>0.81443410294524399</v>
      </c>
      <c r="O1315">
        <v>32.727049281061802</v>
      </c>
      <c r="P1315">
        <v>29.5700636942675</v>
      </c>
      <c r="Q1315">
        <v>7.2937837913569004E-2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542</v>
      </c>
      <c r="E1316">
        <v>1314.8189581500001</v>
      </c>
      <c r="F1316">
        <v>203.37</v>
      </c>
      <c r="G1316">
        <v>-44.169192387886</v>
      </c>
      <c r="H1316">
        <v>6.1245308704105303</v>
      </c>
      <c r="I1316">
        <v>-18.307268385960001</v>
      </c>
      <c r="J1316">
        <v>3.83594150823094</v>
      </c>
      <c r="K1316">
        <v>198.95497475987801</v>
      </c>
      <c r="L1316">
        <v>202.16662919210199</v>
      </c>
      <c r="M1316">
        <v>68.242078650934204</v>
      </c>
      <c r="N1316">
        <v>1.0708724613810501</v>
      </c>
      <c r="O1316">
        <v>27.575355263804799</v>
      </c>
      <c r="P1316">
        <v>27.185741088180102</v>
      </c>
      <c r="Q1316">
        <v>-4.1905192312130003E-3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403</v>
      </c>
      <c r="E1317">
        <v>1312.82237592</v>
      </c>
      <c r="F1317">
        <v>4312.95</v>
      </c>
      <c r="G1317">
        <v>27.050107759414999</v>
      </c>
      <c r="H1317">
        <v>38.929134103943298</v>
      </c>
      <c r="I1317">
        <v>16.415529046923599</v>
      </c>
      <c r="J1317">
        <v>-1.43410604127994</v>
      </c>
      <c r="K1317">
        <v>3484.9844730442901</v>
      </c>
      <c r="L1317">
        <v>3163.8495195576802</v>
      </c>
      <c r="M1317">
        <v>65.259726908461303</v>
      </c>
      <c r="N1317">
        <v>1.9469554629099499</v>
      </c>
      <c r="O1317">
        <v>3.17763943472566</v>
      </c>
      <c r="P1317">
        <v>77.853608247422599</v>
      </c>
      <c r="Q1317">
        <v>3.9895132684650003E-3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986</v>
      </c>
      <c r="E1318">
        <v>1312.7140904</v>
      </c>
      <c r="F1318">
        <v>337.25</v>
      </c>
      <c r="G1318">
        <v>-16.895659054007499</v>
      </c>
      <c r="H1318">
        <v>-0.346227229218105</v>
      </c>
      <c r="I1318">
        <v>-24.347701291105601</v>
      </c>
      <c r="J1318">
        <v>-1.0001172325074199</v>
      </c>
      <c r="K1318">
        <v>340.21138621609498</v>
      </c>
      <c r="L1318">
        <v>352.39804531099497</v>
      </c>
      <c r="M1318">
        <v>45.552610057389998</v>
      </c>
      <c r="N1318">
        <v>1.0605074518654001</v>
      </c>
      <c r="O1318">
        <v>58.873239436619698</v>
      </c>
      <c r="P1318">
        <v>22.636363636363601</v>
      </c>
      <c r="Q1318">
        <v>4.1727005696176003E-2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2455</v>
      </c>
      <c r="E1319">
        <v>1299.1222</v>
      </c>
      <c r="F1319">
        <v>28.966666666666601</v>
      </c>
      <c r="G1319">
        <v>193.291903362467</v>
      </c>
      <c r="H1319">
        <v>4.1240623322233496</v>
      </c>
      <c r="I1319">
        <v>92.880218486545701</v>
      </c>
      <c r="J1319">
        <v>-5.6324008159109704</v>
      </c>
      <c r="K1319">
        <v>25.663933818530001</v>
      </c>
      <c r="L1319">
        <v>18.4413085606521</v>
      </c>
      <c r="M1319">
        <v>82.808211840117096</v>
      </c>
      <c r="N1319">
        <v>1.5271123082531299</v>
      </c>
      <c r="O1319">
        <v>18.527042577675399</v>
      </c>
      <c r="P1319">
        <v>350.25906735751198</v>
      </c>
      <c r="Q1319">
        <v>0.27892605240153301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65</v>
      </c>
      <c r="E1320">
        <v>1298.31159265</v>
      </c>
      <c r="F1320">
        <v>263</v>
      </c>
      <c r="G1320">
        <v>23.3169431039655</v>
      </c>
      <c r="H1320">
        <v>7.4377112572751303</v>
      </c>
      <c r="I1320">
        <v>-16.263996419772901</v>
      </c>
      <c r="J1320">
        <v>5.4731843631975696</v>
      </c>
      <c r="K1320">
        <v>251.16192776177601</v>
      </c>
      <c r="L1320">
        <v>241.23735210468999</v>
      </c>
      <c r="M1320">
        <v>75.014486405162998</v>
      </c>
      <c r="N1320">
        <v>1.4418570652393701</v>
      </c>
      <c r="O1320">
        <v>11.140684410646299</v>
      </c>
      <c r="P1320">
        <v>64.683782091421406</v>
      </c>
      <c r="Q1320">
        <v>-2.240545960463E-3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130</v>
      </c>
      <c r="E1321">
        <v>1294.6648571999999</v>
      </c>
      <c r="F1321">
        <v>149.93</v>
      </c>
      <c r="G1321">
        <v>32.546829232478302</v>
      </c>
      <c r="H1321">
        <v>1.8984183187250601</v>
      </c>
      <c r="I1321">
        <v>-22.5200341661373</v>
      </c>
      <c r="J1321">
        <v>-0.115255668932136</v>
      </c>
      <c r="K1321">
        <v>147.12331834853401</v>
      </c>
      <c r="L1321">
        <v>144.889466913745</v>
      </c>
      <c r="M1321">
        <v>47.3800898402136</v>
      </c>
      <c r="N1321">
        <v>0.96278498048882599</v>
      </c>
      <c r="O1321">
        <v>29.593810444874201</v>
      </c>
      <c r="P1321">
        <v>64.758241758241695</v>
      </c>
      <c r="Q1321">
        <v>4.1619710801814001E-2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934</v>
      </c>
      <c r="E1322">
        <v>1293.5002959999999</v>
      </c>
      <c r="F1322">
        <v>91.46</v>
      </c>
      <c r="G1322">
        <v>-22.6296511164525</v>
      </c>
      <c r="H1322">
        <v>-0.89109505881932105</v>
      </c>
      <c r="I1322">
        <v>-14.3269989534374</v>
      </c>
      <c r="J1322">
        <v>-1.67604673074277</v>
      </c>
      <c r="K1322">
        <v>87.497910814811206</v>
      </c>
      <c r="L1322">
        <v>89.326132880828894</v>
      </c>
      <c r="M1322">
        <v>39.477010543466598</v>
      </c>
      <c r="N1322">
        <v>1.1127320425923499</v>
      </c>
      <c r="O1322">
        <v>26.4487207522414</v>
      </c>
      <c r="P1322">
        <v>23.594594594594501</v>
      </c>
      <c r="Q1322">
        <v>-1.8822612267388999E-2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65</v>
      </c>
      <c r="E1323">
        <v>1282.1600000000001</v>
      </c>
      <c r="F1323">
        <v>13.17</v>
      </c>
      <c r="G1323">
        <v>54.664929637197197</v>
      </c>
      <c r="H1323">
        <v>6.1154636478988103</v>
      </c>
      <c r="I1323">
        <v>-33.122696766147499</v>
      </c>
      <c r="J1323">
        <v>2.74850075784201</v>
      </c>
      <c r="K1323">
        <v>12.842856690860801</v>
      </c>
      <c r="L1323">
        <v>12.2265814597373</v>
      </c>
      <c r="M1323">
        <v>76.374255136001693</v>
      </c>
      <c r="N1323">
        <v>1.45113326903124</v>
      </c>
      <c r="O1323">
        <v>41.609719058466197</v>
      </c>
      <c r="P1323">
        <v>85.492957746478893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214</v>
      </c>
      <c r="E1324">
        <v>1279.5983169000001</v>
      </c>
      <c r="F1324">
        <v>715.25</v>
      </c>
      <c r="G1324">
        <v>120.140974031935</v>
      </c>
      <c r="H1324">
        <v>2.9797580530685202</v>
      </c>
      <c r="I1324">
        <v>12.3436530161609</v>
      </c>
      <c r="J1324">
        <v>7.0976663662413602</v>
      </c>
      <c r="K1324">
        <v>689.12203637552398</v>
      </c>
      <c r="L1324">
        <v>591.74636262146703</v>
      </c>
      <c r="M1324">
        <v>81.142011512128093</v>
      </c>
      <c r="N1324">
        <v>0.80469956960550304</v>
      </c>
      <c r="O1324">
        <v>15.204473960153701</v>
      </c>
      <c r="P1324">
        <v>159.148550724637</v>
      </c>
      <c r="Q1324">
        <v>0.11704838371678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100</v>
      </c>
      <c r="E1325">
        <v>1279.1834220000001</v>
      </c>
      <c r="F1325">
        <v>805.5</v>
      </c>
      <c r="G1325">
        <v>-11.892933454889</v>
      </c>
      <c r="H1325">
        <v>3.86625423754223</v>
      </c>
      <c r="I1325">
        <v>-21.9086437692687</v>
      </c>
      <c r="J1325">
        <v>4.21573441760607</v>
      </c>
      <c r="K1325">
        <v>797.52537533414204</v>
      </c>
      <c r="L1325">
        <v>802.95690990033597</v>
      </c>
      <c r="M1325">
        <v>55.362408664255597</v>
      </c>
      <c r="N1325">
        <v>0.52838902753471595</v>
      </c>
      <c r="O1325">
        <v>29.906890130353801</v>
      </c>
      <c r="P1325">
        <v>17.582658200131299</v>
      </c>
      <c r="Q1325">
        <v>-9.9483581496122006E-2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986</v>
      </c>
      <c r="E1326">
        <v>1278.6765774999999</v>
      </c>
      <c r="F1326">
        <v>635.15</v>
      </c>
      <c r="G1326">
        <v>-9.0755149942636102</v>
      </c>
      <c r="H1326">
        <v>13.020847804878599</v>
      </c>
      <c r="I1326">
        <v>-14.283989281444001</v>
      </c>
      <c r="J1326">
        <v>1.8848133889705201</v>
      </c>
      <c r="K1326">
        <v>607.23911024618906</v>
      </c>
      <c r="L1326">
        <v>605.93407599579098</v>
      </c>
      <c r="M1326">
        <v>53.009733327837097</v>
      </c>
      <c r="N1326">
        <v>1.2418949864326301</v>
      </c>
      <c r="O1326">
        <v>34.613870739195399</v>
      </c>
      <c r="P1326">
        <v>32.4470858096131</v>
      </c>
      <c r="Q1326">
        <v>1.8713217481375E-2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21</v>
      </c>
      <c r="E1327">
        <v>1276.35699376</v>
      </c>
      <c r="F1327">
        <v>352.55</v>
      </c>
      <c r="G1327">
        <v>13.1940826233128</v>
      </c>
      <c r="H1327">
        <v>6.64293164893619</v>
      </c>
      <c r="I1327">
        <v>-0.85827345085404005</v>
      </c>
      <c r="J1327">
        <v>-2.4966054983661801</v>
      </c>
      <c r="K1327">
        <v>339.87071013539298</v>
      </c>
      <c r="L1327">
        <v>316.26753230435497</v>
      </c>
      <c r="M1327">
        <v>65.337461603956299</v>
      </c>
      <c r="N1327">
        <v>0.112417870134075</v>
      </c>
      <c r="O1327">
        <v>27.584739753226401</v>
      </c>
      <c r="P1327">
        <v>42.1572580645161</v>
      </c>
      <c r="Q1327">
        <v>-6.6661783271690006E-2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46</v>
      </c>
      <c r="E1328">
        <v>1275.2961732000001</v>
      </c>
      <c r="F1328">
        <v>1180.3</v>
      </c>
      <c r="G1328">
        <v>133.770911113404</v>
      </c>
      <c r="H1328">
        <v>12.5560293105836</v>
      </c>
      <c r="I1328">
        <v>-1.70655080857226</v>
      </c>
      <c r="J1328">
        <v>7.4635495622853503</v>
      </c>
      <c r="K1328">
        <v>1119.25334687653</v>
      </c>
      <c r="L1328">
        <v>1007.89688417216</v>
      </c>
      <c r="M1328">
        <v>76.4475341571803</v>
      </c>
      <c r="N1328">
        <v>1.94701040785873</v>
      </c>
      <c r="O1328">
        <v>15.6485639244259</v>
      </c>
      <c r="P1328">
        <v>195.07499999999999</v>
      </c>
      <c r="Q1328">
        <v>0.110342217737085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629</v>
      </c>
      <c r="E1329">
        <v>1275.0911210950001</v>
      </c>
      <c r="F1329">
        <v>569.29999999999995</v>
      </c>
      <c r="G1329">
        <v>8.9155051036787096</v>
      </c>
      <c r="H1329">
        <v>-8.5624426273498795</v>
      </c>
      <c r="I1329">
        <v>3.60519338774019</v>
      </c>
      <c r="J1329">
        <v>-5.0736547494789903</v>
      </c>
      <c r="K1329">
        <v>575.31479800949603</v>
      </c>
      <c r="L1329">
        <v>494.979541097084</v>
      </c>
      <c r="M1329">
        <v>40.859667842899398</v>
      </c>
      <c r="N1329">
        <v>0.384766387939808</v>
      </c>
      <c r="O1329">
        <v>16.9857720007026</v>
      </c>
      <c r="P1329">
        <v>50.708140304434103</v>
      </c>
      <c r="Q1329">
        <v>5.2642975656280004E-3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1535</v>
      </c>
      <c r="E1330">
        <v>1273.9513203229999</v>
      </c>
      <c r="F1330">
        <v>213.89</v>
      </c>
      <c r="G1330">
        <v>-65.000444450550901</v>
      </c>
      <c r="H1330">
        <v>-8.0145448044364596</v>
      </c>
      <c r="I1330">
        <v>-33.852916432021601</v>
      </c>
      <c r="J1330">
        <v>-4.2411254922910802</v>
      </c>
      <c r="K1330">
        <v>226.114499493452</v>
      </c>
      <c r="L1330">
        <v>247.79845636163401</v>
      </c>
      <c r="M1330">
        <v>42.4363605974808</v>
      </c>
      <c r="N1330">
        <v>1.0098683807781399</v>
      </c>
      <c r="O1330">
        <v>81.845808593202094</v>
      </c>
      <c r="P1330">
        <v>6.6251246261216297</v>
      </c>
      <c r="Q1330">
        <v>8.8974793836949992E-3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189</v>
      </c>
      <c r="E1331">
        <v>1270.0134579999999</v>
      </c>
      <c r="F1331">
        <v>138.19999999999999</v>
      </c>
      <c r="G1331">
        <v>8.9206658299794306</v>
      </c>
      <c r="H1331">
        <v>4.6844977166600001</v>
      </c>
      <c r="I1331">
        <v>-11.5841337549787</v>
      </c>
      <c r="J1331">
        <v>1.56003310637301</v>
      </c>
      <c r="K1331">
        <v>132.73874941000699</v>
      </c>
      <c r="L1331">
        <v>126.066955701485</v>
      </c>
      <c r="M1331">
        <v>61.269944982892298</v>
      </c>
      <c r="N1331">
        <v>1.17048292393261</v>
      </c>
      <c r="O1331">
        <v>12.879884225759699</v>
      </c>
      <c r="P1331">
        <v>37.512437810945201</v>
      </c>
      <c r="Q1331">
        <v>6.5871292100695006E-2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65</v>
      </c>
      <c r="E1332">
        <v>1269.81438</v>
      </c>
      <c r="F1332">
        <v>2063.25</v>
      </c>
      <c r="G1332">
        <v>105.323482834064</v>
      </c>
      <c r="H1332">
        <v>-6.4419763066229603</v>
      </c>
      <c r="I1332">
        <v>7.0620392815915896</v>
      </c>
      <c r="J1332">
        <v>0.40127352338994798</v>
      </c>
      <c r="K1332">
        <v>1932.27610382427</v>
      </c>
      <c r="L1332">
        <v>1586.7991046670099</v>
      </c>
      <c r="M1332">
        <v>64.511426694666099</v>
      </c>
      <c r="N1332">
        <v>1.17979706201972</v>
      </c>
      <c r="O1332">
        <v>13.8010420453168</v>
      </c>
      <c r="P1332">
        <v>172.37623762376199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75</v>
      </c>
      <c r="E1333">
        <v>1269.20764416</v>
      </c>
      <c r="F1333">
        <v>74.75</v>
      </c>
      <c r="G1333">
        <v>162.190211430651</v>
      </c>
      <c r="H1333">
        <v>5.2071934091102197</v>
      </c>
      <c r="I1333">
        <v>-32.470747073315103</v>
      </c>
      <c r="J1333">
        <v>6.5110774449585804</v>
      </c>
      <c r="K1333">
        <v>73.364471840840295</v>
      </c>
      <c r="L1333">
        <v>71.868735914456295</v>
      </c>
      <c r="M1333">
        <v>66.099345982687097</v>
      </c>
      <c r="N1333">
        <v>1.7966939884406501</v>
      </c>
      <c r="O1333">
        <v>92.374581939799299</v>
      </c>
      <c r="P1333">
        <v>210.81081081081001</v>
      </c>
      <c r="Q1333">
        <v>0.356176195951173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388</v>
      </c>
      <c r="E1334">
        <v>1266.3599141049999</v>
      </c>
      <c r="F1334">
        <v>74.53</v>
      </c>
      <c r="G1334">
        <v>41.244878635706499</v>
      </c>
      <c r="H1334">
        <v>4.6058253023607802</v>
      </c>
      <c r="I1334">
        <v>-14.3296972499788</v>
      </c>
      <c r="J1334">
        <v>-6.4611700639601102</v>
      </c>
      <c r="K1334">
        <v>71.890488830648593</v>
      </c>
      <c r="L1334">
        <v>64.837444191149999</v>
      </c>
      <c r="M1334">
        <v>48.965394918726503</v>
      </c>
      <c r="N1334">
        <v>1.9152749715616899</v>
      </c>
      <c r="O1334">
        <v>13.9138601905273</v>
      </c>
      <c r="P1334">
        <v>66.733780760626303</v>
      </c>
      <c r="Q1334">
        <v>2.149921972442E-2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393</v>
      </c>
      <c r="E1335">
        <v>1264.4437842100001</v>
      </c>
      <c r="F1335">
        <v>500.25</v>
      </c>
      <c r="G1335">
        <v>154.661879089623</v>
      </c>
      <c r="H1335">
        <v>13.5014673210311</v>
      </c>
      <c r="I1335">
        <v>-9.4817053225744602E-2</v>
      </c>
      <c r="J1335">
        <v>10.2197993793281</v>
      </c>
      <c r="K1335">
        <v>436.43210934097698</v>
      </c>
      <c r="L1335">
        <v>381.06030336152401</v>
      </c>
      <c r="M1335">
        <v>85.627805175931101</v>
      </c>
      <c r="N1335">
        <v>1.8333586471311201</v>
      </c>
      <c r="O1335">
        <v>7.8860569715142503</v>
      </c>
      <c r="P1335">
        <v>181.039325842696</v>
      </c>
      <c r="Q1335">
        <v>9.7606570875458001E-2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242</v>
      </c>
      <c r="E1336">
        <v>1263.7114779840001</v>
      </c>
      <c r="F1336">
        <v>237.02</v>
      </c>
      <c r="G1336">
        <v>-18.464322063482999</v>
      </c>
      <c r="H1336">
        <v>16.819467742627801</v>
      </c>
      <c r="I1336">
        <v>-5.3081474295606501</v>
      </c>
      <c r="J1336">
        <v>12.2278623149349</v>
      </c>
      <c r="K1336">
        <v>206.49185046488901</v>
      </c>
      <c r="M1336">
        <v>79.628927093535097</v>
      </c>
      <c r="N1336">
        <v>2.2630461125482801</v>
      </c>
      <c r="O1336">
        <v>2.9027086321829301</v>
      </c>
      <c r="P1336">
        <v>42.140929535232303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484</v>
      </c>
      <c r="E1337">
        <v>1256.77816693</v>
      </c>
      <c r="F1337">
        <v>7.14</v>
      </c>
      <c r="G1337">
        <v>-68.085055312534806</v>
      </c>
      <c r="H1337">
        <v>-37.646181889348597</v>
      </c>
      <c r="I1337">
        <v>-70.136394711455694</v>
      </c>
      <c r="J1337">
        <v>-8.2004561418601796</v>
      </c>
      <c r="K1337">
        <v>10.2977905723194</v>
      </c>
      <c r="L1337">
        <v>12.9366667491082</v>
      </c>
      <c r="M1337">
        <v>26.7183762866226</v>
      </c>
      <c r="N1337">
        <v>2.02143625690905</v>
      </c>
      <c r="O1337">
        <v>201.12044817927099</v>
      </c>
      <c r="P1337">
        <v>2.7338129496402699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542</v>
      </c>
      <c r="E1338">
        <v>1255.0816917540001</v>
      </c>
      <c r="F1338">
        <v>151.38</v>
      </c>
      <c r="G1338">
        <v>-26.883357216811401</v>
      </c>
      <c r="H1338">
        <v>-7.1564106137346002</v>
      </c>
      <c r="I1338">
        <v>-29.602903306595</v>
      </c>
      <c r="J1338">
        <v>6.6709340757829496</v>
      </c>
      <c r="K1338">
        <v>152.15377489942099</v>
      </c>
      <c r="L1338">
        <v>164.74997966912699</v>
      </c>
      <c r="M1338">
        <v>61.004422547953403</v>
      </c>
      <c r="N1338">
        <v>1.71586444423803</v>
      </c>
      <c r="O1338">
        <v>48.071079402827301</v>
      </c>
      <c r="P1338">
        <v>12.8017883755588</v>
      </c>
      <c r="Q1338">
        <v>1.0508395601985999E-2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542</v>
      </c>
      <c r="E1339">
        <v>1250.0334702600001</v>
      </c>
      <c r="F1339">
        <v>356.2</v>
      </c>
      <c r="G1339">
        <v>3.33399726424804</v>
      </c>
      <c r="H1339">
        <v>-2.0189380358556899</v>
      </c>
      <c r="I1339">
        <v>-8.6267857060786497</v>
      </c>
      <c r="J1339">
        <v>-1.5122653773268999</v>
      </c>
      <c r="K1339">
        <v>350.72687044283703</v>
      </c>
      <c r="L1339">
        <v>335.38572328286102</v>
      </c>
      <c r="M1339">
        <v>45.405025977605902</v>
      </c>
      <c r="N1339">
        <v>1.12621750704051</v>
      </c>
      <c r="O1339">
        <v>56.850084222347</v>
      </c>
      <c r="P1339">
        <v>44.006468566808103</v>
      </c>
      <c r="Q1339">
        <v>-4.5246744379200002E-4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239</v>
      </c>
      <c r="E1340">
        <v>1248.01973802</v>
      </c>
      <c r="F1340">
        <v>801.7</v>
      </c>
      <c r="G1340">
        <v>325.80047845131702</v>
      </c>
      <c r="H1340">
        <v>16.029042148605999</v>
      </c>
      <c r="I1340">
        <v>103.2536629712</v>
      </c>
      <c r="J1340">
        <v>-10.2549859997933</v>
      </c>
      <c r="K1340">
        <v>738.498801766209</v>
      </c>
      <c r="L1340">
        <v>476.84999720444301</v>
      </c>
      <c r="M1340">
        <v>41.418954667260898</v>
      </c>
      <c r="N1340">
        <v>1.8137832589174501</v>
      </c>
      <c r="O1340">
        <v>40.950480229512202</v>
      </c>
      <c r="P1340">
        <v>357.33029092983401</v>
      </c>
      <c r="Q1340">
        <v>0.23092855092912001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150</v>
      </c>
      <c r="E1341">
        <v>1246.8887999999999</v>
      </c>
      <c r="F1341">
        <v>513.15</v>
      </c>
      <c r="G1341">
        <v>101.701790893327</v>
      </c>
      <c r="H1341">
        <v>101.63544689113699</v>
      </c>
      <c r="I1341">
        <v>114.84892393592899</v>
      </c>
      <c r="J1341">
        <v>-3.5651130312318999</v>
      </c>
      <c r="M1341">
        <v>70.153546626574496</v>
      </c>
      <c r="O1341">
        <v>8.1555100847705297</v>
      </c>
      <c r="P1341">
        <v>151.79097154072599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388</v>
      </c>
      <c r="E1342">
        <v>1243.4650469639901</v>
      </c>
      <c r="F1342">
        <v>50.4</v>
      </c>
      <c r="G1342">
        <v>-15.069308734331299</v>
      </c>
      <c r="H1342">
        <v>-6.6430785974043598</v>
      </c>
      <c r="I1342">
        <v>-48.4600461637378</v>
      </c>
      <c r="J1342">
        <v>-0.167430896552721</v>
      </c>
      <c r="K1342">
        <v>53.4034787615225</v>
      </c>
      <c r="L1342">
        <v>52.3739280008188</v>
      </c>
      <c r="M1342">
        <v>41.627333560805397</v>
      </c>
      <c r="N1342">
        <v>1.0054052710429999</v>
      </c>
      <c r="O1342">
        <v>63.690476190476097</v>
      </c>
      <c r="P1342">
        <v>61.022364217252303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1474</v>
      </c>
      <c r="E1343">
        <v>1236.23783772</v>
      </c>
      <c r="F1343">
        <v>1586.4</v>
      </c>
      <c r="G1343">
        <v>43.631777685623597</v>
      </c>
      <c r="H1343">
        <v>23.094195593502</v>
      </c>
      <c r="I1343">
        <v>6.3936717609671199</v>
      </c>
      <c r="J1343">
        <v>4.0185873263814997</v>
      </c>
      <c r="K1343">
        <v>1399.65011549526</v>
      </c>
      <c r="L1343">
        <v>1225.62848735032</v>
      </c>
      <c r="M1343">
        <v>69.980691209456893</v>
      </c>
      <c r="N1343">
        <v>1.3718639636602401</v>
      </c>
      <c r="O1343">
        <v>11.989409984871299</v>
      </c>
      <c r="P1343">
        <v>73.377049180327802</v>
      </c>
      <c r="Q1343">
        <v>4.4362426077144003E-2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109</v>
      </c>
      <c r="E1344">
        <v>1229.9628992</v>
      </c>
      <c r="F1344">
        <v>396.65</v>
      </c>
      <c r="G1344">
        <v>143.83816623640999</v>
      </c>
      <c r="H1344">
        <v>32.415519469504702</v>
      </c>
      <c r="I1344">
        <v>65.170943536217294</v>
      </c>
      <c r="J1344">
        <v>3.3091356973857602</v>
      </c>
      <c r="K1344">
        <v>347.557828405348</v>
      </c>
      <c r="L1344">
        <v>274.72187174924198</v>
      </c>
      <c r="M1344">
        <v>70.628554446368099</v>
      </c>
      <c r="N1344">
        <v>1.79660504480188</v>
      </c>
      <c r="O1344">
        <v>6.7439808395310701</v>
      </c>
      <c r="P1344">
        <v>191.44011756061701</v>
      </c>
      <c r="Q1344">
        <v>8.2588642514785995E-2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242</v>
      </c>
      <c r="E1345">
        <v>1229.75676</v>
      </c>
      <c r="F1345">
        <v>37.71</v>
      </c>
      <c r="G1345">
        <v>-5.3394927818659896</v>
      </c>
      <c r="H1345">
        <v>2.9163872382163301</v>
      </c>
      <c r="I1345">
        <v>-10.042881579272899</v>
      </c>
      <c r="J1345">
        <v>-9.4543389268272193</v>
      </c>
      <c r="K1345">
        <v>37.890255984540303</v>
      </c>
      <c r="L1345">
        <v>35.037418713408002</v>
      </c>
      <c r="M1345">
        <v>43.694042517523997</v>
      </c>
      <c r="N1345">
        <v>1.91248270701156</v>
      </c>
      <c r="O1345">
        <v>29.939008220631099</v>
      </c>
      <c r="P1345">
        <v>39.6666666666666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189</v>
      </c>
      <c r="E1346">
        <v>1226.5148160000001</v>
      </c>
      <c r="F1346">
        <v>1137.05</v>
      </c>
      <c r="G1346">
        <v>-33.146008842578397</v>
      </c>
      <c r="H1346">
        <v>4.1629124346805702</v>
      </c>
      <c r="I1346">
        <v>-16.384845487776701</v>
      </c>
      <c r="J1346">
        <v>-7.8625851064817498</v>
      </c>
      <c r="K1346">
        <v>1158.4371843096901</v>
      </c>
      <c r="L1346">
        <v>1164.7695973857701</v>
      </c>
      <c r="M1346">
        <v>44.866364312703503</v>
      </c>
      <c r="N1346">
        <v>1.00328280087845</v>
      </c>
      <c r="O1346">
        <v>34.118992128754201</v>
      </c>
      <c r="P1346">
        <v>12.467853610286801</v>
      </c>
      <c r="Q1346">
        <v>7.6046186341677993E-2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280</v>
      </c>
      <c r="E1347">
        <v>1225.136988</v>
      </c>
      <c r="F1347">
        <v>678.2</v>
      </c>
      <c r="G1347">
        <v>39.434365270688097</v>
      </c>
      <c r="H1347">
        <v>0.73912202856541798</v>
      </c>
      <c r="I1347">
        <v>28.128676887671698</v>
      </c>
      <c r="J1347">
        <v>1.2343007574771501</v>
      </c>
      <c r="K1347">
        <v>627.58092843704503</v>
      </c>
      <c r="L1347">
        <v>535.72065775259102</v>
      </c>
      <c r="M1347">
        <v>50.497400173429902</v>
      </c>
      <c r="N1347">
        <v>0.60776133867183102</v>
      </c>
      <c r="O1347">
        <v>9.6579180182836808</v>
      </c>
      <c r="P1347">
        <v>70.402010050251207</v>
      </c>
      <c r="Q1347">
        <v>1.8539569691219001E-2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692</v>
      </c>
      <c r="E1348">
        <v>1219.4300799939999</v>
      </c>
      <c r="F1348">
        <v>54.75</v>
      </c>
      <c r="G1348">
        <v>7.6695198227860004</v>
      </c>
      <c r="H1348">
        <v>15.530834252523899</v>
      </c>
      <c r="I1348">
        <v>14.2760649473732</v>
      </c>
      <c r="J1348">
        <v>-6.2731330813571997</v>
      </c>
      <c r="K1348">
        <v>52.7009513143813</v>
      </c>
      <c r="L1348">
        <v>48.7290187884498</v>
      </c>
      <c r="M1348">
        <v>58.7064039832552</v>
      </c>
      <c r="N1348">
        <v>2.00907730786466</v>
      </c>
      <c r="O1348">
        <v>13.607305936073001</v>
      </c>
      <c r="P1348">
        <v>36.874999999999901</v>
      </c>
      <c r="Q1348">
        <v>5.9313157815000003E-2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1151</v>
      </c>
      <c r="E1349">
        <v>1219.0254112499999</v>
      </c>
      <c r="F1349">
        <v>918.4</v>
      </c>
      <c r="G1349">
        <v>256.123388570739</v>
      </c>
      <c r="H1349">
        <v>-5.31478102536426</v>
      </c>
      <c r="I1349">
        <v>82.405220121006394</v>
      </c>
      <c r="J1349">
        <v>-0.97706982600708203</v>
      </c>
      <c r="K1349">
        <v>916.15834784344599</v>
      </c>
      <c r="L1349">
        <v>696.603859033351</v>
      </c>
      <c r="M1349">
        <v>44.338075587884802</v>
      </c>
      <c r="N1349">
        <v>0.41416756503813301</v>
      </c>
      <c r="O1349">
        <v>19.1202090592334</v>
      </c>
      <c r="P1349">
        <v>368.57142857142799</v>
      </c>
      <c r="Q1349">
        <v>0.188289468103612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E1350">
        <v>1209.7015684</v>
      </c>
      <c r="F1350">
        <v>790</v>
      </c>
      <c r="G1350">
        <v>6177.7813156715101</v>
      </c>
      <c r="H1350">
        <v>1.5199633769104099</v>
      </c>
      <c r="I1350">
        <v>479.74385188723602</v>
      </c>
      <c r="J1350">
        <v>-0.67715784915907595</v>
      </c>
      <c r="K1350">
        <v>702.84460005802202</v>
      </c>
      <c r="L1350">
        <v>403.46944096433202</v>
      </c>
      <c r="M1350">
        <v>71.9210631548344</v>
      </c>
      <c r="N1350">
        <v>1.91772160819382</v>
      </c>
      <c r="O1350">
        <v>6.3227848101265796</v>
      </c>
      <c r="P1350">
        <v>6125.3743104806899</v>
      </c>
    </row>
    <row r="1351" spans="1:17" hidden="1" x14ac:dyDescent="0.3">
      <c r="A1351" t="s">
        <v>2852</v>
      </c>
      <c r="B1351" t="s">
        <v>2853</v>
      </c>
      <c r="C1351" t="str">
        <f>IFERROR(VLOOKUP(Table1[[#This Row],[Ticker]],[1]!Table1[[Symbol]:[Industry]],2,FALSE),"-")</f>
        <v>-</v>
      </c>
      <c r="D1351" t="s">
        <v>21</v>
      </c>
      <c r="E1351">
        <v>1208.922005677</v>
      </c>
      <c r="F1351">
        <v>213.42</v>
      </c>
      <c r="G1351">
        <v>74.580350095113104</v>
      </c>
      <c r="H1351">
        <v>42.323199399805503</v>
      </c>
      <c r="I1351">
        <v>37.571588282659299</v>
      </c>
      <c r="J1351">
        <v>-0.194864517270806</v>
      </c>
      <c r="K1351">
        <v>169.167889738692</v>
      </c>
      <c r="L1351">
        <v>146.93775562743599</v>
      </c>
      <c r="M1351">
        <v>73.368006082738702</v>
      </c>
      <c r="N1351">
        <v>3.3208034819329399</v>
      </c>
      <c r="O1351">
        <v>11.892043857182999</v>
      </c>
      <c r="P1351">
        <v>106.103331723804</v>
      </c>
      <c r="Q1351">
        <v>0.102509235968959</v>
      </c>
    </row>
    <row r="1352" spans="1:17" hidden="1" x14ac:dyDescent="0.3">
      <c r="A1352" t="s">
        <v>2854</v>
      </c>
      <c r="B1352" t="s">
        <v>2855</v>
      </c>
      <c r="C1352" t="str">
        <f>IFERROR(VLOOKUP(Table1[[#This Row],[Ticker]],[1]!Table1[[Symbol]:[Industry]],2,FALSE),"-")</f>
        <v>-</v>
      </c>
      <c r="D1352" t="s">
        <v>388</v>
      </c>
      <c r="E1352">
        <v>1200.7140257879901</v>
      </c>
      <c r="F1352">
        <v>46.73</v>
      </c>
      <c r="G1352">
        <v>3.7150891200775198</v>
      </c>
      <c r="H1352">
        <v>12.597736968306</v>
      </c>
      <c r="I1352">
        <v>-29.1623634542904</v>
      </c>
      <c r="J1352">
        <v>1.3513182016223599</v>
      </c>
      <c r="K1352">
        <v>45.368648056365203</v>
      </c>
      <c r="L1352">
        <v>45.582491428257597</v>
      </c>
      <c r="M1352">
        <v>69.709337411626194</v>
      </c>
      <c r="N1352">
        <v>1.91734245572647</v>
      </c>
      <c r="O1352">
        <v>29.467151722662098</v>
      </c>
      <c r="P1352">
        <v>70.5474452554744</v>
      </c>
    </row>
    <row r="1353" spans="1:17" hidden="1" x14ac:dyDescent="0.3">
      <c r="A1353" t="s">
        <v>2856</v>
      </c>
      <c r="B1353" t="s">
        <v>2857</v>
      </c>
      <c r="C1353" t="str">
        <f>IFERROR(VLOOKUP(Table1[[#This Row],[Ticker]],[1]!Table1[[Symbol]:[Industry]],2,FALSE),"-")</f>
        <v>-</v>
      </c>
      <c r="D1353" t="s">
        <v>189</v>
      </c>
      <c r="E1353">
        <v>1198.655873075</v>
      </c>
      <c r="F1353">
        <v>690.45</v>
      </c>
      <c r="G1353">
        <v>16.4607220282277</v>
      </c>
      <c r="H1353">
        <v>2.7036853351151602</v>
      </c>
      <c r="I1353">
        <v>7.5243139022973899</v>
      </c>
      <c r="J1353">
        <v>1.4760796286825499</v>
      </c>
      <c r="K1353">
        <v>653.70249298090005</v>
      </c>
      <c r="L1353">
        <v>600.06908065746097</v>
      </c>
      <c r="M1353">
        <v>54.9006907724348</v>
      </c>
      <c r="N1353">
        <v>0.451080196642338</v>
      </c>
      <c r="O1353">
        <v>10.073140705337</v>
      </c>
      <c r="P1353">
        <v>42.360824742268001</v>
      </c>
      <c r="Q1353">
        <v>3.6272263597299001E-2</v>
      </c>
    </row>
    <row r="1354" spans="1:17" hidden="1" x14ac:dyDescent="0.3">
      <c r="A1354" t="s">
        <v>2858</v>
      </c>
      <c r="B1354" t="s">
        <v>2859</v>
      </c>
      <c r="C1354" t="str">
        <f>IFERROR(VLOOKUP(Table1[[#This Row],[Ticker]],[1]!Table1[[Symbol]:[Industry]],2,FALSE),"-")</f>
        <v>-</v>
      </c>
      <c r="D1354" t="s">
        <v>629</v>
      </c>
      <c r="E1354">
        <v>1196.942684184</v>
      </c>
      <c r="F1354">
        <v>45.62</v>
      </c>
      <c r="G1354">
        <v>-29.463870460291702</v>
      </c>
      <c r="H1354">
        <v>5.9413828595382796</v>
      </c>
      <c r="I1354">
        <v>-35.464265573020498</v>
      </c>
      <c r="J1354">
        <v>-3.5753868700537201</v>
      </c>
      <c r="K1354">
        <v>44.7011760763681</v>
      </c>
      <c r="L1354">
        <v>47.4142425529324</v>
      </c>
      <c r="M1354">
        <v>48.716382185371899</v>
      </c>
      <c r="N1354">
        <v>1.5788948539932399</v>
      </c>
      <c r="O1354">
        <v>47.084612012275301</v>
      </c>
      <c r="P1354">
        <v>25.3296703296703</v>
      </c>
      <c r="Q1354">
        <v>-4.6211682076370997E-2</v>
      </c>
    </row>
    <row r="1355" spans="1:17" hidden="1" x14ac:dyDescent="0.3">
      <c r="A1355" t="s">
        <v>2860</v>
      </c>
      <c r="B1355" t="s">
        <v>2861</v>
      </c>
      <c r="C1355" t="str">
        <f>IFERROR(VLOOKUP(Table1[[#This Row],[Ticker]],[1]!Table1[[Symbol]:[Industry]],2,FALSE),"-")</f>
        <v>-</v>
      </c>
      <c r="D1355" t="s">
        <v>59</v>
      </c>
      <c r="E1355">
        <v>1190.3119999999999</v>
      </c>
      <c r="F1355">
        <v>720.25</v>
      </c>
      <c r="G1355">
        <v>82.979556965104905</v>
      </c>
      <c r="H1355">
        <v>8.3355356550995197</v>
      </c>
      <c r="I1355">
        <v>32.839530192929402</v>
      </c>
      <c r="J1355">
        <v>4.09289562677675</v>
      </c>
      <c r="K1355">
        <v>665.41867367846305</v>
      </c>
      <c r="L1355">
        <v>539.95668058726199</v>
      </c>
      <c r="M1355">
        <v>75.083586070144094</v>
      </c>
      <c r="N1355">
        <v>0.69962999610750498</v>
      </c>
      <c r="O1355">
        <v>11.766747657063499</v>
      </c>
      <c r="P1355">
        <v>117.59818731117799</v>
      </c>
      <c r="Q1355">
        <v>0.14173932114587801</v>
      </c>
    </row>
    <row r="1356" spans="1:17" hidden="1" x14ac:dyDescent="0.3">
      <c r="A1356" t="s">
        <v>2862</v>
      </c>
      <c r="B1356" t="s">
        <v>2863</v>
      </c>
      <c r="C1356" t="str">
        <f>IFERROR(VLOOKUP(Table1[[#This Row],[Ticker]],[1]!Table1[[Symbol]:[Industry]],2,FALSE),"-")</f>
        <v>-</v>
      </c>
      <c r="D1356" t="s">
        <v>2864</v>
      </c>
      <c r="E1356">
        <v>1184.9911760699999</v>
      </c>
      <c r="F1356">
        <v>252.2</v>
      </c>
      <c r="G1356">
        <v>61.9207433550894</v>
      </c>
      <c r="H1356">
        <v>9.8283128631783594</v>
      </c>
      <c r="I1356">
        <v>1.04130397127562</v>
      </c>
      <c r="J1356">
        <v>3.2927783720041202</v>
      </c>
      <c r="K1356">
        <v>244.130883692672</v>
      </c>
      <c r="L1356">
        <v>230.465610438911</v>
      </c>
      <c r="M1356">
        <v>54.236731676770802</v>
      </c>
      <c r="N1356">
        <v>0.97841835734440397</v>
      </c>
      <c r="O1356">
        <v>42.268041237113401</v>
      </c>
      <c r="P1356">
        <v>91.060606060606005</v>
      </c>
      <c r="Q1356">
        <v>1.0423691710263999E-2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21</v>
      </c>
      <c r="E1357">
        <v>1183.5361969379901</v>
      </c>
      <c r="F1357">
        <v>137.38999999999999</v>
      </c>
      <c r="G1357">
        <v>60.824299762452199</v>
      </c>
      <c r="H1357">
        <v>37.3860244921052</v>
      </c>
      <c r="I1357">
        <v>20.2198186358758</v>
      </c>
      <c r="J1357">
        <v>30.3490673020355</v>
      </c>
      <c r="K1357">
        <v>106.328833899683</v>
      </c>
      <c r="L1357">
        <v>96.790394459589095</v>
      </c>
      <c r="M1357">
        <v>83.031771857086596</v>
      </c>
      <c r="N1357">
        <v>2.6502076000343302</v>
      </c>
      <c r="O1357">
        <v>5.3934056335977996</v>
      </c>
      <c r="P1357">
        <v>89.503448275861999</v>
      </c>
      <c r="Q1357">
        <v>5.3637390366107998E-2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247</v>
      </c>
      <c r="E1358">
        <v>1183.4186467500001</v>
      </c>
      <c r="F1358">
        <v>404.95</v>
      </c>
      <c r="G1358">
        <v>60.962735559842699</v>
      </c>
      <c r="H1358">
        <v>3.8316876512515199</v>
      </c>
      <c r="I1358">
        <v>23.978633081545102</v>
      </c>
      <c r="J1358">
        <v>1.20945756119451</v>
      </c>
      <c r="K1358">
        <v>397.16196235506698</v>
      </c>
      <c r="L1358">
        <v>354.61311938259001</v>
      </c>
      <c r="M1358">
        <v>60.397787932259398</v>
      </c>
      <c r="N1358">
        <v>1.1388140111305001</v>
      </c>
      <c r="O1358">
        <v>29.6456352636127</v>
      </c>
      <c r="P1358">
        <v>91.601608705938006</v>
      </c>
      <c r="Q1358">
        <v>0.10014716118523299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1200</v>
      </c>
      <c r="E1359">
        <v>1175.078686225</v>
      </c>
      <c r="F1359">
        <v>917.15</v>
      </c>
      <c r="G1359">
        <v>106.406481304664</v>
      </c>
      <c r="H1359">
        <v>34.299926642393203</v>
      </c>
      <c r="I1359">
        <v>2.1264106078763101</v>
      </c>
      <c r="J1359">
        <v>-1.9292219935941299</v>
      </c>
      <c r="K1359">
        <v>771.93591004570897</v>
      </c>
      <c r="L1359">
        <v>646.20193620380996</v>
      </c>
      <c r="M1359">
        <v>75.389359631067805</v>
      </c>
      <c r="N1359">
        <v>2.6832740194797098</v>
      </c>
      <c r="O1359">
        <v>11.4321539551872</v>
      </c>
      <c r="P1359">
        <v>145.09620523784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E1360">
        <v>1174.9474763999999</v>
      </c>
      <c r="F1360">
        <v>50.07</v>
      </c>
      <c r="G1360">
        <v>-67.315837016692896</v>
      </c>
      <c r="H1360">
        <v>-22.189792250825299</v>
      </c>
      <c r="I1360">
        <v>-57.2682472219389</v>
      </c>
      <c r="J1360">
        <v>-3.2486650945382101</v>
      </c>
      <c r="K1360">
        <v>58.017918038993102</v>
      </c>
      <c r="L1360">
        <v>66.021990960712699</v>
      </c>
      <c r="M1360">
        <v>35.651018173451398</v>
      </c>
      <c r="N1360">
        <v>1.5312213823960601</v>
      </c>
      <c r="O1360">
        <v>119.692430597163</v>
      </c>
      <c r="P1360">
        <v>9.6583442838370708</v>
      </c>
      <c r="Q1360">
        <v>0.146464587610909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189</v>
      </c>
      <c r="E1361">
        <v>1170.9402500000001</v>
      </c>
      <c r="F1361">
        <v>111.45</v>
      </c>
      <c r="G1361">
        <v>-27.066065147984698</v>
      </c>
      <c r="H1361">
        <v>-1.4497681386788399</v>
      </c>
      <c r="I1361">
        <v>-26.959470789744699</v>
      </c>
      <c r="J1361">
        <v>2.1092789164818702</v>
      </c>
      <c r="K1361">
        <v>110.288524703834</v>
      </c>
      <c r="L1361">
        <v>111.008349005051</v>
      </c>
      <c r="M1361">
        <v>46.106880910249799</v>
      </c>
      <c r="N1361">
        <v>1.2690173385561101</v>
      </c>
      <c r="O1361">
        <v>29.2059219380888</v>
      </c>
      <c r="P1361">
        <v>23.490304709141199</v>
      </c>
      <c r="Q1361">
        <v>5.4089525156579997E-3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65</v>
      </c>
      <c r="E1362">
        <v>1170.1152</v>
      </c>
      <c r="F1362">
        <v>229.85</v>
      </c>
      <c r="G1362">
        <v>104.24282079365901</v>
      </c>
      <c r="H1362">
        <v>-1.7287227925181801</v>
      </c>
      <c r="I1362">
        <v>23.104684004354102</v>
      </c>
      <c r="J1362">
        <v>1.6928636306162801</v>
      </c>
      <c r="K1362">
        <v>229.75775921119899</v>
      </c>
      <c r="L1362">
        <v>196.78120577363501</v>
      </c>
      <c r="M1362">
        <v>59.553818104820998</v>
      </c>
      <c r="N1362">
        <v>0.70283165950262505</v>
      </c>
      <c r="O1362">
        <v>15.292582118773099</v>
      </c>
      <c r="P1362">
        <v>136.71472708547799</v>
      </c>
      <c r="Q1362">
        <v>3.6419564324645999E-2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D1363" t="s">
        <v>65</v>
      </c>
      <c r="E1363">
        <v>1168.91626494</v>
      </c>
      <c r="F1363">
        <v>110.44</v>
      </c>
      <c r="G1363">
        <v>16.865594656568199</v>
      </c>
      <c r="H1363">
        <v>-1.57866250628964</v>
      </c>
      <c r="I1363">
        <v>-24.7047819603211</v>
      </c>
      <c r="J1363">
        <v>5.5306739867453203</v>
      </c>
      <c r="K1363">
        <v>107.822311059798</v>
      </c>
      <c r="L1363">
        <v>109.035600598087</v>
      </c>
      <c r="M1363">
        <v>68.882900303206</v>
      </c>
      <c r="N1363">
        <v>1.39079595917406</v>
      </c>
      <c r="O1363">
        <v>35.458167330677199</v>
      </c>
      <c r="P1363">
        <v>42.964401294498302</v>
      </c>
      <c r="Q1363">
        <v>-2.2897997612966001E-2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346</v>
      </c>
      <c r="E1364">
        <v>1168.7179924449999</v>
      </c>
      <c r="F1364">
        <v>166.72</v>
      </c>
      <c r="G1364">
        <v>-27.478868435298399</v>
      </c>
      <c r="H1364">
        <v>0.81140546430266902</v>
      </c>
      <c r="I1364">
        <v>-7.9334003957127903</v>
      </c>
      <c r="J1364">
        <v>0.77401260661116</v>
      </c>
      <c r="K1364">
        <v>160.393924211469</v>
      </c>
      <c r="L1364">
        <v>154.10853188499499</v>
      </c>
      <c r="M1364">
        <v>48.15051983243</v>
      </c>
      <c r="N1364">
        <v>1.98748881593822</v>
      </c>
      <c r="O1364">
        <v>9.1650671785028699</v>
      </c>
      <c r="P1364">
        <v>26.735081717977899</v>
      </c>
      <c r="Q1364">
        <v>-7.9837848059959998E-3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E1365">
        <v>1162.640625</v>
      </c>
      <c r="F1365">
        <v>13.96</v>
      </c>
      <c r="G1365">
        <v>28.027182027139901</v>
      </c>
      <c r="H1365">
        <v>-0.90491230273973899</v>
      </c>
      <c r="I1365">
        <v>28.124042456604499</v>
      </c>
      <c r="J1365">
        <v>-3.4019719127155099</v>
      </c>
      <c r="K1365">
        <v>13.455264112252401</v>
      </c>
      <c r="L1365">
        <v>14.366953696938801</v>
      </c>
      <c r="M1365">
        <v>49.4713648303062</v>
      </c>
      <c r="N1365">
        <v>0.61216082482354095</v>
      </c>
      <c r="O1365">
        <v>14.3266475644699</v>
      </c>
      <c r="P1365">
        <v>91.232876712328704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242</v>
      </c>
      <c r="E1366">
        <v>1162.1504401049999</v>
      </c>
      <c r="F1366">
        <v>411.4</v>
      </c>
      <c r="G1366">
        <v>-44.880708054337099</v>
      </c>
      <c r="H1366">
        <v>-1.89620111063262</v>
      </c>
      <c r="I1366">
        <v>-28.569344695548601</v>
      </c>
      <c r="J1366">
        <v>0.66466596170498204</v>
      </c>
      <c r="K1366">
        <v>414.32611919740702</v>
      </c>
      <c r="L1366">
        <v>446.72995332207199</v>
      </c>
      <c r="M1366">
        <v>56.467785640850401</v>
      </c>
      <c r="N1366">
        <v>1.06087842874996</v>
      </c>
      <c r="O1366">
        <v>35.585804569761699</v>
      </c>
      <c r="P1366">
        <v>11.7631078511273</v>
      </c>
      <c r="Q1366">
        <v>-0.14272155249882901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692</v>
      </c>
      <c r="E1367">
        <v>1160.57385</v>
      </c>
      <c r="F1367">
        <v>122.65</v>
      </c>
      <c r="G1367">
        <v>171.59135916150299</v>
      </c>
      <c r="H1367">
        <v>23.498968526236698</v>
      </c>
      <c r="I1367">
        <v>125.926737121004</v>
      </c>
      <c r="J1367">
        <v>-6.9580531215364196</v>
      </c>
      <c r="K1367">
        <v>101.74562833119801</v>
      </c>
      <c r="L1367">
        <v>75.057814734041301</v>
      </c>
      <c r="M1367">
        <v>59.234997392934901</v>
      </c>
      <c r="N1367">
        <v>0.93619989123069602</v>
      </c>
      <c r="O1367">
        <v>11.292295148797299</v>
      </c>
      <c r="P1367">
        <v>206.24219725343301</v>
      </c>
      <c r="Q1367">
        <v>0.10185424406178301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65</v>
      </c>
      <c r="E1368">
        <v>1160.04797035</v>
      </c>
      <c r="F1368">
        <v>1192.8499999999999</v>
      </c>
      <c r="G1368">
        <v>29.3184653160313</v>
      </c>
      <c r="H1368">
        <v>-11.5405812077568</v>
      </c>
      <c r="I1368">
        <v>-29.401173483307499</v>
      </c>
      <c r="J1368">
        <v>-1.6496161966599201</v>
      </c>
      <c r="K1368">
        <v>1233.62436560727</v>
      </c>
      <c r="L1368">
        <v>1195.5708882031499</v>
      </c>
      <c r="M1368">
        <v>47.592080604382197</v>
      </c>
      <c r="N1368">
        <v>0.79439639308060295</v>
      </c>
      <c r="O1368">
        <v>33.713375529194799</v>
      </c>
      <c r="P1368">
        <v>63.8530219780219</v>
      </c>
      <c r="Q1368">
        <v>9.7639637950118999E-2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2891</v>
      </c>
      <c r="E1369">
        <v>1157.4549</v>
      </c>
      <c r="F1369">
        <v>578.35</v>
      </c>
      <c r="G1369">
        <v>267.82819494331898</v>
      </c>
      <c r="H1369">
        <v>33.714857474860501</v>
      </c>
      <c r="I1369">
        <v>280.97532798592198</v>
      </c>
      <c r="J1369">
        <v>-9.7247405451460693</v>
      </c>
      <c r="K1369">
        <v>438.52838752488498</v>
      </c>
      <c r="M1369">
        <v>63.4640797455355</v>
      </c>
      <c r="N1369">
        <v>0.986944904528266</v>
      </c>
      <c r="O1369">
        <v>15.829514999567699</v>
      </c>
      <c r="P1369">
        <v>313.10714285714198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629</v>
      </c>
      <c r="E1370">
        <v>1155.7126346350001</v>
      </c>
      <c r="F1370">
        <v>303.95</v>
      </c>
      <c r="G1370">
        <v>-11.5760405831925</v>
      </c>
      <c r="H1370">
        <v>18.7014712758989</v>
      </c>
      <c r="I1370">
        <v>-5.6797897084418896</v>
      </c>
      <c r="J1370">
        <v>-1.1047062712470801</v>
      </c>
      <c r="K1370">
        <v>285.31649106634399</v>
      </c>
      <c r="L1370">
        <v>284.69739490817199</v>
      </c>
      <c r="M1370">
        <v>70.837201631546293</v>
      </c>
      <c r="N1370">
        <v>2.6813471707057399</v>
      </c>
      <c r="O1370">
        <v>18.3089323901957</v>
      </c>
      <c r="P1370">
        <v>35.088888888888803</v>
      </c>
      <c r="Q1370">
        <v>-6.7318610633329999E-3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629</v>
      </c>
      <c r="E1371">
        <v>1150.5346821549999</v>
      </c>
      <c r="F1371">
        <v>20.64</v>
      </c>
      <c r="G1371">
        <v>-92.289987923047093</v>
      </c>
      <c r="H1371">
        <v>-3.7629165861073801</v>
      </c>
      <c r="I1371">
        <v>12.630862927171201</v>
      </c>
      <c r="J1371">
        <v>0.24441077829190999</v>
      </c>
      <c r="K1371">
        <v>21.467107994436599</v>
      </c>
      <c r="L1371">
        <v>25.820494840488099</v>
      </c>
      <c r="M1371">
        <v>39.169248195037603</v>
      </c>
      <c r="N1371">
        <v>0.93290454024513103</v>
      </c>
      <c r="O1371">
        <v>200.14534883720901</v>
      </c>
      <c r="P1371">
        <v>37.6</v>
      </c>
      <c r="Q1371">
        <v>0.21186717167962299</v>
      </c>
    </row>
    <row r="1372" spans="1:17" hidden="1" x14ac:dyDescent="0.3">
      <c r="A1372" t="s">
        <v>2896</v>
      </c>
      <c r="B1372" t="s">
        <v>2897</v>
      </c>
      <c r="C1372" t="str">
        <f>IFERROR(VLOOKUP(Table1[[#This Row],[Ticker]],[1]!Table1[[Symbol]:[Industry]],2,FALSE),"-")</f>
        <v>-</v>
      </c>
      <c r="D1372" t="s">
        <v>239</v>
      </c>
      <c r="E1372">
        <v>1149.3815964799901</v>
      </c>
      <c r="F1372">
        <v>980.25</v>
      </c>
      <c r="G1372">
        <v>42.0469509671099</v>
      </c>
      <c r="H1372">
        <v>-3.5229986677205098</v>
      </c>
      <c r="I1372">
        <v>-4.6632682454445904</v>
      </c>
      <c r="J1372">
        <v>1.0193511936817601</v>
      </c>
      <c r="K1372">
        <v>963.36786546828205</v>
      </c>
      <c r="L1372">
        <v>876.547361202091</v>
      </c>
      <c r="M1372">
        <v>72.095874874422904</v>
      </c>
      <c r="N1372">
        <v>1.0812213724945099</v>
      </c>
      <c r="O1372">
        <v>12.7314460596786</v>
      </c>
      <c r="P1372">
        <v>84.604519774011294</v>
      </c>
      <c r="Q1372">
        <v>3.7753818157809003E-2</v>
      </c>
    </row>
    <row r="1373" spans="1:17" hidden="1" x14ac:dyDescent="0.3">
      <c r="A1373" t="s">
        <v>2898</v>
      </c>
      <c r="B1373" t="s">
        <v>2899</v>
      </c>
      <c r="C1373" t="str">
        <f>IFERROR(VLOOKUP(Table1[[#This Row],[Ticker]],[1]!Table1[[Symbol]:[Industry]],2,FALSE),"-")</f>
        <v>-</v>
      </c>
      <c r="D1373" t="s">
        <v>46</v>
      </c>
      <c r="E1373">
        <v>1147.891743594</v>
      </c>
      <c r="F1373">
        <v>179.51</v>
      </c>
      <c r="G1373">
        <v>293.80870864412702</v>
      </c>
      <c r="H1373">
        <v>25.2183781647026</v>
      </c>
      <c r="I1373">
        <v>59.402088829081599</v>
      </c>
      <c r="J1373">
        <v>-3.46160491220023E-2</v>
      </c>
      <c r="K1373">
        <v>155.43568805183099</v>
      </c>
      <c r="L1373">
        <v>112.95064179479201</v>
      </c>
      <c r="M1373">
        <v>67.864384688690294</v>
      </c>
      <c r="N1373">
        <v>1.49751302316866</v>
      </c>
      <c r="O1373">
        <v>17.425213080051201</v>
      </c>
      <c r="P1373">
        <v>434.25595238095201</v>
      </c>
      <c r="Q1373">
        <v>0.198152428283904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239</v>
      </c>
      <c r="E1374">
        <v>1137.76</v>
      </c>
      <c r="F1374">
        <v>1297.0999999999999</v>
      </c>
      <c r="G1374">
        <v>94.725757773445693</v>
      </c>
      <c r="H1374">
        <v>-14.315518786317201</v>
      </c>
      <c r="I1374">
        <v>110.677748434576</v>
      </c>
      <c r="J1374">
        <v>-7.7254224358275598</v>
      </c>
      <c r="K1374">
        <v>1346.54912221991</v>
      </c>
      <c r="L1374">
        <v>945.56765717629901</v>
      </c>
      <c r="M1374">
        <v>39.774098299947603</v>
      </c>
      <c r="N1374">
        <v>0.676563605902326</v>
      </c>
      <c r="O1374">
        <v>26.435895459101001</v>
      </c>
      <c r="P1374">
        <v>212.55421686746899</v>
      </c>
      <c r="Q1374">
        <v>0.24799984759737201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211</v>
      </c>
      <c r="E1375">
        <v>1136.90749624</v>
      </c>
      <c r="F1375">
        <v>510.85</v>
      </c>
      <c r="G1375">
        <v>5.5129424358290802</v>
      </c>
      <c r="H1375">
        <v>1.11763691269847</v>
      </c>
      <c r="I1375">
        <v>3.1430314556330301</v>
      </c>
      <c r="J1375">
        <v>5.1806603544194001</v>
      </c>
      <c r="K1375">
        <v>491.60285949100501</v>
      </c>
      <c r="L1375">
        <v>473.54460373168803</v>
      </c>
      <c r="M1375">
        <v>64.387071505729693</v>
      </c>
      <c r="N1375">
        <v>0.95765474935021899</v>
      </c>
      <c r="O1375">
        <v>21.982969560536301</v>
      </c>
      <c r="P1375">
        <v>32.602206359506802</v>
      </c>
      <c r="Q1375">
        <v>4.1691685877225999E-2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304</v>
      </c>
      <c r="E1376">
        <v>1135.4395</v>
      </c>
      <c r="F1376">
        <v>8810</v>
      </c>
      <c r="G1376">
        <v>24.8393789657597</v>
      </c>
      <c r="H1376">
        <v>-4.59206357611105</v>
      </c>
      <c r="I1376">
        <v>-20.9722531899173</v>
      </c>
      <c r="J1376">
        <v>0.79793458781572302</v>
      </c>
      <c r="K1376">
        <v>8830.6712323939391</v>
      </c>
      <c r="L1376">
        <v>8062.9294914441998</v>
      </c>
      <c r="M1376">
        <v>48.232337662944303</v>
      </c>
      <c r="N1376">
        <v>0.56637032190153702</v>
      </c>
      <c r="O1376">
        <v>14.0862656072644</v>
      </c>
      <c r="P1376">
        <v>98.468123451227697</v>
      </c>
      <c r="Q1376">
        <v>0.18317494690077801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346</v>
      </c>
      <c r="E1377">
        <v>1133.3391847749999</v>
      </c>
      <c r="F1377">
        <v>680.8</v>
      </c>
      <c r="G1377">
        <v>-35.649676754558499</v>
      </c>
      <c r="H1377">
        <v>14.398119112499799</v>
      </c>
      <c r="I1377">
        <v>-12.621360139394101</v>
      </c>
      <c r="J1377">
        <v>9.0780669838969601</v>
      </c>
      <c r="K1377">
        <v>629.79328851667196</v>
      </c>
      <c r="L1377">
        <v>646.54960835605903</v>
      </c>
      <c r="M1377">
        <v>75.104011144750402</v>
      </c>
      <c r="N1377">
        <v>1.7697986891977999</v>
      </c>
      <c r="O1377">
        <v>31.169212690951799</v>
      </c>
      <c r="P1377">
        <v>38.121322783525997</v>
      </c>
      <c r="Q1377">
        <v>-4.5152715395236E-2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403</v>
      </c>
      <c r="E1378">
        <v>1130.8632749999999</v>
      </c>
      <c r="F1378">
        <v>353.9</v>
      </c>
      <c r="G1378">
        <v>-3.6357850998435399</v>
      </c>
      <c r="H1378">
        <v>11.7137783519329</v>
      </c>
      <c r="I1378">
        <v>-30.765678666046199</v>
      </c>
      <c r="J1378">
        <v>3.6114786932867</v>
      </c>
      <c r="K1378">
        <v>331.16275135797099</v>
      </c>
      <c r="L1378">
        <v>335.91614909196898</v>
      </c>
      <c r="M1378">
        <v>59.500175938047597</v>
      </c>
      <c r="N1378">
        <v>1.50617713093535</v>
      </c>
      <c r="O1378">
        <v>43.190166713760902</v>
      </c>
      <c r="P1378">
        <v>42.099979923710002</v>
      </c>
      <c r="Q1378">
        <v>2.1453077231980001E-3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239</v>
      </c>
      <c r="E1379">
        <v>1130.2029107999999</v>
      </c>
      <c r="F1379">
        <v>173.42</v>
      </c>
      <c r="G1379">
        <v>172.05605103420899</v>
      </c>
      <c r="H1379">
        <v>117.57446339402701</v>
      </c>
      <c r="I1379">
        <v>88.840011874567296</v>
      </c>
      <c r="J1379">
        <v>1.7331063623207601</v>
      </c>
      <c r="K1379">
        <v>118.806871924918</v>
      </c>
      <c r="L1379">
        <v>88.694443048419501</v>
      </c>
      <c r="M1379">
        <v>72.230117478659906</v>
      </c>
      <c r="N1379">
        <v>0.67803567962084998</v>
      </c>
      <c r="O1379">
        <v>6.4756083496713304</v>
      </c>
      <c r="P1379">
        <v>225.671361502347</v>
      </c>
      <c r="Q1379">
        <v>0.121545290296458</v>
      </c>
    </row>
    <row r="1380" spans="1:17" hidden="1" x14ac:dyDescent="0.3">
      <c r="A1380" t="s">
        <v>2912</v>
      </c>
      <c r="B1380" t="s">
        <v>2913</v>
      </c>
      <c r="C1380" t="str">
        <f>IFERROR(VLOOKUP(Table1[[#This Row],[Ticker]],[1]!Table1[[Symbol]:[Industry]],2,FALSE),"-")</f>
        <v>-</v>
      </c>
      <c r="D1380" t="s">
        <v>905</v>
      </c>
      <c r="E1380">
        <v>1129.0940000000001</v>
      </c>
      <c r="F1380">
        <v>752.85</v>
      </c>
      <c r="G1380">
        <v>29.364002349855699</v>
      </c>
      <c r="H1380">
        <v>4.5343992914631599</v>
      </c>
      <c r="I1380">
        <v>-20.536969240660898</v>
      </c>
      <c r="J1380">
        <v>4.1524155572644297</v>
      </c>
      <c r="K1380">
        <v>759.454751752996</v>
      </c>
      <c r="L1380">
        <v>716.949869437649</v>
      </c>
      <c r="M1380">
        <v>56.854080801139901</v>
      </c>
      <c r="N1380">
        <v>3.6287671805241399</v>
      </c>
      <c r="O1380">
        <v>21.538155010958299</v>
      </c>
      <c r="P1380">
        <v>60.163812360387098</v>
      </c>
      <c r="Q1380">
        <v>0.114548463106739</v>
      </c>
    </row>
    <row r="1381" spans="1:17" hidden="1" x14ac:dyDescent="0.3">
      <c r="A1381" t="s">
        <v>2914</v>
      </c>
      <c r="B1381" t="s">
        <v>2915</v>
      </c>
      <c r="C1381" t="str">
        <f>IFERROR(VLOOKUP(Table1[[#This Row],[Ticker]],[1]!Table1[[Symbol]:[Industry]],2,FALSE),"-")</f>
        <v>-</v>
      </c>
      <c r="D1381" t="s">
        <v>526</v>
      </c>
      <c r="E1381">
        <v>1127.239172584</v>
      </c>
      <c r="F1381">
        <v>53.21</v>
      </c>
      <c r="G1381">
        <v>13.1444462813061</v>
      </c>
      <c r="H1381">
        <v>-5.0602108002799504</v>
      </c>
      <c r="I1381">
        <v>-22.8054547568297</v>
      </c>
      <c r="J1381">
        <v>-0.91219368566710202</v>
      </c>
      <c r="K1381">
        <v>56.474513370038103</v>
      </c>
      <c r="L1381">
        <v>54.777940301953599</v>
      </c>
      <c r="M1381">
        <v>32.040294348820296</v>
      </c>
      <c r="N1381">
        <v>0.58478569476918896</v>
      </c>
      <c r="O1381">
        <v>40.293177974065003</v>
      </c>
      <c r="P1381">
        <v>83.482758620689594</v>
      </c>
      <c r="Q1381">
        <v>2.7065375819205002E-2</v>
      </c>
    </row>
    <row r="1382" spans="1:17" hidden="1" x14ac:dyDescent="0.3">
      <c r="A1382" t="s">
        <v>2916</v>
      </c>
      <c r="B1382" t="s">
        <v>2917</v>
      </c>
      <c r="C1382" t="str">
        <f>IFERROR(VLOOKUP(Table1[[#This Row],[Ticker]],[1]!Table1[[Symbol]:[Industry]],2,FALSE),"-")</f>
        <v>-</v>
      </c>
      <c r="D1382" t="s">
        <v>80</v>
      </c>
      <c r="E1382">
        <v>1126.6131005299901</v>
      </c>
      <c r="F1382">
        <v>242</v>
      </c>
      <c r="G1382">
        <v>-5.9038417526937002</v>
      </c>
      <c r="H1382">
        <v>2.2154778722206698</v>
      </c>
      <c r="I1382">
        <v>-6.15651003371371</v>
      </c>
      <c r="J1382">
        <v>-1.76908936873939</v>
      </c>
      <c r="K1382">
        <v>228.511018367904</v>
      </c>
      <c r="L1382">
        <v>217.53096462034901</v>
      </c>
      <c r="M1382">
        <v>62.487084293107202</v>
      </c>
      <c r="N1382">
        <v>1.6596354828075199</v>
      </c>
      <c r="O1382">
        <v>7.4380165289256102</v>
      </c>
      <c r="P1382">
        <v>34.4444444444444</v>
      </c>
      <c r="Q1382">
        <v>-3.7062946931921997E-2</v>
      </c>
    </row>
    <row r="1383" spans="1:17" hidden="1" x14ac:dyDescent="0.3">
      <c r="A1383" t="s">
        <v>2918</v>
      </c>
      <c r="B1383" t="s">
        <v>2919</v>
      </c>
      <c r="C1383" t="str">
        <f>IFERROR(VLOOKUP(Table1[[#This Row],[Ticker]],[1]!Table1[[Symbol]:[Industry]],2,FALSE),"-")</f>
        <v>-</v>
      </c>
      <c r="D1383" t="s">
        <v>140</v>
      </c>
      <c r="E1383">
        <v>1115.997372</v>
      </c>
      <c r="F1383">
        <v>897.1</v>
      </c>
      <c r="G1383">
        <v>33.237586136620102</v>
      </c>
      <c r="H1383">
        <v>2.3885659581298202</v>
      </c>
      <c r="I1383">
        <v>-9.0539024256247895</v>
      </c>
      <c r="J1383">
        <v>5.5699009743703396</v>
      </c>
      <c r="K1383">
        <v>873.088875510717</v>
      </c>
      <c r="L1383">
        <v>823.74878167519603</v>
      </c>
      <c r="M1383">
        <v>78.092854973783702</v>
      </c>
      <c r="N1383">
        <v>1.8345525231236399</v>
      </c>
      <c r="O1383">
        <v>25.404079812729801</v>
      </c>
      <c r="P1383">
        <v>70.876190476190402</v>
      </c>
      <c r="Q1383">
        <v>0.19402834421847601</v>
      </c>
    </row>
    <row r="1384" spans="1:17" hidden="1" x14ac:dyDescent="0.3">
      <c r="A1384" t="s">
        <v>2920</v>
      </c>
      <c r="B1384" t="s">
        <v>2921</v>
      </c>
      <c r="C1384" t="str">
        <f>IFERROR(VLOOKUP(Table1[[#This Row],[Ticker]],[1]!Table1[[Symbol]:[Industry]],2,FALSE),"-")</f>
        <v>-</v>
      </c>
      <c r="D1384" t="s">
        <v>120</v>
      </c>
      <c r="E1384">
        <v>1114.2522193299999</v>
      </c>
      <c r="F1384">
        <v>150.59</v>
      </c>
      <c r="G1384">
        <v>-45.044247714040601</v>
      </c>
      <c r="H1384">
        <v>0.50656308630735303</v>
      </c>
      <c r="I1384">
        <v>-23.773355939945102</v>
      </c>
      <c r="J1384">
        <v>3.4131003938210802</v>
      </c>
      <c r="K1384">
        <v>149.867794845589</v>
      </c>
      <c r="L1384">
        <v>154.24105315241499</v>
      </c>
      <c r="M1384">
        <v>56.926593931564199</v>
      </c>
      <c r="N1384">
        <v>0.56882810790182403</v>
      </c>
      <c r="O1384">
        <v>47.5529583637691</v>
      </c>
      <c r="P1384">
        <v>19.231987331749799</v>
      </c>
      <c r="Q1384">
        <v>5.8984585688505002E-2</v>
      </c>
    </row>
    <row r="1385" spans="1:17" hidden="1" x14ac:dyDescent="0.3">
      <c r="A1385" t="s">
        <v>2922</v>
      </c>
      <c r="B1385" t="s">
        <v>2923</v>
      </c>
      <c r="C1385" t="str">
        <f>IFERROR(VLOOKUP(Table1[[#This Row],[Ticker]],[1]!Table1[[Symbol]:[Industry]],2,FALSE),"-")</f>
        <v>-</v>
      </c>
      <c r="D1385" t="s">
        <v>297</v>
      </c>
      <c r="E1385">
        <v>1110.85311555</v>
      </c>
      <c r="F1385">
        <v>443.35</v>
      </c>
      <c r="G1385">
        <v>-36.706080305241201</v>
      </c>
      <c r="H1385">
        <v>-5.7482831862767503</v>
      </c>
      <c r="I1385">
        <v>-13.2322037286438</v>
      </c>
      <c r="J1385">
        <v>-2.6268835094882701</v>
      </c>
      <c r="K1385">
        <v>438.51716371591499</v>
      </c>
      <c r="L1385">
        <v>433.625031133699</v>
      </c>
      <c r="M1385">
        <v>45.762212510150803</v>
      </c>
      <c r="N1385">
        <v>0.47649353389174198</v>
      </c>
      <c r="O1385">
        <v>17.288823728431201</v>
      </c>
      <c r="P1385">
        <v>22.5909028065809</v>
      </c>
      <c r="Q1385">
        <v>-2.529513976792E-2</v>
      </c>
    </row>
    <row r="1386" spans="1:17" hidden="1" x14ac:dyDescent="0.3">
      <c r="A1386" t="s">
        <v>2924</v>
      </c>
      <c r="B1386" t="s">
        <v>2925</v>
      </c>
      <c r="C1386" t="str">
        <f>IFERROR(VLOOKUP(Table1[[#This Row],[Ticker]],[1]!Table1[[Symbol]:[Industry]],2,FALSE),"-")</f>
        <v>-</v>
      </c>
      <c r="E1386">
        <v>1109.2401683999999</v>
      </c>
      <c r="F1386">
        <v>526.15</v>
      </c>
      <c r="G1386">
        <v>432.22785047983399</v>
      </c>
      <c r="H1386">
        <v>74.861079047134993</v>
      </c>
      <c r="I1386">
        <v>92.267580295406006</v>
      </c>
      <c r="J1386">
        <v>20.968667834783101</v>
      </c>
      <c r="K1386">
        <v>346.03292604553599</v>
      </c>
      <c r="L1386">
        <v>279.98249096153802</v>
      </c>
      <c r="M1386">
        <v>93.782090377131198</v>
      </c>
      <c r="N1386">
        <v>3.1471263372168501</v>
      </c>
      <c r="O1386">
        <v>2.5563052361494001</v>
      </c>
      <c r="P1386">
        <v>518.05473980970203</v>
      </c>
    </row>
    <row r="1387" spans="1:17" hidden="1" x14ac:dyDescent="0.3">
      <c r="A1387" t="s">
        <v>2926</v>
      </c>
      <c r="B1387" t="s">
        <v>2927</v>
      </c>
      <c r="C1387" t="str">
        <f>IFERROR(VLOOKUP(Table1[[#This Row],[Ticker]],[1]!Table1[[Symbol]:[Industry]],2,FALSE),"-")</f>
        <v>-</v>
      </c>
      <c r="D1387" t="s">
        <v>542</v>
      </c>
      <c r="E1387">
        <v>1108.2051468739901</v>
      </c>
      <c r="F1387">
        <v>152.56</v>
      </c>
      <c r="G1387">
        <v>-19.890911429718599</v>
      </c>
      <c r="H1387">
        <v>-5.3895554659693001</v>
      </c>
      <c r="I1387">
        <v>-11.760376196741101</v>
      </c>
      <c r="J1387">
        <v>-1.33416418353358</v>
      </c>
      <c r="K1387">
        <v>155.79790065346799</v>
      </c>
      <c r="L1387">
        <v>162.16902241582599</v>
      </c>
      <c r="M1387">
        <v>55.3945082182261</v>
      </c>
      <c r="N1387">
        <v>0.74399128514512702</v>
      </c>
      <c r="O1387">
        <v>42.271893025694801</v>
      </c>
      <c r="P1387">
        <v>20.173296573454099</v>
      </c>
      <c r="Q1387">
        <v>5.8251733312455999E-2</v>
      </c>
    </row>
    <row r="1388" spans="1:17" hidden="1" x14ac:dyDescent="0.3">
      <c r="A1388" t="s">
        <v>2928</v>
      </c>
      <c r="B1388" t="s">
        <v>2929</v>
      </c>
      <c r="C1388" t="str">
        <f>IFERROR(VLOOKUP(Table1[[#This Row],[Ticker]],[1]!Table1[[Symbol]:[Industry]],2,FALSE),"-")</f>
        <v>-</v>
      </c>
      <c r="D1388" t="s">
        <v>242</v>
      </c>
      <c r="E1388">
        <v>1107.435904083</v>
      </c>
      <c r="F1388">
        <v>114.95</v>
      </c>
      <c r="G1388">
        <v>-18.1772726642841</v>
      </c>
      <c r="H1388">
        <v>-1.4077833881313799</v>
      </c>
      <c r="I1388">
        <v>6.4742528533340202</v>
      </c>
      <c r="J1388">
        <v>-4.4150592904028896</v>
      </c>
      <c r="K1388">
        <v>114.87446073431499</v>
      </c>
      <c r="L1388">
        <v>106.47905041057101</v>
      </c>
      <c r="M1388">
        <v>48.262104690845902</v>
      </c>
      <c r="N1388">
        <v>0.83131635080384503</v>
      </c>
      <c r="O1388">
        <v>15.2240104393214</v>
      </c>
      <c r="P1388">
        <v>40.354090354090303</v>
      </c>
      <c r="Q1388">
        <v>-3.4154052363229999E-2</v>
      </c>
    </row>
    <row r="1389" spans="1:17" hidden="1" x14ac:dyDescent="0.3">
      <c r="A1389" t="s">
        <v>2930</v>
      </c>
      <c r="B1389" t="s">
        <v>2931</v>
      </c>
      <c r="C1389" t="str">
        <f>IFERROR(VLOOKUP(Table1[[#This Row],[Ticker]],[1]!Table1[[Symbol]:[Industry]],2,FALSE),"-")</f>
        <v>-</v>
      </c>
      <c r="D1389" t="s">
        <v>624</v>
      </c>
      <c r="E1389">
        <v>1106.64845816</v>
      </c>
      <c r="F1389">
        <v>783.2</v>
      </c>
      <c r="G1389">
        <v>-15.6261172718518</v>
      </c>
      <c r="H1389">
        <v>-0.70314553223031795</v>
      </c>
      <c r="I1389">
        <v>-2.5912098026520902</v>
      </c>
      <c r="J1389">
        <v>-7.0788095270818703</v>
      </c>
      <c r="K1389">
        <v>781.20643277974102</v>
      </c>
      <c r="M1389">
        <v>44.360682918848497</v>
      </c>
      <c r="N1389">
        <v>0.41534206021065201</v>
      </c>
      <c r="O1389">
        <v>30.483912155260398</v>
      </c>
      <c r="P1389">
        <v>24.723305995700201</v>
      </c>
    </row>
    <row r="1390" spans="1:17" hidden="1" x14ac:dyDescent="0.3">
      <c r="A1390" t="s">
        <v>2932</v>
      </c>
      <c r="B1390" t="s">
        <v>2933</v>
      </c>
      <c r="C1390" t="str">
        <f>IFERROR(VLOOKUP(Table1[[#This Row],[Ticker]],[1]!Table1[[Symbol]:[Industry]],2,FALSE),"-")</f>
        <v>-</v>
      </c>
      <c r="D1390" t="s">
        <v>629</v>
      </c>
      <c r="E1390">
        <v>1105.4628640000001</v>
      </c>
      <c r="F1390">
        <v>923.9</v>
      </c>
      <c r="G1390">
        <v>-14.116440130634301</v>
      </c>
      <c r="H1390">
        <v>8.7128049134422803</v>
      </c>
      <c r="I1390">
        <v>0.17634518036452801</v>
      </c>
      <c r="J1390">
        <v>-0.29628678751354398</v>
      </c>
      <c r="K1390">
        <v>828.97411427825398</v>
      </c>
      <c r="L1390">
        <v>810.32580372550206</v>
      </c>
      <c r="M1390">
        <v>71.205439649992201</v>
      </c>
      <c r="N1390">
        <v>2.1311842202224902</v>
      </c>
      <c r="O1390">
        <v>2.7383916008226001</v>
      </c>
      <c r="P1390">
        <v>31.1333475267901</v>
      </c>
    </row>
    <row r="1391" spans="1:17" hidden="1" x14ac:dyDescent="0.3">
      <c r="A1391" t="s">
        <v>2934</v>
      </c>
      <c r="B1391" t="s">
        <v>2935</v>
      </c>
      <c r="C1391" t="str">
        <f>IFERROR(VLOOKUP(Table1[[#This Row],[Ticker]],[1]!Table1[[Symbol]:[Industry]],2,FALSE),"-")</f>
        <v>-</v>
      </c>
      <c r="D1391" t="s">
        <v>330</v>
      </c>
      <c r="E1391">
        <v>1104.2243407999999</v>
      </c>
      <c r="F1391">
        <v>723.4</v>
      </c>
      <c r="G1391">
        <v>457.449692831574</v>
      </c>
      <c r="H1391">
        <v>6.9013509242419504</v>
      </c>
      <c r="I1391">
        <v>134.43415178847999</v>
      </c>
      <c r="J1391">
        <v>-9.6865231548914696</v>
      </c>
      <c r="K1391">
        <v>639.88212897394897</v>
      </c>
      <c r="L1391">
        <v>415.41238224744001</v>
      </c>
      <c r="M1391">
        <v>59.982728732147599</v>
      </c>
      <c r="N1391">
        <v>1.38159034124872</v>
      </c>
      <c r="O1391">
        <v>12.8697815869505</v>
      </c>
      <c r="P1391">
        <v>517.76259607173301</v>
      </c>
      <c r="Q1391">
        <v>0.255716199926322</v>
      </c>
    </row>
    <row r="1392" spans="1:17" hidden="1" x14ac:dyDescent="0.3">
      <c r="A1392" t="s">
        <v>2936</v>
      </c>
      <c r="B1392" t="s">
        <v>2937</v>
      </c>
      <c r="C1392" t="str">
        <f>IFERROR(VLOOKUP(Table1[[#This Row],[Ticker]],[1]!Table1[[Symbol]:[Industry]],2,FALSE),"-")</f>
        <v>-</v>
      </c>
      <c r="D1392" t="s">
        <v>629</v>
      </c>
      <c r="E1392">
        <v>1102.8666499999999</v>
      </c>
      <c r="F1392">
        <v>481.05</v>
      </c>
      <c r="G1392">
        <v>0.279574308428298</v>
      </c>
      <c r="H1392">
        <v>9.89255420330195</v>
      </c>
      <c r="I1392">
        <v>-2.5308871143777298</v>
      </c>
      <c r="J1392">
        <v>1.3061667306728599</v>
      </c>
      <c r="K1392">
        <v>428.23987686302098</v>
      </c>
      <c r="L1392">
        <v>411.28131510976903</v>
      </c>
      <c r="M1392">
        <v>65.433384299452797</v>
      </c>
      <c r="N1392">
        <v>1.32681449350124</v>
      </c>
      <c r="O1392">
        <v>12.254443405051401</v>
      </c>
      <c r="P1392">
        <v>41.049699457557502</v>
      </c>
    </row>
    <row r="1393" spans="1:17" hidden="1" x14ac:dyDescent="0.3">
      <c r="A1393" t="s">
        <v>2938</v>
      </c>
      <c r="B1393" t="s">
        <v>2939</v>
      </c>
      <c r="C1393" t="str">
        <f>IFERROR(VLOOKUP(Table1[[#This Row],[Ticker]],[1]!Table1[[Symbol]:[Industry]],2,FALSE),"-")</f>
        <v>-</v>
      </c>
      <c r="D1393" t="s">
        <v>100</v>
      </c>
      <c r="E1393">
        <v>1099.1651173820001</v>
      </c>
      <c r="F1393">
        <v>223.12</v>
      </c>
      <c r="G1393">
        <v>-22.071216329310001</v>
      </c>
      <c r="H1393">
        <v>-10.0465167187561</v>
      </c>
      <c r="I1393">
        <v>-46.797891955380003</v>
      </c>
      <c r="J1393">
        <v>-3.5730460870118499</v>
      </c>
      <c r="K1393">
        <v>234.984601703718</v>
      </c>
      <c r="M1393">
        <v>37.043039176293</v>
      </c>
      <c r="N1393">
        <v>0.75450825183219095</v>
      </c>
      <c r="O1393">
        <v>71.208318393689396</v>
      </c>
      <c r="P1393">
        <v>35.224242424242398</v>
      </c>
    </row>
    <row r="1394" spans="1:17" hidden="1" x14ac:dyDescent="0.3">
      <c r="A1394" t="s">
        <v>2940</v>
      </c>
      <c r="B1394" t="s">
        <v>2941</v>
      </c>
      <c r="C1394" t="str">
        <f>IFERROR(VLOOKUP(Table1[[#This Row],[Ticker]],[1]!Table1[[Symbol]:[Industry]],2,FALSE),"-")</f>
        <v>-</v>
      </c>
      <c r="D1394" t="s">
        <v>388</v>
      </c>
      <c r="E1394">
        <v>1096.9731816000001</v>
      </c>
      <c r="F1394">
        <v>51.2</v>
      </c>
      <c r="G1394">
        <v>321.84896114453699</v>
      </c>
      <c r="H1394">
        <v>59.148048087962003</v>
      </c>
      <c r="I1394">
        <v>46.299643758742697</v>
      </c>
      <c r="J1394">
        <v>4.9883401381153103</v>
      </c>
      <c r="K1394">
        <v>41.511371085225399</v>
      </c>
      <c r="L1394">
        <v>29.234732088645099</v>
      </c>
      <c r="M1394">
        <v>61.091047753828697</v>
      </c>
      <c r="N1394">
        <v>0.86280958990219203</v>
      </c>
      <c r="O1394">
        <v>16.11328125</v>
      </c>
      <c r="P1394">
        <v>399.51219512195098</v>
      </c>
      <c r="Q1394">
        <v>0.117260644455933</v>
      </c>
    </row>
    <row r="1395" spans="1:17" hidden="1" x14ac:dyDescent="0.3">
      <c r="A1395" t="s">
        <v>2942</v>
      </c>
      <c r="B1395" t="s">
        <v>2943</v>
      </c>
      <c r="C1395" t="str">
        <f>IFERROR(VLOOKUP(Table1[[#This Row],[Ticker]],[1]!Table1[[Symbol]:[Industry]],2,FALSE),"-")</f>
        <v>-</v>
      </c>
      <c r="D1395" t="s">
        <v>330</v>
      </c>
      <c r="E1395">
        <v>1095.0448376679999</v>
      </c>
      <c r="F1395">
        <v>20.7</v>
      </c>
      <c r="G1395">
        <v>84.543574562504006</v>
      </c>
      <c r="H1395">
        <v>-8.0797612251420006</v>
      </c>
      <c r="I1395">
        <v>2.5399538362621099</v>
      </c>
      <c r="J1395">
        <v>-1.0363408402143199</v>
      </c>
      <c r="K1395">
        <v>21.430912358751801</v>
      </c>
      <c r="L1395">
        <v>18.948755083042201</v>
      </c>
      <c r="M1395">
        <v>29.8926606007863</v>
      </c>
      <c r="N1395">
        <v>0.924332212064228</v>
      </c>
      <c r="O1395">
        <v>101.207729468599</v>
      </c>
      <c r="P1395">
        <v>135.22727272727201</v>
      </c>
      <c r="Q1395">
        <v>8.7346525102664996E-2</v>
      </c>
    </row>
    <row r="1396" spans="1:17" hidden="1" x14ac:dyDescent="0.3">
      <c r="A1396" t="s">
        <v>2944</v>
      </c>
      <c r="B1396" t="s">
        <v>2945</v>
      </c>
      <c r="C1396" t="str">
        <f>IFERROR(VLOOKUP(Table1[[#This Row],[Ticker]],[1]!Table1[[Symbol]:[Industry]],2,FALSE),"-")</f>
        <v>-</v>
      </c>
      <c r="D1396" t="s">
        <v>2946</v>
      </c>
      <c r="E1396">
        <v>1091.84720214</v>
      </c>
      <c r="F1396">
        <v>170.61</v>
      </c>
      <c r="G1396">
        <v>-71.459197143559905</v>
      </c>
      <c r="H1396">
        <v>-0.98178271174394405</v>
      </c>
      <c r="I1396">
        <v>-48.357096699150198</v>
      </c>
      <c r="J1396">
        <v>-0.98030390096823505</v>
      </c>
      <c r="K1396">
        <v>173.293534703196</v>
      </c>
      <c r="M1396">
        <v>53.308485087683501</v>
      </c>
      <c r="N1396">
        <v>0.86171838656116795</v>
      </c>
      <c r="O1396">
        <v>90.375710685188395</v>
      </c>
      <c r="P1396">
        <v>17.5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125</v>
      </c>
      <c r="E1397">
        <v>1086.2963698649901</v>
      </c>
      <c r="F1397">
        <v>212.65</v>
      </c>
      <c r="G1397">
        <v>277.29164610627799</v>
      </c>
      <c r="H1397">
        <v>56.5370306336726</v>
      </c>
      <c r="I1397">
        <v>160.76364649975901</v>
      </c>
      <c r="J1397">
        <v>-10.0285603820031</v>
      </c>
      <c r="K1397">
        <v>170.80073489870099</v>
      </c>
      <c r="L1397">
        <v>117.416327347817</v>
      </c>
      <c r="M1397">
        <v>67.263536029968193</v>
      </c>
      <c r="N1397">
        <v>2.1747755079819502</v>
      </c>
      <c r="O1397">
        <v>26.216788149541401</v>
      </c>
      <c r="P1397">
        <v>333.09572301425601</v>
      </c>
      <c r="Q1397">
        <v>0.16967305220557299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539</v>
      </c>
      <c r="E1398">
        <v>1080.2464640000001</v>
      </c>
      <c r="F1398">
        <v>6383.15</v>
      </c>
      <c r="G1398">
        <v>146.16656797294999</v>
      </c>
      <c r="H1398">
        <v>22.222626740541699</v>
      </c>
      <c r="I1398">
        <v>31.575471081531902</v>
      </c>
      <c r="J1398">
        <v>2.5984890432612602</v>
      </c>
      <c r="K1398">
        <v>5658.5150094671098</v>
      </c>
      <c r="L1398">
        <v>4742.8141953500899</v>
      </c>
      <c r="M1398">
        <v>67.950161688754093</v>
      </c>
      <c r="N1398">
        <v>2.34731133950371</v>
      </c>
      <c r="O1398">
        <v>9.2673679922922094</v>
      </c>
      <c r="P1398">
        <v>176.20726958026799</v>
      </c>
      <c r="Q1398">
        <v>0.17451455724201501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242</v>
      </c>
      <c r="E1399">
        <v>1079.95279712</v>
      </c>
      <c r="F1399">
        <v>87.59</v>
      </c>
      <c r="G1399">
        <v>16.0031267517918</v>
      </c>
      <c r="H1399">
        <v>7.6855431340147202</v>
      </c>
      <c r="I1399">
        <v>-34.843741334318203</v>
      </c>
      <c r="J1399">
        <v>-3.6144938281643899</v>
      </c>
      <c r="K1399">
        <v>87.641132615877297</v>
      </c>
      <c r="L1399">
        <v>86.502154324220299</v>
      </c>
      <c r="M1399">
        <v>46.965030136451297</v>
      </c>
      <c r="N1399">
        <v>0.99174684361137</v>
      </c>
      <c r="O1399">
        <v>33.576892339308102</v>
      </c>
      <c r="P1399">
        <v>59.254545454545401</v>
      </c>
      <c r="Q1399">
        <v>0.14523438919536499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542</v>
      </c>
      <c r="E1400">
        <v>1078.95864751</v>
      </c>
      <c r="F1400">
        <v>462.2</v>
      </c>
      <c r="G1400">
        <v>10.2740496632761</v>
      </c>
      <c r="H1400">
        <v>15.6377883531531</v>
      </c>
      <c r="I1400">
        <v>-36.608729186631102</v>
      </c>
      <c r="J1400">
        <v>-4.2741039129002596</v>
      </c>
      <c r="K1400">
        <v>440.29402506079799</v>
      </c>
      <c r="L1400">
        <v>457.32939695015102</v>
      </c>
      <c r="M1400">
        <v>51.9487011630629</v>
      </c>
      <c r="N1400">
        <v>0.32636865307972601</v>
      </c>
      <c r="O1400">
        <v>41.691908264820398</v>
      </c>
      <c r="P1400">
        <v>54.066666666666599</v>
      </c>
      <c r="Q1400">
        <v>-5.0240739166091002E-2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130</v>
      </c>
      <c r="E1401">
        <v>1078.7765850000001</v>
      </c>
      <c r="F1401">
        <v>27.8</v>
      </c>
      <c r="G1401">
        <v>192.33567793651599</v>
      </c>
      <c r="H1401">
        <v>7.0009262742922598</v>
      </c>
      <c r="I1401">
        <v>-1.2600461637378699</v>
      </c>
      <c r="J1401">
        <v>-2.9379254040442602</v>
      </c>
      <c r="K1401">
        <v>26.641227192580999</v>
      </c>
      <c r="L1401">
        <v>24.037864192777398</v>
      </c>
      <c r="M1401">
        <v>61.6329854199018</v>
      </c>
      <c r="N1401">
        <v>1.5182064220040901</v>
      </c>
      <c r="O1401">
        <v>20.143884892086302</v>
      </c>
      <c r="P1401">
        <v>228.99408284023599</v>
      </c>
      <c r="Q1401">
        <v>8.0171940852118997E-2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E1402">
        <v>1076.1625611899999</v>
      </c>
      <c r="F1402">
        <v>936.15</v>
      </c>
      <c r="G1402">
        <v>71.062988860886705</v>
      </c>
      <c r="H1402">
        <v>3.2787451121904398</v>
      </c>
      <c r="I1402">
        <v>43.669039893633602</v>
      </c>
      <c r="J1402">
        <v>9.3869810594163994</v>
      </c>
      <c r="K1402">
        <v>819.43505422182</v>
      </c>
      <c r="L1402">
        <v>682.77022264606899</v>
      </c>
      <c r="M1402">
        <v>80.087802052693704</v>
      </c>
      <c r="N1402">
        <v>0.96918560476932902</v>
      </c>
      <c r="O1402">
        <v>3.5517812316402302</v>
      </c>
      <c r="P1402">
        <v>134.03749999999999</v>
      </c>
      <c r="Q1402">
        <v>0.192065272169404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2961</v>
      </c>
      <c r="E1403">
        <v>1074.5549183600001</v>
      </c>
      <c r="F1403">
        <v>30.58</v>
      </c>
      <c r="G1403">
        <v>-54.075015463650097</v>
      </c>
      <c r="H1403">
        <v>-2.40185486136077</v>
      </c>
      <c r="I1403">
        <v>-37.139849119402903</v>
      </c>
      <c r="J1403">
        <v>-3.30050945680465</v>
      </c>
      <c r="K1403">
        <v>31.257010163928701</v>
      </c>
      <c r="L1403">
        <v>34.376856856140897</v>
      </c>
      <c r="M1403">
        <v>42.099827925937902</v>
      </c>
      <c r="N1403">
        <v>0.63169036733337602</v>
      </c>
      <c r="O1403">
        <v>70.045781556572905</v>
      </c>
      <c r="P1403">
        <v>17.615384615384599</v>
      </c>
      <c r="Q1403">
        <v>0.15421840632154599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D1404" t="s">
        <v>75</v>
      </c>
      <c r="E1404">
        <v>1068.3</v>
      </c>
      <c r="F1404">
        <v>172.98</v>
      </c>
      <c r="G1404">
        <v>92.664114169054102</v>
      </c>
      <c r="H1404">
        <v>23.914139664858698</v>
      </c>
      <c r="I1404">
        <v>3.09105604067094</v>
      </c>
      <c r="J1404">
        <v>13.742514880325601</v>
      </c>
      <c r="K1404">
        <v>152.59732759094501</v>
      </c>
      <c r="L1404">
        <v>138.14401456876399</v>
      </c>
      <c r="M1404">
        <v>70.185363454338599</v>
      </c>
      <c r="N1404">
        <v>2.61753968895336</v>
      </c>
      <c r="O1404">
        <v>16.487455197132601</v>
      </c>
      <c r="P1404">
        <v>123.632837750484</v>
      </c>
      <c r="Q1404">
        <v>3.5998904109131001E-2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24</v>
      </c>
      <c r="E1405">
        <v>1067.2049703119999</v>
      </c>
      <c r="F1405">
        <v>42.03</v>
      </c>
      <c r="G1405">
        <v>93.142820793659794</v>
      </c>
      <c r="H1405">
        <v>-4.1933326549739496</v>
      </c>
      <c r="I1405">
        <v>26.0243030949112</v>
      </c>
      <c r="J1405">
        <v>-0.63407543487075901</v>
      </c>
      <c r="K1405">
        <v>42.641682332556002</v>
      </c>
      <c r="L1405">
        <v>38.222776157000297</v>
      </c>
      <c r="M1405">
        <v>45.672844398144299</v>
      </c>
      <c r="N1405">
        <v>1.3561369133508701</v>
      </c>
      <c r="O1405">
        <v>40.3759219605043</v>
      </c>
      <c r="P1405">
        <v>122.380952380952</v>
      </c>
      <c r="Q1405">
        <v>7.7302366828375005E-2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D1406" t="s">
        <v>414</v>
      </c>
      <c r="E1406">
        <v>1065.55592935</v>
      </c>
      <c r="F1406">
        <v>220.35</v>
      </c>
      <c r="G1406">
        <v>9.6851379041587506</v>
      </c>
      <c r="H1406">
        <v>1.1406284680457299</v>
      </c>
      <c r="I1406">
        <v>-26.520108566233901</v>
      </c>
      <c r="J1406">
        <v>6.3396488735299998</v>
      </c>
      <c r="K1406">
        <v>214.090411417007</v>
      </c>
      <c r="L1406">
        <v>215.253275881712</v>
      </c>
      <c r="M1406">
        <v>38.928405925</v>
      </c>
      <c r="N1406">
        <v>2.2845796587073099</v>
      </c>
      <c r="O1406">
        <v>22.509643748581698</v>
      </c>
      <c r="P1406">
        <v>37.033582089552198</v>
      </c>
      <c r="Q1406">
        <v>1.5926756854554001E-2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986</v>
      </c>
      <c r="E1407">
        <v>1065.1158535500001</v>
      </c>
      <c r="F1407">
        <v>790.7</v>
      </c>
      <c r="G1407">
        <v>64.085018359873104</v>
      </c>
      <c r="H1407">
        <v>9.9096561910521004</v>
      </c>
      <c r="I1407">
        <v>9.4768803533413095</v>
      </c>
      <c r="J1407">
        <v>0.110306236732349</v>
      </c>
      <c r="K1407">
        <v>708.992870756103</v>
      </c>
      <c r="L1407">
        <v>635.18375861808704</v>
      </c>
      <c r="M1407">
        <v>51.159280049430798</v>
      </c>
      <c r="N1407">
        <v>1.16053149978279</v>
      </c>
      <c r="O1407">
        <v>9.4789427089920295</v>
      </c>
      <c r="P1407">
        <v>95.717821782178206</v>
      </c>
      <c r="Q1407">
        <v>7.4772894269664006E-2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629</v>
      </c>
      <c r="E1408">
        <v>1064.953966755</v>
      </c>
      <c r="F1408">
        <v>2522.1</v>
      </c>
      <c r="G1408">
        <v>33.561038899746698</v>
      </c>
      <c r="H1408">
        <v>24.235718386940501</v>
      </c>
      <c r="I1408">
        <v>8.2897024837462094</v>
      </c>
      <c r="J1408">
        <v>27.561960449915301</v>
      </c>
      <c r="K1408">
        <v>2097.8593803151798</v>
      </c>
      <c r="L1408">
        <v>1913.61197685615</v>
      </c>
      <c r="M1408">
        <v>73.845672735982703</v>
      </c>
      <c r="N1408">
        <v>3.0568264630298301</v>
      </c>
      <c r="O1408">
        <v>15.3522857935847</v>
      </c>
      <c r="P1408">
        <v>66.475247524752405</v>
      </c>
      <c r="Q1408">
        <v>6.2199160278679999E-2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189</v>
      </c>
      <c r="E1409">
        <v>1064.91939</v>
      </c>
      <c r="F1409">
        <v>2194.75</v>
      </c>
      <c r="G1409">
        <v>77.610413386252404</v>
      </c>
      <c r="H1409">
        <v>-3.1539667593451499</v>
      </c>
      <c r="I1409">
        <v>16.688476844382599</v>
      </c>
      <c r="J1409">
        <v>-4.6235028073250204</v>
      </c>
      <c r="K1409">
        <v>2187.8938269363898</v>
      </c>
      <c r="L1409">
        <v>1877.76790778074</v>
      </c>
      <c r="M1409">
        <v>56.840319328843201</v>
      </c>
      <c r="N1409">
        <v>0.40641711229946498</v>
      </c>
      <c r="O1409">
        <v>14.3364847932566</v>
      </c>
      <c r="P1409">
        <v>105.11682242990599</v>
      </c>
      <c r="Q1409">
        <v>0.249841210082691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414</v>
      </c>
      <c r="E1410">
        <v>1064.7</v>
      </c>
      <c r="F1410">
        <v>34.86</v>
      </c>
      <c r="G1410">
        <v>-43.240315301014697</v>
      </c>
      <c r="H1410">
        <v>-1.84196932167552</v>
      </c>
      <c r="I1410">
        <v>-29.951170424092901</v>
      </c>
      <c r="J1410">
        <v>-1.2134657093849599</v>
      </c>
      <c r="K1410">
        <v>35.0980669596279</v>
      </c>
      <c r="M1410">
        <v>63.013148638641098</v>
      </c>
      <c r="N1410">
        <v>1.10667574809053</v>
      </c>
      <c r="O1410">
        <v>26.0757314974182</v>
      </c>
      <c r="P1410">
        <v>16.1999999999999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65</v>
      </c>
      <c r="E1411">
        <v>1060.2150149500001</v>
      </c>
      <c r="F1411">
        <v>827.55</v>
      </c>
      <c r="G1411">
        <v>77.847030996487007</v>
      </c>
      <c r="H1411">
        <v>-13.040404959096101</v>
      </c>
      <c r="I1411">
        <v>10.6323233141737</v>
      </c>
      <c r="J1411">
        <v>-1.78363409350296</v>
      </c>
      <c r="K1411">
        <v>759.91151734207597</v>
      </c>
      <c r="L1411">
        <v>642.30109008251304</v>
      </c>
      <c r="M1411">
        <v>50.495494408986801</v>
      </c>
      <c r="N1411">
        <v>0.64210884076294505</v>
      </c>
      <c r="O1411">
        <v>12.978067790465801</v>
      </c>
      <c r="P1411">
        <v>117.776315789473</v>
      </c>
      <c r="Q1411">
        <v>8.4868308475711002E-2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D1412" t="s">
        <v>189</v>
      </c>
      <c r="E1412">
        <v>1059.21905038</v>
      </c>
      <c r="F1412">
        <v>1106.75</v>
      </c>
      <c r="G1412">
        <v>114.375422870536</v>
      </c>
      <c r="H1412">
        <v>10.518824458170901</v>
      </c>
      <c r="I1412">
        <v>23.337499848532001</v>
      </c>
      <c r="J1412">
        <v>-0.22826549946503299</v>
      </c>
      <c r="K1412">
        <v>853.67131713509002</v>
      </c>
      <c r="L1412">
        <v>753.04921013821001</v>
      </c>
      <c r="M1412">
        <v>59.377724755336502</v>
      </c>
      <c r="N1412">
        <v>4.4563632407023004</v>
      </c>
      <c r="O1412">
        <v>1.011971990061</v>
      </c>
      <c r="P1412">
        <v>171.92874692874599</v>
      </c>
      <c r="Q1412">
        <v>0.15292382525068099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629</v>
      </c>
      <c r="E1413">
        <v>1055.171924968</v>
      </c>
      <c r="F1413">
        <v>216.05</v>
      </c>
      <c r="G1413">
        <v>-13.695679334974001</v>
      </c>
      <c r="H1413">
        <v>16.641541170775302</v>
      </c>
      <c r="I1413">
        <v>-16.756834646572798</v>
      </c>
      <c r="J1413">
        <v>1.18338865777322</v>
      </c>
      <c r="K1413">
        <v>198.645417661377</v>
      </c>
      <c r="L1413">
        <v>196.34498109857901</v>
      </c>
      <c r="M1413">
        <v>74.917976445687103</v>
      </c>
      <c r="N1413">
        <v>2.2540408150365301</v>
      </c>
      <c r="O1413">
        <v>12.335107613978201</v>
      </c>
      <c r="P1413">
        <v>35.837786859478101</v>
      </c>
      <c r="Q1413">
        <v>-1.0494801140025999E-2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D1414" t="s">
        <v>388</v>
      </c>
      <c r="E1414">
        <v>1055.0123745200001</v>
      </c>
      <c r="F1414">
        <v>161.69</v>
      </c>
      <c r="G1414">
        <v>33.145889031264097</v>
      </c>
      <c r="H1414">
        <v>-1.6063947887405201</v>
      </c>
      <c r="I1414">
        <v>-49.716545969713799</v>
      </c>
      <c r="J1414">
        <v>-0.28028057973278298</v>
      </c>
      <c r="K1414">
        <v>171.93362954235201</v>
      </c>
      <c r="L1414">
        <v>171.88967526668799</v>
      </c>
      <c r="M1414">
        <v>44.421288548878898</v>
      </c>
      <c r="N1414">
        <v>2.0453603379195799</v>
      </c>
      <c r="O1414">
        <v>84.457913290865207</v>
      </c>
      <c r="P1414">
        <v>66.690721649484502</v>
      </c>
      <c r="Q1414">
        <v>1.119204569309E-2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239</v>
      </c>
      <c r="E1415">
        <v>1050.05592</v>
      </c>
      <c r="F1415">
        <v>892</v>
      </c>
      <c r="G1415">
        <v>67.195155171699298</v>
      </c>
      <c r="H1415">
        <v>1.8971329363229701</v>
      </c>
      <c r="I1415">
        <v>20.674282194471001</v>
      </c>
      <c r="J1415">
        <v>-7.6016129103713697</v>
      </c>
      <c r="K1415">
        <v>871.50603478515904</v>
      </c>
      <c r="L1415">
        <v>680.06684790876</v>
      </c>
      <c r="M1415">
        <v>52.218064323597098</v>
      </c>
      <c r="N1415">
        <v>0.77567266358859999</v>
      </c>
      <c r="O1415">
        <v>24.551569506726398</v>
      </c>
      <c r="P1415">
        <v>147.777777777777</v>
      </c>
      <c r="Q1415">
        <v>0.15908529002185301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E1416">
        <v>1047.0413390000001</v>
      </c>
      <c r="F1416">
        <v>440.8</v>
      </c>
      <c r="G1416">
        <v>169.43967487665799</v>
      </c>
      <c r="H1416">
        <v>0.29898862863895798</v>
      </c>
      <c r="I1416">
        <v>49.390513777514101</v>
      </c>
      <c r="J1416">
        <v>5.8576793867061401</v>
      </c>
      <c r="K1416">
        <v>397.28527766822498</v>
      </c>
      <c r="L1416">
        <v>317.26937760099202</v>
      </c>
      <c r="M1416">
        <v>68.665552338706703</v>
      </c>
      <c r="N1416">
        <v>1.1733779512920599</v>
      </c>
      <c r="O1416">
        <v>2.5408348457350098</v>
      </c>
      <c r="P1416">
        <v>209.76809557273299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1535</v>
      </c>
      <c r="E1417">
        <v>1044.04941407</v>
      </c>
      <c r="F1417">
        <v>391.3</v>
      </c>
      <c r="G1417">
        <v>257.64453479953602</v>
      </c>
      <c r="H1417">
        <v>29.3079648652336</v>
      </c>
      <c r="I1417">
        <v>130.88572498054</v>
      </c>
      <c r="J1417">
        <v>-0.58861786278061001</v>
      </c>
      <c r="K1417">
        <v>325.56151511674699</v>
      </c>
      <c r="L1417">
        <v>217.43212877805999</v>
      </c>
      <c r="M1417">
        <v>69.742417857086096</v>
      </c>
      <c r="N1417">
        <v>0.75175638902466602</v>
      </c>
      <c r="O1417">
        <v>18.067978533094799</v>
      </c>
      <c r="P1417">
        <v>311.89473684210498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46</v>
      </c>
      <c r="E1418">
        <v>1041.946956735</v>
      </c>
      <c r="F1418">
        <v>479.2</v>
      </c>
      <c r="G1418">
        <v>-24.7081839657267</v>
      </c>
      <c r="H1418">
        <v>-3.36472185168302</v>
      </c>
      <c r="I1418">
        <v>-45.978359149309398</v>
      </c>
      <c r="J1418">
        <v>8.1361856700667996</v>
      </c>
      <c r="K1418">
        <v>497.884652355247</v>
      </c>
      <c r="L1418">
        <v>561.28839634421502</v>
      </c>
      <c r="M1418">
        <v>66.411960129796597</v>
      </c>
      <c r="N1418">
        <v>1.7966151592167701</v>
      </c>
      <c r="O1418">
        <v>80.164858096827999</v>
      </c>
      <c r="P1418">
        <v>15.7487922705314</v>
      </c>
      <c r="Q1418">
        <v>0.166928237924717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E1419">
        <v>1041.25</v>
      </c>
      <c r="F1419">
        <v>426.15</v>
      </c>
      <c r="G1419">
        <v>155.401722870811</v>
      </c>
      <c r="H1419">
        <v>-1.2124844088658699</v>
      </c>
      <c r="I1419">
        <v>26.035241454071599</v>
      </c>
      <c r="J1419">
        <v>-2.4334201626969199</v>
      </c>
      <c r="K1419">
        <v>430.84815694120198</v>
      </c>
      <c r="L1419">
        <v>370.14814925357001</v>
      </c>
      <c r="M1419">
        <v>48.046763012006402</v>
      </c>
      <c r="N1419">
        <v>0.50233914855650996</v>
      </c>
      <c r="O1419">
        <v>121.54171066525799</v>
      </c>
      <c r="P1419">
        <v>226.92750287686999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E1420">
        <v>1039.06094355</v>
      </c>
      <c r="F1420">
        <v>1127.1500000000001</v>
      </c>
      <c r="G1420">
        <v>147.041469442308</v>
      </c>
      <c r="H1420">
        <v>15.058367380925199</v>
      </c>
      <c r="I1420">
        <v>26.112611815116299</v>
      </c>
      <c r="J1420">
        <v>2.79061249251053</v>
      </c>
      <c r="K1420">
        <v>1008.83800482164</v>
      </c>
      <c r="L1420">
        <v>817.78589071231795</v>
      </c>
      <c r="M1420">
        <v>63.018783088068297</v>
      </c>
      <c r="N1420">
        <v>0.80764068549128398</v>
      </c>
      <c r="O1420">
        <v>13.0151266468526</v>
      </c>
      <c r="P1420">
        <v>171.60240963855401</v>
      </c>
      <c r="Q1420">
        <v>5.5907707624337E-2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242</v>
      </c>
      <c r="E1421">
        <v>1036.92683661</v>
      </c>
      <c r="F1421">
        <v>631.35</v>
      </c>
      <c r="G1421">
        <v>-43.007584779703102</v>
      </c>
      <c r="H1421">
        <v>10.278549424649499</v>
      </c>
      <c r="I1421">
        <v>-8.3541841800623899</v>
      </c>
      <c r="J1421">
        <v>11.829057387651901</v>
      </c>
      <c r="K1421">
        <v>549.98844627144399</v>
      </c>
      <c r="L1421">
        <v>555.34007999815105</v>
      </c>
      <c r="M1421">
        <v>78.6954148565829</v>
      </c>
      <c r="N1421">
        <v>2.5320833190154</v>
      </c>
      <c r="O1421">
        <v>28.9300704838837</v>
      </c>
      <c r="P1421">
        <v>43.163265306122398</v>
      </c>
      <c r="Q1421">
        <v>4.4503050490940999E-2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621</v>
      </c>
      <c r="E1422">
        <v>1032.13619064</v>
      </c>
      <c r="F1422">
        <v>42.79</v>
      </c>
      <c r="G1422">
        <v>80.609688263539297</v>
      </c>
      <c r="H1422">
        <v>42.991046810610598</v>
      </c>
      <c r="I1422">
        <v>22.3116073795692</v>
      </c>
      <c r="J1422">
        <v>-2.8971717871607701</v>
      </c>
      <c r="K1422">
        <v>35.347311970767301</v>
      </c>
      <c r="L1422">
        <v>31.069965998561202</v>
      </c>
      <c r="M1422">
        <v>65.177980475116698</v>
      </c>
      <c r="N1422">
        <v>3.0875974127521801</v>
      </c>
      <c r="O1422">
        <v>23.159616732881499</v>
      </c>
      <c r="P1422">
        <v>117.20812182741101</v>
      </c>
      <c r="Q1422">
        <v>-7.4451706741639999E-3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65</v>
      </c>
      <c r="E1423">
        <v>1031.904176</v>
      </c>
      <c r="F1423">
        <v>391.45</v>
      </c>
      <c r="G1423">
        <v>2.05927198952278</v>
      </c>
      <c r="H1423">
        <v>27.059680426072099</v>
      </c>
      <c r="I1423">
        <v>-7.4714448495364598</v>
      </c>
      <c r="J1423">
        <v>12.879377156774099</v>
      </c>
      <c r="K1423">
        <v>327.24806798974299</v>
      </c>
      <c r="L1423">
        <v>337.45531679049401</v>
      </c>
      <c r="M1423">
        <v>73.752368801687496</v>
      </c>
      <c r="N1423">
        <v>3.8547636854175602</v>
      </c>
      <c r="O1423">
        <v>31.1534040107293</v>
      </c>
      <c r="P1423">
        <v>48.670717812381298</v>
      </c>
      <c r="Q1423">
        <v>-2.4493480594448998E-2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117</v>
      </c>
      <c r="E1424">
        <v>1030.7313438399999</v>
      </c>
      <c r="F1424">
        <v>9090</v>
      </c>
      <c r="G1424">
        <v>248.77502837191301</v>
      </c>
      <c r="H1424">
        <v>46.1565503517077</v>
      </c>
      <c r="I1424">
        <v>172.82382541144301</v>
      </c>
      <c r="J1424">
        <v>11.093973099153301</v>
      </c>
      <c r="K1424">
        <v>7083.2897542540104</v>
      </c>
      <c r="L1424">
        <v>5091.4002924747501</v>
      </c>
      <c r="M1424">
        <v>93.176151667923307</v>
      </c>
      <c r="N1424">
        <v>1.5290182736890401</v>
      </c>
      <c r="O1424">
        <v>15.601210121012</v>
      </c>
      <c r="P1424">
        <v>303.74877853779799</v>
      </c>
      <c r="Q1424">
        <v>9.8396787118119999E-2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346</v>
      </c>
      <c r="E1425">
        <v>1030.344365856</v>
      </c>
      <c r="F1425">
        <v>306.19</v>
      </c>
      <c r="G1425">
        <v>56.093700559055698</v>
      </c>
      <c r="H1425">
        <v>27.653717473281301</v>
      </c>
      <c r="I1425">
        <v>4.00629084653219</v>
      </c>
      <c r="J1425">
        <v>-0.81718837206464001</v>
      </c>
      <c r="K1425">
        <v>257.754125654007</v>
      </c>
      <c r="L1425">
        <v>237.875823645065</v>
      </c>
      <c r="M1425">
        <v>75.5609690445458</v>
      </c>
      <c r="N1425">
        <v>3.4250220657919699</v>
      </c>
      <c r="O1425">
        <v>7.2732617002514601</v>
      </c>
      <c r="P1425">
        <v>84.841533353456001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629</v>
      </c>
      <c r="E1426">
        <v>1028.1884191199999</v>
      </c>
      <c r="F1426">
        <v>62.61</v>
      </c>
      <c r="G1426">
        <v>6.1919839735761304</v>
      </c>
      <c r="H1426">
        <v>9.3169231621939694</v>
      </c>
      <c r="I1426">
        <v>-17.2357115629774</v>
      </c>
      <c r="J1426">
        <v>-2.9102391694614802</v>
      </c>
      <c r="K1426">
        <v>59.063251228092803</v>
      </c>
      <c r="L1426">
        <v>58.031193793022503</v>
      </c>
      <c r="M1426">
        <v>55.652457124645998</v>
      </c>
      <c r="N1426">
        <v>1.9447388376314501</v>
      </c>
      <c r="O1426">
        <v>17.313528190384901</v>
      </c>
      <c r="P1426">
        <v>40.696629213483099</v>
      </c>
      <c r="Q1426">
        <v>-3.5058080113291E-2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297</v>
      </c>
      <c r="E1427">
        <v>1028.1775</v>
      </c>
      <c r="F1427">
        <v>510</v>
      </c>
      <c r="G1427">
        <v>20.1904194214471</v>
      </c>
      <c r="H1427">
        <v>-13.717289897725999</v>
      </c>
      <c r="I1427">
        <v>-31.7638436320923</v>
      </c>
      <c r="J1427">
        <v>-2.1297388815720302</v>
      </c>
      <c r="K1427">
        <v>530.61933428530904</v>
      </c>
      <c r="L1427">
        <v>524.06197792890703</v>
      </c>
      <c r="M1427">
        <v>39.4492933919853</v>
      </c>
      <c r="N1427">
        <v>0.72424242424242402</v>
      </c>
      <c r="O1427">
        <v>56.852941176470502</v>
      </c>
      <c r="P1427">
        <v>54.662623199393401</v>
      </c>
      <c r="Q1427">
        <v>0.111044632490887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539</v>
      </c>
      <c r="E1428">
        <v>1027.5256437600001</v>
      </c>
      <c r="F1428">
        <v>313.05</v>
      </c>
      <c r="G1428">
        <v>82.301882593211502</v>
      </c>
      <c r="H1428">
        <v>19.716063087865699</v>
      </c>
      <c r="I1428">
        <v>35.4841882407989</v>
      </c>
      <c r="J1428">
        <v>7.2866355729559098</v>
      </c>
      <c r="K1428">
        <v>275.58608541170599</v>
      </c>
      <c r="L1428">
        <v>242.35229110012801</v>
      </c>
      <c r="M1428">
        <v>59.0901087341947</v>
      </c>
      <c r="N1428">
        <v>1.8881180741444299</v>
      </c>
      <c r="O1428">
        <v>7.6984507267209503</v>
      </c>
      <c r="P1428">
        <v>101.83752417794901</v>
      </c>
      <c r="Q1428">
        <v>4.7198708892719999E-3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117</v>
      </c>
      <c r="E1429">
        <v>1025.6695572649901</v>
      </c>
      <c r="F1429">
        <v>460.2</v>
      </c>
      <c r="G1429">
        <v>17.116701390674699</v>
      </c>
      <c r="H1429">
        <v>6.3741549305609002</v>
      </c>
      <c r="I1429">
        <v>-7.60700446859091</v>
      </c>
      <c r="J1429">
        <v>-2.2346673461681998</v>
      </c>
      <c r="K1429">
        <v>447.71199197536902</v>
      </c>
      <c r="L1429">
        <v>415.64665659979499</v>
      </c>
      <c r="M1429">
        <v>46.027840315156197</v>
      </c>
      <c r="N1429">
        <v>0.57218052037026401</v>
      </c>
      <c r="O1429">
        <v>12.4945675793133</v>
      </c>
      <c r="P1429">
        <v>59.625390218522298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189</v>
      </c>
      <c r="E1430">
        <v>1017.0008800000001</v>
      </c>
      <c r="F1430">
        <v>812.1</v>
      </c>
      <c r="G1430">
        <v>15.246214380172299</v>
      </c>
      <c r="H1430">
        <v>1.08201547350307</v>
      </c>
      <c r="I1430">
        <v>-4.7830374127434396</v>
      </c>
      <c r="J1430">
        <v>0.485684694790464</v>
      </c>
      <c r="K1430">
        <v>799.30897447307098</v>
      </c>
      <c r="L1430">
        <v>748.74807095810297</v>
      </c>
      <c r="M1430">
        <v>69.839003553100397</v>
      </c>
      <c r="N1430">
        <v>0.76431641055705801</v>
      </c>
      <c r="O1430">
        <v>15.1336042359315</v>
      </c>
      <c r="P1430">
        <v>42.411223147742199</v>
      </c>
      <c r="Q1430">
        <v>4.7857369000963997E-2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1344</v>
      </c>
      <c r="E1431">
        <v>1016.877670268</v>
      </c>
      <c r="F1431">
        <v>80.08</v>
      </c>
      <c r="G1431">
        <v>43.927704514589998</v>
      </c>
      <c r="H1431">
        <v>29.3531035225453</v>
      </c>
      <c r="I1431">
        <v>-2.4600461637378701</v>
      </c>
      <c r="J1431">
        <v>5.6429885103743196</v>
      </c>
      <c r="K1431">
        <v>70.090403051571698</v>
      </c>
      <c r="L1431">
        <v>65.616633926796197</v>
      </c>
      <c r="M1431">
        <v>63.652351150681397</v>
      </c>
      <c r="N1431">
        <v>1.5534992242360699</v>
      </c>
      <c r="O1431">
        <v>7.5174825174825202</v>
      </c>
      <c r="P1431">
        <v>81.176470588235205</v>
      </c>
      <c r="Q1431">
        <v>-3.7419395876748002E-2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21</v>
      </c>
      <c r="E1432">
        <v>1016.53611008</v>
      </c>
      <c r="F1432">
        <v>155.05000000000001</v>
      </c>
      <c r="G1432">
        <v>2.1225282514266102</v>
      </c>
      <c r="H1432">
        <v>2.09319905328692</v>
      </c>
      <c r="I1432">
        <v>-14.109269125996001</v>
      </c>
      <c r="J1432">
        <v>-0.29274421109237397</v>
      </c>
      <c r="K1432">
        <v>149.855418365866</v>
      </c>
      <c r="L1432">
        <v>142.27373332027301</v>
      </c>
      <c r="M1432">
        <v>76.941749613777404</v>
      </c>
      <c r="N1432">
        <v>1.8203378979018601</v>
      </c>
      <c r="O1432">
        <v>20.219284101902598</v>
      </c>
      <c r="P1432">
        <v>32.069846678023801</v>
      </c>
      <c r="Q1432">
        <v>7.3354130073699994E-2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239</v>
      </c>
      <c r="E1433">
        <v>1015.40112989699</v>
      </c>
      <c r="F1433">
        <v>163.1</v>
      </c>
      <c r="G1433">
        <v>42.3639845423724</v>
      </c>
      <c r="H1433">
        <v>16.286714106277898</v>
      </c>
      <c r="I1433">
        <v>13.4372907718082</v>
      </c>
      <c r="J1433">
        <v>-3.0113676475954301</v>
      </c>
      <c r="K1433">
        <v>150.756669804002</v>
      </c>
      <c r="L1433">
        <v>130.815124446704</v>
      </c>
      <c r="M1433">
        <v>68.307889088977603</v>
      </c>
      <c r="N1433">
        <v>2.14902319244311</v>
      </c>
      <c r="O1433">
        <v>18.9454322501532</v>
      </c>
      <c r="P1433">
        <v>74.625267665952805</v>
      </c>
      <c r="Q1433">
        <v>0.26010386044911898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624</v>
      </c>
      <c r="E1434">
        <v>1014.033195</v>
      </c>
      <c r="F1434">
        <v>88.79</v>
      </c>
      <c r="G1434">
        <v>-34.6229874674314</v>
      </c>
      <c r="H1434">
        <v>-8.3280148347712597</v>
      </c>
      <c r="I1434">
        <v>-46.932370886985098</v>
      </c>
      <c r="J1434">
        <v>-0.44471530576411999</v>
      </c>
      <c r="K1434">
        <v>93.084303151455998</v>
      </c>
      <c r="L1434">
        <v>97.302613096420899</v>
      </c>
      <c r="M1434">
        <v>37.733523550824202</v>
      </c>
      <c r="N1434">
        <v>0.66593756593508302</v>
      </c>
      <c r="O1434">
        <v>63.9824304538799</v>
      </c>
      <c r="P1434">
        <v>6.4628297362110398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65</v>
      </c>
      <c r="E1435">
        <v>1012.85515228</v>
      </c>
      <c r="F1435">
        <v>1591.2</v>
      </c>
      <c r="G1435">
        <v>257.76831772174</v>
      </c>
      <c r="H1435">
        <v>1.78011846954534</v>
      </c>
      <c r="I1435">
        <v>88.855743309946305</v>
      </c>
      <c r="J1435">
        <v>1.68812662528643</v>
      </c>
      <c r="K1435">
        <v>1449.9937233666999</v>
      </c>
      <c r="L1435">
        <v>1105.9389738906</v>
      </c>
      <c r="M1435">
        <v>68.591060298704505</v>
      </c>
      <c r="N1435">
        <v>0.42459285920149598</v>
      </c>
      <c r="O1435">
        <v>14.6744595274006</v>
      </c>
      <c r="P1435">
        <v>292.888888888888</v>
      </c>
      <c r="Q1435">
        <v>0.117676465502452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46</v>
      </c>
      <c r="E1436">
        <v>1011.83715</v>
      </c>
      <c r="F1436">
        <v>419</v>
      </c>
      <c r="G1436">
        <v>760.60263466844799</v>
      </c>
      <c r="H1436">
        <v>-12.2655718764965</v>
      </c>
      <c r="I1436">
        <v>-47.584301021677</v>
      </c>
      <c r="J1436">
        <v>-1.3567336175344</v>
      </c>
      <c r="K1436">
        <v>444.97935059043698</v>
      </c>
      <c r="L1436">
        <v>392.23482543166102</v>
      </c>
      <c r="M1436">
        <v>51.725437666223399</v>
      </c>
      <c r="N1436">
        <v>2.2333333333333298</v>
      </c>
      <c r="O1436">
        <v>139.069212410501</v>
      </c>
      <c r="P1436">
        <v>786.20981387478798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75</v>
      </c>
      <c r="E1437">
        <v>1009.29726043199</v>
      </c>
      <c r="F1437">
        <v>30.13</v>
      </c>
      <c r="G1437">
        <v>90.529578315569296</v>
      </c>
      <c r="H1437">
        <v>-7.0531897341114602</v>
      </c>
      <c r="I1437">
        <v>28.502103759767699</v>
      </c>
      <c r="J1437">
        <v>-15.0083913315319</v>
      </c>
      <c r="K1437">
        <v>31.0471602340975</v>
      </c>
      <c r="L1437">
        <v>24.997613872662701</v>
      </c>
      <c r="M1437">
        <v>40.501515829590197</v>
      </c>
      <c r="N1437">
        <v>2.3643764234167501</v>
      </c>
      <c r="O1437">
        <v>30.401593096581401</v>
      </c>
      <c r="P1437">
        <v>122.84457524671799</v>
      </c>
      <c r="Q1437">
        <v>6.9331370377068005E-2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109</v>
      </c>
      <c r="E1438">
        <v>1002.41814943</v>
      </c>
      <c r="F1438">
        <v>3075.8</v>
      </c>
      <c r="G1438">
        <v>42.745311215115699</v>
      </c>
      <c r="H1438">
        <v>10.110409066453901</v>
      </c>
      <c r="I1438">
        <v>-9.1551492738339295</v>
      </c>
      <c r="J1438">
        <v>4.5524915863727102</v>
      </c>
      <c r="K1438">
        <v>2841.0519048154702</v>
      </c>
      <c r="L1438">
        <v>2660.3454561608701</v>
      </c>
      <c r="M1438">
        <v>73.627020891304994</v>
      </c>
      <c r="N1438">
        <v>1.1292288128857899</v>
      </c>
      <c r="O1438">
        <v>16.099876454905999</v>
      </c>
      <c r="P1438">
        <v>75.961098398169298</v>
      </c>
      <c r="Q1438">
        <v>0.13639886675735999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140</v>
      </c>
      <c r="E1439">
        <v>1002.27769</v>
      </c>
      <c r="F1439">
        <v>1028.2</v>
      </c>
      <c r="G1439">
        <v>7.91661794968865</v>
      </c>
      <c r="H1439">
        <v>-1.43100391788426</v>
      </c>
      <c r="I1439">
        <v>22.191603914837199</v>
      </c>
      <c r="J1439">
        <v>-2.47539598499311</v>
      </c>
      <c r="K1439">
        <v>1005.99613169287</v>
      </c>
      <c r="L1439">
        <v>875.97276322718096</v>
      </c>
      <c r="M1439">
        <v>44.821163617902101</v>
      </c>
      <c r="N1439">
        <v>0.20814852136706599</v>
      </c>
      <c r="O1439">
        <v>14.277377942034599</v>
      </c>
      <c r="P1439">
        <v>53.784026323661301</v>
      </c>
      <c r="Q1439">
        <v>1.9207954057553999E-2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125</v>
      </c>
      <c r="E1440">
        <v>1002.17271882</v>
      </c>
      <c r="F1440">
        <v>204.71</v>
      </c>
      <c r="G1440">
        <v>3.0000980834966899</v>
      </c>
      <c r="H1440">
        <v>24.711083776793799</v>
      </c>
      <c r="I1440">
        <v>25.531190775931801</v>
      </c>
      <c r="J1440">
        <v>-0.79096181193048198</v>
      </c>
      <c r="K1440">
        <v>180.93168203376601</v>
      </c>
      <c r="L1440">
        <v>164.56708414486999</v>
      </c>
      <c r="M1440">
        <v>55.620896572821401</v>
      </c>
      <c r="N1440">
        <v>0.81077838344626896</v>
      </c>
      <c r="O1440">
        <v>8.3483952908993206</v>
      </c>
      <c r="P1440">
        <v>58.321732405258999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242</v>
      </c>
      <c r="E1441">
        <v>1001.159147835</v>
      </c>
      <c r="F1441">
        <v>79.64</v>
      </c>
      <c r="G1441">
        <v>-18.779546744904899</v>
      </c>
      <c r="H1441">
        <v>6.6118310320774896</v>
      </c>
      <c r="I1441">
        <v>-17.987922794817301</v>
      </c>
      <c r="J1441">
        <v>2.6495933460186398</v>
      </c>
      <c r="K1441">
        <v>77.206932030811799</v>
      </c>
      <c r="L1441">
        <v>78.107750614968197</v>
      </c>
      <c r="M1441">
        <v>62.351634674923901</v>
      </c>
      <c r="N1441">
        <v>0.99181759342319797</v>
      </c>
      <c r="O1441">
        <v>26.757910597689602</v>
      </c>
      <c r="P1441">
        <v>21.033434650455899</v>
      </c>
      <c r="Q1441">
        <v>-8.5004586756238995E-2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876</v>
      </c>
      <c r="E1442">
        <v>998.03899999999999</v>
      </c>
      <c r="F1442">
        <v>1996.9</v>
      </c>
      <c r="G1442">
        <v>131.586552987391</v>
      </c>
      <c r="H1442">
        <v>45.561933227331203</v>
      </c>
      <c r="I1442">
        <v>89.297973538207003</v>
      </c>
      <c r="J1442">
        <v>4.4023985635699496</v>
      </c>
      <c r="K1442">
        <v>1597.0142261650301</v>
      </c>
      <c r="L1442">
        <v>1149.47080634331</v>
      </c>
      <c r="M1442">
        <v>75.660168009295404</v>
      </c>
      <c r="N1442">
        <v>1.3397093646401901</v>
      </c>
      <c r="O1442">
        <v>15.6642796334318</v>
      </c>
      <c r="P1442">
        <v>194.87595983461301</v>
      </c>
      <c r="Q1442">
        <v>0.174635109780792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336</v>
      </c>
      <c r="E1443">
        <v>991.99501104000001</v>
      </c>
      <c r="F1443">
        <v>5.24</v>
      </c>
      <c r="G1443">
        <v>43.747659503337204</v>
      </c>
      <c r="H1443">
        <v>-2.78391466202521</v>
      </c>
      <c r="I1443">
        <v>-32.4600461637378</v>
      </c>
      <c r="J1443">
        <v>-6.5060348545066597</v>
      </c>
      <c r="K1443">
        <v>5.2789680585169201</v>
      </c>
      <c r="L1443">
        <v>5.2261757005082901</v>
      </c>
      <c r="M1443">
        <v>44.1493230201865</v>
      </c>
      <c r="N1443">
        <v>0.90135054073701704</v>
      </c>
      <c r="O1443">
        <v>52.671755725190799</v>
      </c>
      <c r="P1443">
        <v>74.6666666666666</v>
      </c>
      <c r="Q1443">
        <v>3.7537521189469E-2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214</v>
      </c>
      <c r="E1444">
        <v>991.39140420000001</v>
      </c>
      <c r="F1444">
        <v>68.430000000000007</v>
      </c>
      <c r="G1444">
        <v>16.629362053273201</v>
      </c>
      <c r="H1444">
        <v>-7.3975411676473097</v>
      </c>
      <c r="I1444">
        <v>-11.738821553787901</v>
      </c>
      <c r="J1444">
        <v>4.8723177550361001</v>
      </c>
      <c r="K1444">
        <v>67.817128592370096</v>
      </c>
      <c r="L1444">
        <v>68.104971739890303</v>
      </c>
      <c r="M1444">
        <v>42.417311105417298</v>
      </c>
      <c r="N1444">
        <v>0.98503405328566696</v>
      </c>
      <c r="O1444">
        <v>89.536752886160997</v>
      </c>
      <c r="P1444">
        <v>58.586326767091499</v>
      </c>
      <c r="Q1444">
        <v>2.9649920320472999E-2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242</v>
      </c>
      <c r="E1445">
        <v>990.545300513999</v>
      </c>
      <c r="F1445">
        <v>244.48</v>
      </c>
      <c r="G1445">
        <v>6.6871930880320898</v>
      </c>
      <c r="H1445">
        <v>5.2197616023598803</v>
      </c>
      <c r="I1445">
        <v>19.834326130634398</v>
      </c>
      <c r="J1445">
        <v>-0.67283516675939703</v>
      </c>
      <c r="K1445">
        <v>236.38359746597499</v>
      </c>
      <c r="M1445">
        <v>58.400097486745302</v>
      </c>
      <c r="N1445">
        <v>0.90045931388489298</v>
      </c>
      <c r="O1445">
        <v>12.279123036649199</v>
      </c>
      <c r="P1445">
        <v>42.678727750218798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692</v>
      </c>
      <c r="E1446">
        <v>990.22537599999998</v>
      </c>
      <c r="F1446">
        <v>246.7</v>
      </c>
      <c r="G1446">
        <v>65.291393875032696</v>
      </c>
      <c r="H1446">
        <v>-1.9088188590533199</v>
      </c>
      <c r="I1446">
        <v>-7.7042075225489199</v>
      </c>
      <c r="J1446">
        <v>-3.3165994008087099</v>
      </c>
      <c r="K1446">
        <v>261.42435437604598</v>
      </c>
      <c r="L1446">
        <v>253.70658844398699</v>
      </c>
      <c r="M1446">
        <v>43.119526134994899</v>
      </c>
      <c r="N1446">
        <v>0.98425258720230402</v>
      </c>
      <c r="O1446">
        <v>61.734900689096001</v>
      </c>
      <c r="P1446">
        <v>119.777282850779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80</v>
      </c>
      <c r="E1447">
        <v>986.31033539999999</v>
      </c>
      <c r="F1447">
        <v>111.25</v>
      </c>
      <c r="G1447">
        <v>4.9824161693823497</v>
      </c>
      <c r="H1447">
        <v>5.4808281371490901E-2</v>
      </c>
      <c r="I1447">
        <v>-8.0489715508800597</v>
      </c>
      <c r="J1447">
        <v>-3.0442490155225301</v>
      </c>
      <c r="K1447">
        <v>111.71581193190499</v>
      </c>
      <c r="L1447">
        <v>106.262876684343</v>
      </c>
      <c r="M1447">
        <v>42.873027140902799</v>
      </c>
      <c r="N1447">
        <v>1.07467373018691</v>
      </c>
      <c r="O1447">
        <v>59.955056179775198</v>
      </c>
      <c r="P1447">
        <v>39.0625</v>
      </c>
      <c r="Q1447">
        <v>-4.3353318583128998E-2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214</v>
      </c>
      <c r="E1448">
        <v>985.14975455000001</v>
      </c>
      <c r="F1448">
        <v>1812.25</v>
      </c>
      <c r="G1448">
        <v>-29.877952012847999</v>
      </c>
      <c r="H1448">
        <v>14.5853206584602</v>
      </c>
      <c r="I1448">
        <v>2.1450256126486398</v>
      </c>
      <c r="J1448">
        <v>-3.7474591404072699</v>
      </c>
      <c r="K1448">
        <v>1679.4465258033499</v>
      </c>
      <c r="L1448">
        <v>1587.7948427900601</v>
      </c>
      <c r="M1448">
        <v>63.871613587552901</v>
      </c>
      <c r="N1448">
        <v>1.99963893147677</v>
      </c>
      <c r="O1448">
        <v>28.952959028831501</v>
      </c>
      <c r="P1448">
        <v>40.136869780389702</v>
      </c>
      <c r="Q1448">
        <v>0.13423549049049699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542</v>
      </c>
      <c r="E1449">
        <v>985.05</v>
      </c>
      <c r="F1449">
        <v>326.7</v>
      </c>
      <c r="G1449">
        <v>17.056576252174999</v>
      </c>
      <c r="H1449">
        <v>23.040626138801802</v>
      </c>
      <c r="I1449">
        <v>15.2070112805763</v>
      </c>
      <c r="J1449">
        <v>1.0549945882573799</v>
      </c>
      <c r="K1449">
        <v>284.235061821111</v>
      </c>
      <c r="L1449">
        <v>247.63732329608499</v>
      </c>
      <c r="M1449">
        <v>67.804463079427705</v>
      </c>
      <c r="N1449">
        <v>0.81700770319929605</v>
      </c>
      <c r="O1449">
        <v>6.9788797061524299</v>
      </c>
      <c r="P1449">
        <v>76.690102758247605</v>
      </c>
      <c r="Q1449">
        <v>1.5241579409768001E-2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21</v>
      </c>
      <c r="E1450">
        <v>982.68716355499896</v>
      </c>
      <c r="F1450">
        <v>92.62</v>
      </c>
      <c r="G1450">
        <v>-24.767942149119399</v>
      </c>
      <c r="H1450">
        <v>4.5596907866620597</v>
      </c>
      <c r="I1450">
        <v>-27.526529428295401</v>
      </c>
      <c r="J1450">
        <v>3.6618928396095898</v>
      </c>
      <c r="K1450">
        <v>90.820500255557107</v>
      </c>
      <c r="L1450">
        <v>91.015116034917497</v>
      </c>
      <c r="M1450">
        <v>59.567753112475899</v>
      </c>
      <c r="N1450">
        <v>1.366483457697</v>
      </c>
      <c r="O1450">
        <v>34.096307492982</v>
      </c>
      <c r="P1450">
        <v>39.6983408748114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75</v>
      </c>
      <c r="E1451">
        <v>981.76518593399999</v>
      </c>
      <c r="F1451">
        <v>187</v>
      </c>
      <c r="G1451">
        <v>-2.7944766787964399</v>
      </c>
      <c r="H1451">
        <v>19.0987461741239</v>
      </c>
      <c r="I1451">
        <v>8.7324360138382602</v>
      </c>
      <c r="J1451">
        <v>-1.88365939714668</v>
      </c>
      <c r="K1451">
        <v>164.24023328164699</v>
      </c>
      <c r="L1451">
        <v>155.29534801112399</v>
      </c>
      <c r="M1451">
        <v>52.473808115622802</v>
      </c>
      <c r="N1451">
        <v>3.3787522872856699</v>
      </c>
      <c r="O1451">
        <v>17.545454545454501</v>
      </c>
      <c r="P1451">
        <v>33.380884450784599</v>
      </c>
      <c r="Q1451">
        <v>1.502238584956E-3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280</v>
      </c>
      <c r="E1452">
        <v>980.79569951999997</v>
      </c>
      <c r="F1452">
        <v>205.55</v>
      </c>
      <c r="G1452">
        <v>19.350507676593502</v>
      </c>
      <c r="H1452">
        <v>2.6184689380327999</v>
      </c>
      <c r="I1452">
        <v>-26.653325228651202</v>
      </c>
      <c r="J1452">
        <v>-5.11080691348418</v>
      </c>
      <c r="K1452">
        <v>204.26594464417499</v>
      </c>
      <c r="L1452">
        <v>184.68480116442501</v>
      </c>
      <c r="M1452">
        <v>35.9491700048683</v>
      </c>
      <c r="N1452">
        <v>0.78162930833650202</v>
      </c>
      <c r="O1452">
        <v>24.519581610313701</v>
      </c>
      <c r="P1452">
        <v>74.936170212765902</v>
      </c>
      <c r="Q1452">
        <v>8.4674315030824995E-2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242</v>
      </c>
      <c r="E1453">
        <v>980.14740600000005</v>
      </c>
      <c r="F1453">
        <v>112.35</v>
      </c>
      <c r="G1453">
        <v>47.369522203837597</v>
      </c>
      <c r="H1453">
        <v>-10.585011277642501</v>
      </c>
      <c r="I1453">
        <v>1.87946126553139</v>
      </c>
      <c r="J1453">
        <v>0.38933831452379097</v>
      </c>
      <c r="K1453">
        <v>107.219673643701</v>
      </c>
      <c r="L1453">
        <v>92.6924493275678</v>
      </c>
      <c r="M1453">
        <v>51.080862670497197</v>
      </c>
      <c r="N1453">
        <v>0.64118545652771197</v>
      </c>
      <c r="O1453">
        <v>12.950600801067999</v>
      </c>
      <c r="P1453">
        <v>93.7068965517241</v>
      </c>
      <c r="Q1453">
        <v>-4.3477635777467001E-2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346</v>
      </c>
      <c r="E1454">
        <v>979.78330777600002</v>
      </c>
      <c r="F1454">
        <v>222.51</v>
      </c>
      <c r="G1454">
        <v>13.106513739717901</v>
      </c>
      <c r="H1454">
        <v>27.770632896166902</v>
      </c>
      <c r="I1454">
        <v>-3.14538146219035</v>
      </c>
      <c r="J1454">
        <v>3.6849133651359498</v>
      </c>
      <c r="K1454">
        <v>201.04434708175</v>
      </c>
      <c r="L1454">
        <v>187.50079777571699</v>
      </c>
      <c r="M1454">
        <v>70.166687239555898</v>
      </c>
      <c r="N1454">
        <v>1.4505345288260301</v>
      </c>
      <c r="O1454">
        <v>15.9498449507887</v>
      </c>
      <c r="P1454">
        <v>64.456762749445602</v>
      </c>
      <c r="Q1454">
        <v>3.0427593286682E-2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610</v>
      </c>
      <c r="E1455">
        <v>979.42131287999996</v>
      </c>
      <c r="F1455">
        <v>14.86</v>
      </c>
      <c r="G1455">
        <v>24.3440403058549</v>
      </c>
      <c r="H1455">
        <v>3.7876145839226298</v>
      </c>
      <c r="I1455">
        <v>-22.399440103131798</v>
      </c>
      <c r="J1455">
        <v>2.3777441116252298</v>
      </c>
      <c r="K1455">
        <v>13.919453956482901</v>
      </c>
      <c r="L1455">
        <v>13.3530189359369</v>
      </c>
      <c r="M1455">
        <v>76.153431011393394</v>
      </c>
      <c r="N1455">
        <v>1.6588038807933501</v>
      </c>
      <c r="O1455">
        <v>23.1493943472409</v>
      </c>
      <c r="P1455">
        <v>60.648648648648603</v>
      </c>
      <c r="Q1455">
        <v>2.5771561685976999E-2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304</v>
      </c>
      <c r="E1456">
        <v>978.66879727499997</v>
      </c>
      <c r="F1456">
        <v>362.7</v>
      </c>
      <c r="G1456">
        <v>-13.662734761895701</v>
      </c>
      <c r="H1456">
        <v>-4.2506697194953604</v>
      </c>
      <c r="I1456">
        <v>-11.3449081654105</v>
      </c>
      <c r="J1456">
        <v>-2.6630465442597502</v>
      </c>
      <c r="K1456">
        <v>364.84052782847698</v>
      </c>
      <c r="L1456">
        <v>352.336335539949</v>
      </c>
      <c r="M1456">
        <v>42.1064692036718</v>
      </c>
      <c r="N1456">
        <v>1.2022124943263499</v>
      </c>
      <c r="O1456">
        <v>23.7937689550592</v>
      </c>
      <c r="P1456">
        <v>29.3970745629682</v>
      </c>
      <c r="Q1456">
        <v>0.132626586133998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189</v>
      </c>
      <c r="E1457">
        <v>975.37974999999994</v>
      </c>
      <c r="F1457">
        <v>1080.75</v>
      </c>
      <c r="G1457">
        <v>25.040994755187501</v>
      </c>
      <c r="H1457">
        <v>4.9864138059776701</v>
      </c>
      <c r="I1457">
        <v>10.9484608302672</v>
      </c>
      <c r="J1457">
        <v>-7.9118225466161203</v>
      </c>
      <c r="K1457">
        <v>1047.3046049295001</v>
      </c>
      <c r="L1457">
        <v>918.58731457387501</v>
      </c>
      <c r="M1457">
        <v>48.163829145779701</v>
      </c>
      <c r="N1457">
        <v>1.2535451365077701</v>
      </c>
      <c r="O1457">
        <v>10.080962294702701</v>
      </c>
      <c r="P1457">
        <v>53.6465737844754</v>
      </c>
      <c r="Q1457">
        <v>5.5918483890103003E-2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393</v>
      </c>
      <c r="E1458">
        <v>972.7250272</v>
      </c>
      <c r="F1458">
        <v>194.44</v>
      </c>
      <c r="G1458">
        <v>28.963240566119602</v>
      </c>
      <c r="H1458">
        <v>45.943526780608202</v>
      </c>
      <c r="I1458">
        <v>51.278901204683102</v>
      </c>
      <c r="J1458">
        <v>5.6004243794416899</v>
      </c>
      <c r="K1458">
        <v>161.139285516527</v>
      </c>
      <c r="L1458">
        <v>133.99116912347199</v>
      </c>
      <c r="M1458">
        <v>69.521447830697895</v>
      </c>
      <c r="N1458">
        <v>0.63226649640097499</v>
      </c>
      <c r="O1458">
        <v>8.5167660975107893</v>
      </c>
      <c r="P1458">
        <v>119.954751131221</v>
      </c>
      <c r="Q1458">
        <v>5.2885854185612001E-2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100</v>
      </c>
      <c r="E1459">
        <v>971.91357119999998</v>
      </c>
      <c r="F1459">
        <v>101.4</v>
      </c>
      <c r="G1459">
        <v>-27.636164713586499</v>
      </c>
      <c r="H1459">
        <v>-8.6666774875630601</v>
      </c>
      <c r="I1459">
        <v>-19.730279359896901</v>
      </c>
      <c r="J1459">
        <v>-3.9574671559803898</v>
      </c>
      <c r="K1459">
        <v>105.573135746586</v>
      </c>
      <c r="L1459">
        <v>107.653446338291</v>
      </c>
      <c r="M1459">
        <v>40.68366688431</v>
      </c>
      <c r="N1459">
        <v>1.06516451891622</v>
      </c>
      <c r="O1459">
        <v>44.329388560157703</v>
      </c>
      <c r="P1459">
        <v>9.0322580645161299</v>
      </c>
      <c r="Q1459">
        <v>-2.8416629691628E-2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1396</v>
      </c>
      <c r="E1460">
        <v>971.38158402999898</v>
      </c>
      <c r="F1460">
        <v>356.3</v>
      </c>
      <c r="G1460">
        <v>-4.9706462793044599</v>
      </c>
      <c r="H1460">
        <v>8.7602582497311303</v>
      </c>
      <c r="I1460">
        <v>-18.200786904478601</v>
      </c>
      <c r="J1460">
        <v>3.2305795196473701</v>
      </c>
      <c r="K1460">
        <v>332.59908031567301</v>
      </c>
      <c r="L1460">
        <v>329.90571855983399</v>
      </c>
      <c r="M1460">
        <v>69.910013138124199</v>
      </c>
      <c r="N1460">
        <v>1.4704969954069</v>
      </c>
      <c r="O1460">
        <v>14.2015155767611</v>
      </c>
      <c r="P1460">
        <v>36.513409961685802</v>
      </c>
      <c r="Q1460">
        <v>1.9470848610257E-2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539</v>
      </c>
      <c r="E1461">
        <v>970.92160294500002</v>
      </c>
      <c r="F1461">
        <v>181.56</v>
      </c>
      <c r="G1461">
        <v>95.942546236002698</v>
      </c>
      <c r="H1461">
        <v>19.3690576135199</v>
      </c>
      <c r="I1461">
        <v>18.111690621591102</v>
      </c>
      <c r="J1461">
        <v>15.8171474493892</v>
      </c>
      <c r="K1461">
        <v>152.116576476251</v>
      </c>
      <c r="L1461">
        <v>131.28683642265</v>
      </c>
      <c r="M1461">
        <v>89.4064131165633</v>
      </c>
      <c r="N1461">
        <v>3.5951329674686301</v>
      </c>
      <c r="O1461">
        <v>8.5040757876184205</v>
      </c>
      <c r="P1461">
        <v>145.02024291497901</v>
      </c>
      <c r="Q1461">
        <v>3.9953646293220998E-2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542</v>
      </c>
      <c r="E1462">
        <v>970.89673000499897</v>
      </c>
      <c r="F1462">
        <v>259.89999999999998</v>
      </c>
      <c r="G1462">
        <v>-31.096092328841099</v>
      </c>
      <c r="H1462">
        <v>2.5446310267163601</v>
      </c>
      <c r="I1462">
        <v>-21.490497686314001</v>
      </c>
      <c r="J1462">
        <v>-4.2624535819496998</v>
      </c>
      <c r="K1462">
        <v>256.39061064273199</v>
      </c>
      <c r="L1462">
        <v>264.29578535762403</v>
      </c>
      <c r="M1462">
        <v>54.927283221851503</v>
      </c>
      <c r="N1462">
        <v>1.16920534382755</v>
      </c>
      <c r="O1462">
        <v>22.912658714890298</v>
      </c>
      <c r="P1462">
        <v>15.2549889135254</v>
      </c>
      <c r="Q1462">
        <v>-0.112086116238877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214</v>
      </c>
      <c r="E1463">
        <v>969.59375</v>
      </c>
      <c r="F1463">
        <v>778.65</v>
      </c>
      <c r="G1463">
        <v>238.96398227998799</v>
      </c>
      <c r="H1463">
        <v>66.861245804368096</v>
      </c>
      <c r="I1463">
        <v>81.935160427199506</v>
      </c>
      <c r="J1463">
        <v>25.961158220402801</v>
      </c>
      <c r="K1463">
        <v>556.26240154034099</v>
      </c>
      <c r="L1463">
        <v>421.25388209127198</v>
      </c>
      <c r="M1463">
        <v>84.150116027245204</v>
      </c>
      <c r="N1463">
        <v>2.0923855726639902</v>
      </c>
      <c r="O1463">
        <v>12.117125794644499</v>
      </c>
      <c r="P1463">
        <v>342.41477272727201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624</v>
      </c>
      <c r="E1464">
        <v>969.02860858999998</v>
      </c>
      <c r="F1464">
        <v>79.2</v>
      </c>
      <c r="G1464">
        <v>12.640869362610299</v>
      </c>
      <c r="H1464">
        <v>5.8421665520422197</v>
      </c>
      <c r="I1464">
        <v>-41.396789097788997</v>
      </c>
      <c r="J1464">
        <v>0.52013720894792204</v>
      </c>
      <c r="K1464">
        <v>78.671830362003305</v>
      </c>
      <c r="L1464">
        <v>78.768704667878097</v>
      </c>
      <c r="M1464">
        <v>46.6517035299374</v>
      </c>
      <c r="N1464">
        <v>1.2454093243775599</v>
      </c>
      <c r="O1464">
        <v>60.037878787878697</v>
      </c>
      <c r="P1464">
        <v>46.260387811634303</v>
      </c>
      <c r="Q1464">
        <v>-7.9078638084806002E-2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242</v>
      </c>
      <c r="E1465">
        <v>966.37835519999999</v>
      </c>
      <c r="F1465">
        <v>87.38</v>
      </c>
      <c r="G1465">
        <v>-39.629536531305803</v>
      </c>
      <c r="H1465">
        <v>-5.1847506807126704</v>
      </c>
      <c r="I1465">
        <v>-33.9867637209897</v>
      </c>
      <c r="J1465">
        <v>-1.45908830089777</v>
      </c>
      <c r="K1465">
        <v>89.928742801310307</v>
      </c>
      <c r="L1465">
        <v>96.856599432674599</v>
      </c>
      <c r="M1465">
        <v>53.462956554285597</v>
      </c>
      <c r="N1465">
        <v>0.92683261191800903</v>
      </c>
      <c r="O1465">
        <v>51.9226367589837</v>
      </c>
      <c r="P1465">
        <v>17.7786763714786</v>
      </c>
      <c r="Q1465">
        <v>7.2030460087706E-2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140</v>
      </c>
      <c r="E1466">
        <v>966.22675800000002</v>
      </c>
      <c r="F1466">
        <v>16.87</v>
      </c>
      <c r="G1466">
        <v>324.65972470825</v>
      </c>
      <c r="H1466">
        <v>-4.86574842941471</v>
      </c>
      <c r="I1466">
        <v>21.641702643893201</v>
      </c>
      <c r="J1466">
        <v>0.194203152772849</v>
      </c>
      <c r="K1466">
        <v>17.322275709432599</v>
      </c>
      <c r="L1466">
        <v>13.471068871903199</v>
      </c>
      <c r="M1466">
        <v>56.142148984169403</v>
      </c>
      <c r="N1466">
        <v>0.58424484284153599</v>
      </c>
      <c r="O1466">
        <v>29.7569650266745</v>
      </c>
      <c r="P1466">
        <v>447.13513513513499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242</v>
      </c>
      <c r="E1467">
        <v>963.17551835999996</v>
      </c>
      <c r="F1467">
        <v>1711.45</v>
      </c>
      <c r="G1467">
        <v>-39.668506803759001</v>
      </c>
      <c r="H1467">
        <v>-8.1734840590565998</v>
      </c>
      <c r="I1467">
        <v>-14.4809421133585</v>
      </c>
      <c r="J1467">
        <v>-2.1484126400272499</v>
      </c>
      <c r="K1467">
        <v>1756.68831969549</v>
      </c>
      <c r="L1467">
        <v>1805.42797781073</v>
      </c>
      <c r="M1467">
        <v>33.5683936475777</v>
      </c>
      <c r="N1467">
        <v>0.70386952664908098</v>
      </c>
      <c r="O1467">
        <v>27.6695199976628</v>
      </c>
      <c r="P1467">
        <v>13.341059602649</v>
      </c>
      <c r="Q1467">
        <v>-5.1197026308850001E-2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239</v>
      </c>
      <c r="E1468">
        <v>961.53369599999996</v>
      </c>
      <c r="F1468">
        <v>588.29999999999995</v>
      </c>
      <c r="G1468">
        <v>67.461151936892406</v>
      </c>
      <c r="H1468">
        <v>1.0234428913909399</v>
      </c>
      <c r="I1468">
        <v>-5.4088224352327297</v>
      </c>
      <c r="J1468">
        <v>-8.5943998633356298</v>
      </c>
      <c r="K1468">
        <v>597.38948330857704</v>
      </c>
      <c r="L1468">
        <v>569.85691394321998</v>
      </c>
      <c r="M1468">
        <v>46.013357701550099</v>
      </c>
      <c r="N1468">
        <v>0.82641190851081403</v>
      </c>
      <c r="O1468">
        <v>44.535101138874701</v>
      </c>
      <c r="P1468">
        <v>110.10714285714199</v>
      </c>
      <c r="Q1468">
        <v>4.2114171538815998E-2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239</v>
      </c>
      <c r="E1469">
        <v>959.81992427999899</v>
      </c>
      <c r="F1469">
        <v>272.5</v>
      </c>
      <c r="G1469">
        <v>-8.7102610341828992</v>
      </c>
      <c r="H1469">
        <v>14.9302326247964</v>
      </c>
      <c r="I1469">
        <v>-18.0387017423934</v>
      </c>
      <c r="J1469">
        <v>0.54287807675921196</v>
      </c>
      <c r="K1469">
        <v>261.50456155315999</v>
      </c>
      <c r="L1469">
        <v>251.228838155098</v>
      </c>
      <c r="M1469">
        <v>72.001220224932993</v>
      </c>
      <c r="N1469">
        <v>1.61965340143102</v>
      </c>
      <c r="O1469">
        <v>20.568807339449499</v>
      </c>
      <c r="P1469">
        <v>40.463917525773098</v>
      </c>
      <c r="Q1469">
        <v>0.148973694517509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E1470">
        <v>959.63022833999901</v>
      </c>
      <c r="F1470">
        <v>338.75</v>
      </c>
      <c r="G1470">
        <v>-48.100590458775102</v>
      </c>
      <c r="H1470">
        <v>2.6349086958518799</v>
      </c>
      <c r="I1470">
        <v>-32.197044149758497</v>
      </c>
      <c r="J1470">
        <v>2.5687351026162402</v>
      </c>
      <c r="K1470">
        <v>335.109342181393</v>
      </c>
      <c r="L1470">
        <v>409.93347709998801</v>
      </c>
      <c r="M1470">
        <v>64.416667670676105</v>
      </c>
      <c r="N1470">
        <v>1.01419459680876</v>
      </c>
      <c r="O1470">
        <v>111.911439114391</v>
      </c>
      <c r="P1470">
        <v>26.352107422603499</v>
      </c>
      <c r="Q1470">
        <v>5.1075185659576999E-2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629</v>
      </c>
      <c r="E1471">
        <v>955.719831</v>
      </c>
      <c r="F1471">
        <v>1023.05</v>
      </c>
      <c r="G1471">
        <v>14.211052309308201</v>
      </c>
      <c r="H1471">
        <v>6.5262471175501204</v>
      </c>
      <c r="I1471">
        <v>4.9295120691938399</v>
      </c>
      <c r="J1471">
        <v>-8.1267263354194501</v>
      </c>
      <c r="K1471">
        <v>982.97248696984104</v>
      </c>
      <c r="L1471">
        <v>909.10103293083102</v>
      </c>
      <c r="M1471">
        <v>48.151032609028597</v>
      </c>
      <c r="N1471">
        <v>2.1989142764543801</v>
      </c>
      <c r="O1471">
        <v>16.123356629685698</v>
      </c>
      <c r="P1471">
        <v>48.3756345177665</v>
      </c>
      <c r="Q1471">
        <v>-2.7544863079630002E-3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E1472">
        <v>955.56075999999996</v>
      </c>
      <c r="F1472">
        <v>1194</v>
      </c>
      <c r="G1472">
        <v>78.669980759442495</v>
      </c>
      <c r="H1472">
        <v>-3.7333329297472102</v>
      </c>
      <c r="I1472">
        <v>-4.3715113337012204</v>
      </c>
      <c r="J1472">
        <v>-0.12176597404134901</v>
      </c>
      <c r="K1472">
        <v>1221.5109149781399</v>
      </c>
      <c r="L1472">
        <v>1121.23495556951</v>
      </c>
      <c r="M1472">
        <v>37.3204768645233</v>
      </c>
      <c r="N1472">
        <v>1.0941282465090101</v>
      </c>
      <c r="O1472">
        <v>35.661641541038499</v>
      </c>
      <c r="P1472">
        <v>108.376963350785</v>
      </c>
      <c r="Q1472">
        <v>0.22735147282586499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629</v>
      </c>
      <c r="E1473">
        <v>954.5865</v>
      </c>
      <c r="F1473">
        <v>1671.45</v>
      </c>
      <c r="G1473">
        <v>-21.3932860907919</v>
      </c>
      <c r="H1473">
        <v>-0.384350708536842</v>
      </c>
      <c r="I1473">
        <v>-22.376777953869599</v>
      </c>
      <c r="J1473">
        <v>-0.608325540116053</v>
      </c>
      <c r="K1473">
        <v>1596.73491103796</v>
      </c>
      <c r="L1473">
        <v>1599.68775874893</v>
      </c>
      <c r="M1473">
        <v>65.711850945330994</v>
      </c>
      <c r="N1473">
        <v>1.6914380307790799</v>
      </c>
      <c r="O1473">
        <v>12.7763319273684</v>
      </c>
      <c r="P1473">
        <v>20.625699130371999</v>
      </c>
      <c r="Q1473">
        <v>-4.0748332614730003E-3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18</v>
      </c>
      <c r="E1474">
        <v>953.49080016000005</v>
      </c>
      <c r="F1474">
        <v>926.45</v>
      </c>
      <c r="G1474">
        <v>16.923590024429</v>
      </c>
      <c r="H1474">
        <v>-6.6374757085368401</v>
      </c>
      <c r="I1474">
        <v>-46.1144431846487</v>
      </c>
      <c r="J1474">
        <v>-1.1678699234624701</v>
      </c>
      <c r="K1474">
        <v>1019.88365232089</v>
      </c>
      <c r="L1474">
        <v>986.48105821149704</v>
      </c>
      <c r="M1474">
        <v>39.3095340640496</v>
      </c>
      <c r="N1474">
        <v>0.80522349861669895</v>
      </c>
      <c r="O1474">
        <v>70.759350207782305</v>
      </c>
      <c r="P1474">
        <v>73.152041865246204</v>
      </c>
      <c r="Q1474">
        <v>0.21490845798677399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542</v>
      </c>
      <c r="E1475">
        <v>948.83195276000004</v>
      </c>
      <c r="F1475">
        <v>129.55000000000001</v>
      </c>
      <c r="G1475">
        <v>-10.5538932383117</v>
      </c>
      <c r="H1475">
        <v>3.5362836365893799</v>
      </c>
      <c r="I1475">
        <v>-30.879441629732799</v>
      </c>
      <c r="J1475">
        <v>-6.22093107171992</v>
      </c>
      <c r="K1475">
        <v>129.95087050544399</v>
      </c>
      <c r="L1475">
        <v>128.41666613703299</v>
      </c>
      <c r="M1475">
        <v>51.658864240088398</v>
      </c>
      <c r="N1475">
        <v>2.8097818542656001</v>
      </c>
      <c r="O1475">
        <v>42.493245851022699</v>
      </c>
      <c r="P1475">
        <v>28.013833992094799</v>
      </c>
      <c r="Q1475">
        <v>1.9881078401651001E-2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333</v>
      </c>
      <c r="E1476">
        <v>946.86451335000004</v>
      </c>
      <c r="F1476">
        <v>140.35</v>
      </c>
      <c r="G1476">
        <v>-23.475029592019101</v>
      </c>
      <c r="H1476">
        <v>-17.447172303772</v>
      </c>
      <c r="I1476">
        <v>-46.952461566304898</v>
      </c>
      <c r="J1476">
        <v>-6.0126373145770797</v>
      </c>
      <c r="K1476">
        <v>154.638846318844</v>
      </c>
      <c r="L1476">
        <v>159.268314048359</v>
      </c>
      <c r="M1476">
        <v>28.604313519187901</v>
      </c>
      <c r="N1476">
        <v>1.3740316082631201</v>
      </c>
      <c r="O1476">
        <v>55.183469896686802</v>
      </c>
      <c r="P1476">
        <v>7.5067024128686102</v>
      </c>
      <c r="Q1476">
        <v>0.20486619723702401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287</v>
      </c>
      <c r="E1477">
        <v>944.71602887999995</v>
      </c>
      <c r="F1477">
        <v>580.85</v>
      </c>
      <c r="G1477">
        <v>28.710036521608799</v>
      </c>
      <c r="H1477">
        <v>-1.6273644360273001</v>
      </c>
      <c r="I1477">
        <v>-24.452470406162099</v>
      </c>
      <c r="J1477">
        <v>-5.0069553419266697</v>
      </c>
      <c r="K1477">
        <v>576.06638975131295</v>
      </c>
      <c r="L1477">
        <v>528.70358650357696</v>
      </c>
      <c r="M1477">
        <v>42.488758909701197</v>
      </c>
      <c r="N1477">
        <v>0.78509138693107094</v>
      </c>
      <c r="O1477">
        <v>25.677885856933798</v>
      </c>
      <c r="P1477">
        <v>62.680296877187999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3112</v>
      </c>
      <c r="E1478">
        <v>943.78700000000003</v>
      </c>
      <c r="F1478">
        <v>344.85</v>
      </c>
      <c r="G1478">
        <v>-16.130988730149699</v>
      </c>
      <c r="H1478">
        <v>16.4718992914631</v>
      </c>
      <c r="I1478">
        <v>-2.9838556875473898</v>
      </c>
      <c r="J1478">
        <v>15.5161729863598</v>
      </c>
      <c r="M1478">
        <v>100</v>
      </c>
      <c r="O1478">
        <v>11.004784688995199</v>
      </c>
      <c r="P1478">
        <v>21</v>
      </c>
    </row>
    <row r="1479" spans="1:17" hidden="1" x14ac:dyDescent="0.3">
      <c r="A1479" t="s">
        <v>3113</v>
      </c>
      <c r="B1479" t="s">
        <v>3114</v>
      </c>
      <c r="C1479" t="str">
        <f>IFERROR(VLOOKUP(Table1[[#This Row],[Ticker]],[1]!Table1[[Symbol]:[Industry]],2,FALSE),"-")</f>
        <v>-</v>
      </c>
      <c r="D1479" t="s">
        <v>21</v>
      </c>
      <c r="E1479">
        <v>943.35078455999997</v>
      </c>
      <c r="F1479">
        <v>1896.6</v>
      </c>
      <c r="G1479">
        <v>131.618841236359</v>
      </c>
      <c r="H1479">
        <v>9.6015618136656506</v>
      </c>
      <c r="I1479">
        <v>8.3309610648708396</v>
      </c>
      <c r="J1479">
        <v>-1.6892288337550401</v>
      </c>
      <c r="K1479">
        <v>1839.4424648883401</v>
      </c>
      <c r="L1479">
        <v>1557.2303569773801</v>
      </c>
      <c r="M1479">
        <v>56.5401779995806</v>
      </c>
      <c r="N1479">
        <v>1.15198700963866</v>
      </c>
      <c r="O1479">
        <v>21.796899715279899</v>
      </c>
      <c r="P1479">
        <v>204.968644476603</v>
      </c>
      <c r="Q1479">
        <v>0.14884420692265701</v>
      </c>
    </row>
    <row r="1480" spans="1:17" hidden="1" x14ac:dyDescent="0.3">
      <c r="A1480" t="s">
        <v>3115</v>
      </c>
      <c r="B1480" t="s">
        <v>3116</v>
      </c>
      <c r="C1480" t="str">
        <f>IFERROR(VLOOKUP(Table1[[#This Row],[Ticker]],[1]!Table1[[Symbol]:[Industry]],2,FALSE),"-")</f>
        <v>-</v>
      </c>
      <c r="D1480" t="s">
        <v>873</v>
      </c>
      <c r="E1480">
        <v>943.01903504999996</v>
      </c>
      <c r="F1480">
        <v>416.2</v>
      </c>
      <c r="G1480">
        <v>-39.466014858066103</v>
      </c>
      <c r="H1480">
        <v>-1.92990602690716</v>
      </c>
      <c r="I1480">
        <v>-47.107137315500403</v>
      </c>
      <c r="J1480">
        <v>-1.10104448042685</v>
      </c>
      <c r="K1480">
        <v>421.58357701431697</v>
      </c>
      <c r="L1480">
        <v>475.09704879341302</v>
      </c>
      <c r="M1480">
        <v>60.672785544973699</v>
      </c>
      <c r="N1480">
        <v>0.81867551605547095</v>
      </c>
      <c r="O1480">
        <v>77.799135031234897</v>
      </c>
      <c r="P1480">
        <v>24.498953036195001</v>
      </c>
      <c r="Q1480">
        <v>3.8644966555385997E-2</v>
      </c>
    </row>
    <row r="1481" spans="1:17" hidden="1" x14ac:dyDescent="0.3">
      <c r="A1481" t="s">
        <v>3117</v>
      </c>
      <c r="B1481" t="s">
        <v>3118</v>
      </c>
      <c r="C1481" t="str">
        <f>IFERROR(VLOOKUP(Table1[[#This Row],[Ticker]],[1]!Table1[[Symbol]:[Industry]],2,FALSE),"-")</f>
        <v>-</v>
      </c>
      <c r="D1481" t="s">
        <v>130</v>
      </c>
      <c r="E1481">
        <v>942.96823600000005</v>
      </c>
      <c r="F1481">
        <v>697.85</v>
      </c>
      <c r="G1481">
        <v>730.12550013148905</v>
      </c>
      <c r="H1481">
        <v>-9.3559220518712998</v>
      </c>
      <c r="I1481">
        <v>135.885149565799</v>
      </c>
      <c r="J1481">
        <v>-8.8786232477613307</v>
      </c>
      <c r="K1481">
        <v>735.08235313095497</v>
      </c>
      <c r="L1481">
        <v>509.73981782470202</v>
      </c>
      <c r="M1481">
        <v>34.649535937133102</v>
      </c>
      <c r="N1481">
        <v>0.94563050557894301</v>
      </c>
      <c r="O1481">
        <v>21.0861933080174</v>
      </c>
      <c r="P1481">
        <v>792.39130434782601</v>
      </c>
      <c r="Q1481">
        <v>0.12803221556911801</v>
      </c>
    </row>
    <row r="1482" spans="1:17" hidden="1" x14ac:dyDescent="0.3">
      <c r="A1482" t="s">
        <v>3119</v>
      </c>
      <c r="B1482" t="s">
        <v>3120</v>
      </c>
      <c r="C1482" t="str">
        <f>IFERROR(VLOOKUP(Table1[[#This Row],[Ticker]],[1]!Table1[[Symbol]:[Industry]],2,FALSE),"-")</f>
        <v>-</v>
      </c>
      <c r="E1482">
        <v>940.04935037999996</v>
      </c>
      <c r="F1482">
        <v>37.49</v>
      </c>
      <c r="G1482">
        <v>-63.179529131923097</v>
      </c>
      <c r="H1482">
        <v>-4.1070480769579003</v>
      </c>
      <c r="I1482">
        <v>-39.294550457258502</v>
      </c>
      <c r="J1482">
        <v>-2.8659926187356999</v>
      </c>
      <c r="K1482">
        <v>39.791340995492</v>
      </c>
      <c r="L1482">
        <v>46.483108634566101</v>
      </c>
      <c r="M1482">
        <v>44.597922539008898</v>
      </c>
      <c r="N1482">
        <v>0.71525953639398798</v>
      </c>
      <c r="O1482">
        <v>89.383835689517198</v>
      </c>
      <c r="P1482">
        <v>13.6060606060606</v>
      </c>
      <c r="Q1482">
        <v>6.4448537759147995E-2</v>
      </c>
    </row>
    <row r="1483" spans="1:17" hidden="1" x14ac:dyDescent="0.3">
      <c r="A1483" t="s">
        <v>3121</v>
      </c>
      <c r="B1483" t="s">
        <v>3122</v>
      </c>
      <c r="C1483" t="str">
        <f>IFERROR(VLOOKUP(Table1[[#This Row],[Ticker]],[1]!Table1[[Symbol]:[Industry]],2,FALSE),"-")</f>
        <v>-</v>
      </c>
      <c r="D1483" t="s">
        <v>80</v>
      </c>
      <c r="E1483">
        <v>939.27291249999996</v>
      </c>
      <c r="F1483">
        <v>652.79999999999995</v>
      </c>
      <c r="G1483">
        <v>6.0429560506480904</v>
      </c>
      <c r="H1483">
        <v>0.196308740282057</v>
      </c>
      <c r="I1483">
        <v>-4.4878331303273598</v>
      </c>
      <c r="J1483">
        <v>-3.4740743783742598</v>
      </c>
      <c r="K1483">
        <v>647.577266147665</v>
      </c>
      <c r="L1483">
        <v>597.453537966466</v>
      </c>
      <c r="M1483">
        <v>45.060433771423803</v>
      </c>
      <c r="N1483">
        <v>1.5478313969255699</v>
      </c>
      <c r="O1483">
        <v>12.591911764705801</v>
      </c>
      <c r="P1483">
        <v>39.011925042589397</v>
      </c>
      <c r="Q1483">
        <v>-5.95559130095E-2</v>
      </c>
    </row>
    <row r="1484" spans="1:17" hidden="1" x14ac:dyDescent="0.3">
      <c r="A1484" t="s">
        <v>3123</v>
      </c>
      <c r="B1484" t="s">
        <v>3124</v>
      </c>
      <c r="C1484" t="str">
        <f>IFERROR(VLOOKUP(Table1[[#This Row],[Ticker]],[1]!Table1[[Symbol]:[Industry]],2,FALSE),"-")</f>
        <v>-</v>
      </c>
      <c r="D1484" t="s">
        <v>156</v>
      </c>
      <c r="E1484">
        <v>938.86508306999997</v>
      </c>
      <c r="F1484">
        <v>1083.9000000000001</v>
      </c>
      <c r="G1484">
        <v>-55.702004281585303</v>
      </c>
      <c r="H1484">
        <v>-8.5926635080666394</v>
      </c>
      <c r="I1484">
        <v>-38.539293248236199</v>
      </c>
      <c r="J1484">
        <v>-3.6082241510037698</v>
      </c>
      <c r="K1484">
        <v>1104.1742640111299</v>
      </c>
      <c r="L1484">
        <v>1175.15719870321</v>
      </c>
      <c r="M1484">
        <v>47.9356482753956</v>
      </c>
      <c r="N1484">
        <v>0.77220678686770705</v>
      </c>
      <c r="O1484">
        <v>58.778485100101399</v>
      </c>
      <c r="P1484">
        <v>20.2062770322723</v>
      </c>
      <c r="Q1484">
        <v>0.10421908584667</v>
      </c>
    </row>
    <row r="1485" spans="1:17" hidden="1" x14ac:dyDescent="0.3">
      <c r="A1485" t="s">
        <v>3125</v>
      </c>
      <c r="B1485" t="s">
        <v>3126</v>
      </c>
      <c r="C1485" t="str">
        <f>IFERROR(VLOOKUP(Table1[[#This Row],[Ticker]],[1]!Table1[[Symbol]:[Industry]],2,FALSE),"-")</f>
        <v>-</v>
      </c>
      <c r="D1485" t="s">
        <v>140</v>
      </c>
      <c r="E1485">
        <v>936.83981203199903</v>
      </c>
      <c r="F1485">
        <v>35.71</v>
      </c>
      <c r="G1485">
        <v>23.807046735082402</v>
      </c>
      <c r="H1485">
        <v>2.7054392973680899</v>
      </c>
      <c r="I1485">
        <v>0.36775794368709203</v>
      </c>
      <c r="J1485">
        <v>-1.4200825659080401</v>
      </c>
      <c r="K1485">
        <v>35.184333945725001</v>
      </c>
      <c r="L1485">
        <v>31.931880857314098</v>
      </c>
      <c r="M1485">
        <v>48.799266339023397</v>
      </c>
      <c r="N1485">
        <v>0.90567064524385998</v>
      </c>
      <c r="O1485">
        <v>38.336600392047004</v>
      </c>
      <c r="P1485">
        <v>58.008849557522097</v>
      </c>
      <c r="Q1485">
        <v>9.3677640929599997E-3</v>
      </c>
    </row>
    <row r="1486" spans="1:17" hidden="1" x14ac:dyDescent="0.3">
      <c r="A1486" t="s">
        <v>3127</v>
      </c>
      <c r="B1486" t="s">
        <v>3128</v>
      </c>
      <c r="C1486" t="str">
        <f>IFERROR(VLOOKUP(Table1[[#This Row],[Ticker]],[1]!Table1[[Symbol]:[Industry]],2,FALSE),"-")</f>
        <v>-</v>
      </c>
      <c r="D1486" t="s">
        <v>479</v>
      </c>
      <c r="E1486">
        <v>934.57476643999996</v>
      </c>
      <c r="F1486">
        <v>605.15</v>
      </c>
      <c r="G1486">
        <v>-38.606096564694496</v>
      </c>
      <c r="H1486">
        <v>1.3813783691745201</v>
      </c>
      <c r="I1486">
        <v>-25.413153183300601</v>
      </c>
      <c r="J1486">
        <v>5.7843914282264501</v>
      </c>
      <c r="K1486">
        <v>587.94832816608903</v>
      </c>
      <c r="L1486">
        <v>603.56385863220203</v>
      </c>
      <c r="M1486">
        <v>82.113241211631504</v>
      </c>
      <c r="N1486">
        <v>1.6160486432958701</v>
      </c>
      <c r="O1486">
        <v>48.723456994133699</v>
      </c>
      <c r="P1486">
        <v>30.645509499136399</v>
      </c>
      <c r="Q1486">
        <v>0.10679466886486701</v>
      </c>
    </row>
    <row r="1487" spans="1:17" hidden="1" x14ac:dyDescent="0.3">
      <c r="A1487" t="s">
        <v>3129</v>
      </c>
      <c r="B1487" t="s">
        <v>3130</v>
      </c>
      <c r="C1487" t="str">
        <f>IFERROR(VLOOKUP(Table1[[#This Row],[Ticker]],[1]!Table1[[Symbol]:[Industry]],2,FALSE),"-")</f>
        <v>-</v>
      </c>
      <c r="E1487">
        <v>932.37701842000001</v>
      </c>
      <c r="F1487">
        <v>9.1300000000000008</v>
      </c>
      <c r="G1487">
        <v>-6.5595601587211396</v>
      </c>
      <c r="H1487">
        <v>-14.6339717383732</v>
      </c>
      <c r="I1487">
        <v>-5.36327197018948</v>
      </c>
      <c r="J1487">
        <v>10.837443240682999</v>
      </c>
      <c r="K1487">
        <v>9.3210595638725895</v>
      </c>
      <c r="L1487">
        <v>9.0291497875087003</v>
      </c>
      <c r="M1487">
        <v>45.092784332523699</v>
      </c>
      <c r="N1487">
        <v>2.6994149145033002</v>
      </c>
      <c r="O1487">
        <v>31.434830230010899</v>
      </c>
      <c r="P1487">
        <v>35.863095238095198</v>
      </c>
    </row>
    <row r="1488" spans="1:17" hidden="1" x14ac:dyDescent="0.3">
      <c r="A1488" t="s">
        <v>3131</v>
      </c>
      <c r="B1488" t="s">
        <v>3132</v>
      </c>
      <c r="C1488" t="str">
        <f>IFERROR(VLOOKUP(Table1[[#This Row],[Ticker]],[1]!Table1[[Symbol]:[Industry]],2,FALSE),"-")</f>
        <v>-</v>
      </c>
      <c r="D1488" t="s">
        <v>414</v>
      </c>
      <c r="E1488">
        <v>931.83283200000005</v>
      </c>
      <c r="F1488">
        <v>9.77</v>
      </c>
      <c r="G1488">
        <v>294.99367916275799</v>
      </c>
      <c r="H1488">
        <v>6.4718992914631599</v>
      </c>
      <c r="I1488">
        <v>27.111382407690598</v>
      </c>
      <c r="J1488">
        <v>2.6888552227363398</v>
      </c>
      <c r="K1488">
        <v>9.2249883430198096</v>
      </c>
      <c r="L1488">
        <v>7.9243371575629302</v>
      </c>
      <c r="M1488">
        <v>55.400357941628201</v>
      </c>
      <c r="N1488">
        <v>2.0698717439907699</v>
      </c>
      <c r="O1488">
        <v>59.160696008188303</v>
      </c>
      <c r="P1488">
        <v>346.11872146118702</v>
      </c>
      <c r="Q1488">
        <v>0.177509677477074</v>
      </c>
    </row>
    <row r="1489" spans="1:17" hidden="1" x14ac:dyDescent="0.3">
      <c r="A1489" t="s">
        <v>3133</v>
      </c>
      <c r="B1489" t="s">
        <v>3134</v>
      </c>
      <c r="C1489" t="str">
        <f>IFERROR(VLOOKUP(Table1[[#This Row],[Ticker]],[1]!Table1[[Symbol]:[Industry]],2,FALSE),"-")</f>
        <v>-</v>
      </c>
      <c r="D1489" t="s">
        <v>168</v>
      </c>
      <c r="E1489">
        <v>931.51793816499901</v>
      </c>
      <c r="F1489">
        <v>99.21</v>
      </c>
      <c r="G1489">
        <v>-9.9818156228614203</v>
      </c>
      <c r="H1489">
        <v>-2.13888282003367</v>
      </c>
      <c r="I1489">
        <v>-11.380066540711899</v>
      </c>
      <c r="J1489">
        <v>-0.80179384217013505</v>
      </c>
      <c r="K1489">
        <v>99.472086411466506</v>
      </c>
      <c r="L1489">
        <v>99.407176709498401</v>
      </c>
      <c r="M1489">
        <v>70.860666807062103</v>
      </c>
      <c r="N1489">
        <v>1.35406339406779</v>
      </c>
      <c r="O1489">
        <v>32.043140812418102</v>
      </c>
      <c r="P1489">
        <v>17.324976348155101</v>
      </c>
      <c r="Q1489">
        <v>3.571964625216E-3</v>
      </c>
    </row>
    <row r="1490" spans="1:17" hidden="1" x14ac:dyDescent="0.3">
      <c r="A1490" t="s">
        <v>3135</v>
      </c>
      <c r="B1490" t="s">
        <v>3136</v>
      </c>
      <c r="C1490" t="str">
        <f>IFERROR(VLOOKUP(Table1[[#This Row],[Ticker]],[1]!Table1[[Symbol]:[Industry]],2,FALSE),"-")</f>
        <v>-</v>
      </c>
      <c r="E1490">
        <v>930.71893976599995</v>
      </c>
      <c r="F1490">
        <v>73.319999999999993</v>
      </c>
      <c r="G1490">
        <v>237.18351846807801</v>
      </c>
      <c r="H1490">
        <v>13.6623754819393</v>
      </c>
      <c r="I1490">
        <v>31.9843982807065</v>
      </c>
      <c r="J1490">
        <v>10.714648873529899</v>
      </c>
      <c r="K1490">
        <v>64.691433022397405</v>
      </c>
      <c r="L1490">
        <v>53.458236427464399</v>
      </c>
      <c r="M1490">
        <v>84.846466533544202</v>
      </c>
      <c r="N1490">
        <v>1.69150672688015</v>
      </c>
      <c r="O1490">
        <v>7.3376977632297002</v>
      </c>
      <c r="P1490">
        <v>267.51879699248099</v>
      </c>
      <c r="Q1490">
        <v>2.6677700304006999E-2</v>
      </c>
    </row>
    <row r="1491" spans="1:17" hidden="1" x14ac:dyDescent="0.3">
      <c r="A1491" t="s">
        <v>3137</v>
      </c>
      <c r="B1491" t="s">
        <v>3138</v>
      </c>
      <c r="C1491" t="str">
        <f>IFERROR(VLOOKUP(Table1[[#This Row],[Ticker]],[1]!Table1[[Symbol]:[Industry]],2,FALSE),"-")</f>
        <v>-</v>
      </c>
      <c r="D1491" t="s">
        <v>242</v>
      </c>
      <c r="E1491">
        <v>920.53423520000001</v>
      </c>
      <c r="F1491">
        <v>154.07</v>
      </c>
      <c r="G1491">
        <v>69.192566502496405</v>
      </c>
      <c r="H1491">
        <v>10.607637484099801</v>
      </c>
      <c r="I1491">
        <v>-7.3286916772145103</v>
      </c>
      <c r="J1491">
        <v>10.2460738811667</v>
      </c>
      <c r="K1491">
        <v>138.735322136787</v>
      </c>
      <c r="L1491">
        <v>130.55550894015499</v>
      </c>
      <c r="M1491">
        <v>73.950499934691905</v>
      </c>
      <c r="N1491">
        <v>2.2333033477363502</v>
      </c>
      <c r="O1491">
        <v>10.339456091387</v>
      </c>
      <c r="P1491">
        <v>101.267145656433</v>
      </c>
      <c r="Q1491">
        <v>0.11711537323556501</v>
      </c>
    </row>
    <row r="1492" spans="1:17" hidden="1" x14ac:dyDescent="0.3">
      <c r="A1492" t="s">
        <v>3139</v>
      </c>
      <c r="B1492" t="s">
        <v>3140</v>
      </c>
      <c r="C1492" t="str">
        <f>IFERROR(VLOOKUP(Table1[[#This Row],[Ticker]],[1]!Table1[[Symbol]:[Industry]],2,FALSE),"-")</f>
        <v>-</v>
      </c>
      <c r="D1492" t="s">
        <v>229</v>
      </c>
      <c r="E1492">
        <v>920.37950000000001</v>
      </c>
      <c r="F1492">
        <v>367.6</v>
      </c>
      <c r="G1492">
        <v>6.0075719572831598</v>
      </c>
      <c r="H1492">
        <v>40.970880961524202</v>
      </c>
      <c r="I1492">
        <v>19.1547049998854</v>
      </c>
      <c r="J1492">
        <v>0.81503224721845902</v>
      </c>
      <c r="M1492">
        <v>61.3114078043386</v>
      </c>
      <c r="O1492">
        <v>15.6147986942328</v>
      </c>
      <c r="P1492">
        <v>93.473684210526301</v>
      </c>
    </row>
    <row r="1493" spans="1:17" hidden="1" x14ac:dyDescent="0.3">
      <c r="A1493" t="s">
        <v>3141</v>
      </c>
      <c r="B1493" t="s">
        <v>3142</v>
      </c>
      <c r="C1493" t="str">
        <f>IFERROR(VLOOKUP(Table1[[#This Row],[Ticker]],[1]!Table1[[Symbol]:[Industry]],2,FALSE),"-")</f>
        <v>-</v>
      </c>
      <c r="D1493" t="s">
        <v>247</v>
      </c>
      <c r="E1493">
        <v>919.47842962999903</v>
      </c>
      <c r="F1493">
        <v>869.65</v>
      </c>
      <c r="G1493">
        <v>24.1376525556181</v>
      </c>
      <c r="H1493">
        <v>12.567887169452399</v>
      </c>
      <c r="I1493">
        <v>26.517181163469399</v>
      </c>
      <c r="J1493">
        <v>-4.6324241662121999</v>
      </c>
      <c r="K1493">
        <v>787.77432274610703</v>
      </c>
      <c r="L1493">
        <v>689.23179000799701</v>
      </c>
      <c r="M1493">
        <v>55.674632758330702</v>
      </c>
      <c r="N1493">
        <v>1.7060766229803099</v>
      </c>
      <c r="O1493">
        <v>11.498878859311199</v>
      </c>
      <c r="P1493">
        <v>93.255555555555503</v>
      </c>
      <c r="Q1493">
        <v>0.215447162523036</v>
      </c>
    </row>
    <row r="1494" spans="1:17" hidden="1" x14ac:dyDescent="0.3">
      <c r="A1494" t="s">
        <v>3143</v>
      </c>
      <c r="B1494" t="s">
        <v>3144</v>
      </c>
      <c r="C1494" t="str">
        <f>IFERROR(VLOOKUP(Table1[[#This Row],[Ticker]],[1]!Table1[[Symbol]:[Industry]],2,FALSE),"-")</f>
        <v>-</v>
      </c>
      <c r="D1494" t="s">
        <v>393</v>
      </c>
      <c r="E1494">
        <v>918.790432915</v>
      </c>
      <c r="F1494">
        <v>73.75</v>
      </c>
      <c r="G1494">
        <v>413.89538114479302</v>
      </c>
      <c r="H1494">
        <v>7.3945789432264704</v>
      </c>
      <c r="I1494">
        <v>413.574190640827</v>
      </c>
      <c r="J1494">
        <v>8.2682203021014207</v>
      </c>
      <c r="K1494">
        <v>70.683844777991496</v>
      </c>
      <c r="L1494">
        <v>48.019840580595002</v>
      </c>
      <c r="M1494">
        <v>68.359225983933001</v>
      </c>
      <c r="N1494">
        <v>0.80244387700946795</v>
      </c>
      <c r="O1494">
        <v>26.738983050847398</v>
      </c>
      <c r="P1494">
        <v>715.81858407079596</v>
      </c>
      <c r="Q1494">
        <v>0.107795314774668</v>
      </c>
    </row>
    <row r="1495" spans="1:17" hidden="1" x14ac:dyDescent="0.3">
      <c r="A1495" t="s">
        <v>3145</v>
      </c>
      <c r="B1495" t="s">
        <v>3146</v>
      </c>
      <c r="C1495" t="str">
        <f>IFERROR(VLOOKUP(Table1[[#This Row],[Ticker]],[1]!Table1[[Symbol]:[Industry]],2,FALSE),"-")</f>
        <v>-</v>
      </c>
      <c r="D1495" t="s">
        <v>716</v>
      </c>
      <c r="E1495">
        <v>915.659177889999</v>
      </c>
      <c r="F1495">
        <v>222.5</v>
      </c>
      <c r="G1495">
        <v>-13.938421364432999</v>
      </c>
      <c r="H1495">
        <v>-3.1895254019750001</v>
      </c>
      <c r="I1495">
        <v>-11.208624093203101</v>
      </c>
      <c r="J1495">
        <v>-1.6707407368595999</v>
      </c>
      <c r="K1495">
        <v>218.64186408584399</v>
      </c>
      <c r="L1495">
        <v>222.221219742665</v>
      </c>
      <c r="M1495">
        <v>49.667556183163903</v>
      </c>
      <c r="N1495">
        <v>1.3885892545101499</v>
      </c>
      <c r="O1495">
        <v>49.662921348314597</v>
      </c>
      <c r="P1495">
        <v>32.835820895522303</v>
      </c>
    </row>
    <row r="1496" spans="1:17" hidden="1" x14ac:dyDescent="0.3">
      <c r="A1496" t="s">
        <v>3147</v>
      </c>
      <c r="B1496" t="s">
        <v>3148</v>
      </c>
      <c r="C1496" t="str">
        <f>IFERROR(VLOOKUP(Table1[[#This Row],[Ticker]],[1]!Table1[[Symbol]:[Industry]],2,FALSE),"-")</f>
        <v>-</v>
      </c>
      <c r="D1496" t="s">
        <v>403</v>
      </c>
      <c r="E1496">
        <v>914.90984333999995</v>
      </c>
      <c r="F1496">
        <v>298</v>
      </c>
      <c r="G1496">
        <v>66.526927821383794</v>
      </c>
      <c r="H1496">
        <v>-4.5947562659439303</v>
      </c>
      <c r="I1496">
        <v>5.0941944674258304</v>
      </c>
      <c r="J1496">
        <v>-3.28504846303173</v>
      </c>
      <c r="K1496">
        <v>298.31908169962099</v>
      </c>
      <c r="L1496">
        <v>259.58969008478903</v>
      </c>
      <c r="M1496">
        <v>35.044625822679201</v>
      </c>
      <c r="N1496">
        <v>1.3984372505758</v>
      </c>
      <c r="O1496">
        <v>11.744966442953</v>
      </c>
      <c r="P1496">
        <v>110.526315789473</v>
      </c>
      <c r="Q1496">
        <v>0.13021285413392999</v>
      </c>
    </row>
    <row r="1497" spans="1:17" hidden="1" x14ac:dyDescent="0.3">
      <c r="A1497" t="s">
        <v>3149</v>
      </c>
      <c r="B1497" t="s">
        <v>3150</v>
      </c>
      <c r="C1497" t="str">
        <f>IFERROR(VLOOKUP(Table1[[#This Row],[Ticker]],[1]!Table1[[Symbol]:[Industry]],2,FALSE),"-")</f>
        <v>-</v>
      </c>
      <c r="D1497" t="s">
        <v>539</v>
      </c>
      <c r="E1497">
        <v>913.52774336599998</v>
      </c>
      <c r="F1497">
        <v>159.06</v>
      </c>
      <c r="G1497">
        <v>136.59495719464499</v>
      </c>
      <c r="H1497">
        <v>-4.4846871635107899</v>
      </c>
      <c r="I1497">
        <v>20.2558487048478</v>
      </c>
      <c r="J1497">
        <v>-1.2772839639235001</v>
      </c>
      <c r="K1497">
        <v>148.102846818628</v>
      </c>
      <c r="L1497">
        <v>118.099493502928</v>
      </c>
      <c r="M1497">
        <v>45.848658129132403</v>
      </c>
      <c r="N1497">
        <v>0.86539496439438302</v>
      </c>
      <c r="O1497">
        <v>15.302401609455501</v>
      </c>
      <c r="P1497">
        <v>168.22934232714999</v>
      </c>
      <c r="Q1497">
        <v>6.5964297433430005E-2</v>
      </c>
    </row>
    <row r="1498" spans="1:17" hidden="1" x14ac:dyDescent="0.3">
      <c r="A1498" t="s">
        <v>3151</v>
      </c>
      <c r="B1498" t="s">
        <v>3152</v>
      </c>
      <c r="C1498" t="str">
        <f>IFERROR(VLOOKUP(Table1[[#This Row],[Ticker]],[1]!Table1[[Symbol]:[Industry]],2,FALSE),"-")</f>
        <v>-</v>
      </c>
      <c r="D1498" t="s">
        <v>21</v>
      </c>
      <c r="E1498">
        <v>912.46135500000003</v>
      </c>
      <c r="F1498">
        <v>729.95</v>
      </c>
      <c r="G1498">
        <v>67.382238783077796</v>
      </c>
      <c r="H1498">
        <v>-11.637886970983701</v>
      </c>
      <c r="I1498">
        <v>-6.5473938131865097</v>
      </c>
      <c r="J1498">
        <v>1.2815093386462799</v>
      </c>
      <c r="K1498">
        <v>744.33215897254695</v>
      </c>
      <c r="L1498">
        <v>668.41673435411496</v>
      </c>
      <c r="M1498">
        <v>21.460954956136</v>
      </c>
      <c r="N1498">
        <v>1.08652360670265</v>
      </c>
      <c r="O1498">
        <v>13.2885814096855</v>
      </c>
      <c r="P1498">
        <v>102.53884572697</v>
      </c>
      <c r="Q1498">
        <v>0.18203321997175101</v>
      </c>
    </row>
    <row r="1499" spans="1:17" hidden="1" x14ac:dyDescent="0.3">
      <c r="A1499" t="s">
        <v>3153</v>
      </c>
      <c r="B1499" t="s">
        <v>3154</v>
      </c>
      <c r="C1499" t="str">
        <f>IFERROR(VLOOKUP(Table1[[#This Row],[Ticker]],[1]!Table1[[Symbol]:[Industry]],2,FALSE),"-")</f>
        <v>-</v>
      </c>
      <c r="D1499" t="s">
        <v>986</v>
      </c>
      <c r="E1499">
        <v>910.6875</v>
      </c>
      <c r="F1499">
        <v>81.180000000000007</v>
      </c>
      <c r="G1499">
        <v>-60.295179206340102</v>
      </c>
      <c r="H1499">
        <v>5.0258713157439603</v>
      </c>
      <c r="I1499">
        <v>-12.8526842005476</v>
      </c>
      <c r="J1499">
        <v>-0.960564346086204</v>
      </c>
      <c r="K1499">
        <v>79.337161831435594</v>
      </c>
      <c r="L1499">
        <v>84.0303211040451</v>
      </c>
      <c r="M1499">
        <v>41.127416848911302</v>
      </c>
      <c r="N1499">
        <v>0.85124816767072697</v>
      </c>
      <c r="O1499">
        <v>67.405764966740506</v>
      </c>
      <c r="P1499">
        <v>26.744730679156898</v>
      </c>
      <c r="Q1499">
        <v>7.5750642275159E-2</v>
      </c>
    </row>
    <row r="1500" spans="1:17" hidden="1" x14ac:dyDescent="0.3">
      <c r="A1500" t="s">
        <v>3155</v>
      </c>
      <c r="B1500" t="s">
        <v>3156</v>
      </c>
      <c r="C1500" t="str">
        <f>IFERROR(VLOOKUP(Table1[[#This Row],[Ticker]],[1]!Table1[[Symbol]:[Industry]],2,FALSE),"-")</f>
        <v>-</v>
      </c>
      <c r="D1500" t="s">
        <v>120</v>
      </c>
      <c r="E1500">
        <v>908.69683248499996</v>
      </c>
      <c r="F1500">
        <v>702.55</v>
      </c>
      <c r="G1500">
        <v>173.43025394873999</v>
      </c>
      <c r="H1500">
        <v>60.618240754877803</v>
      </c>
      <c r="I1500">
        <v>114.461788461585</v>
      </c>
      <c r="J1500">
        <v>13.709396772689599</v>
      </c>
      <c r="K1500">
        <v>499.83868712993899</v>
      </c>
      <c r="L1500">
        <v>373.39797216356999</v>
      </c>
      <c r="M1500">
        <v>80.247666590791198</v>
      </c>
      <c r="N1500">
        <v>1.1956511208163501</v>
      </c>
      <c r="O1500">
        <v>6.3269518183759201</v>
      </c>
      <c r="P1500">
        <v>229.83568075117299</v>
      </c>
      <c r="Q1500">
        <v>0.20939333373678701</v>
      </c>
    </row>
    <row r="1501" spans="1:17" hidden="1" x14ac:dyDescent="0.3">
      <c r="A1501" t="s">
        <v>3157</v>
      </c>
      <c r="B1501" t="s">
        <v>3158</v>
      </c>
      <c r="C1501" t="str">
        <f>IFERROR(VLOOKUP(Table1[[#This Row],[Ticker]],[1]!Table1[[Symbol]:[Industry]],2,FALSE),"-")</f>
        <v>-</v>
      </c>
      <c r="D1501" t="s">
        <v>479</v>
      </c>
      <c r="E1501">
        <v>907.44886936</v>
      </c>
      <c r="F1501">
        <v>635.5</v>
      </c>
      <c r="G1501">
        <v>-47.6365025607356</v>
      </c>
      <c r="H1501">
        <v>-9.0698325229959202</v>
      </c>
      <c r="I1501">
        <v>-40.038393742085397</v>
      </c>
      <c r="J1501">
        <v>0.46794019005660797</v>
      </c>
      <c r="K1501">
        <v>701.30547664912604</v>
      </c>
      <c r="L1501">
        <v>742.80084977877902</v>
      </c>
      <c r="M1501">
        <v>40.261798759256699</v>
      </c>
      <c r="N1501">
        <v>1.5816762141279901</v>
      </c>
      <c r="O1501">
        <v>54.209284028324099</v>
      </c>
      <c r="P1501">
        <v>3.6535638558147001</v>
      </c>
      <c r="Q1501">
        <v>4.4375494183787001E-2</v>
      </c>
    </row>
    <row r="1502" spans="1:17" hidden="1" x14ac:dyDescent="0.3">
      <c r="A1502" t="s">
        <v>3159</v>
      </c>
      <c r="B1502" t="s">
        <v>3160</v>
      </c>
      <c r="C1502" t="str">
        <f>IFERROR(VLOOKUP(Table1[[#This Row],[Ticker]],[1]!Table1[[Symbol]:[Industry]],2,FALSE),"-")</f>
        <v>-</v>
      </c>
      <c r="D1502" t="s">
        <v>304</v>
      </c>
      <c r="E1502">
        <v>907.38900000000001</v>
      </c>
      <c r="F1502">
        <v>1685.65</v>
      </c>
      <c r="G1502">
        <v>145.81219121472</v>
      </c>
      <c r="H1502">
        <v>-8.2535242452811293</v>
      </c>
      <c r="I1502">
        <v>23.118655678134498</v>
      </c>
      <c r="J1502">
        <v>2.76519366771887</v>
      </c>
      <c r="K1502">
        <v>1665.46650799962</v>
      </c>
      <c r="L1502">
        <v>1361.83689194201</v>
      </c>
      <c r="M1502">
        <v>57.764042238535097</v>
      </c>
      <c r="N1502">
        <v>0.385665862521757</v>
      </c>
      <c r="O1502">
        <v>18.589268234805498</v>
      </c>
      <c r="P1502">
        <v>185.67917973053099</v>
      </c>
      <c r="Q1502">
        <v>0.15814450396889199</v>
      </c>
    </row>
    <row r="1503" spans="1:17" hidden="1" x14ac:dyDescent="0.3">
      <c r="A1503" t="s">
        <v>3161</v>
      </c>
      <c r="B1503" t="s">
        <v>3162</v>
      </c>
      <c r="C1503" t="str">
        <f>IFERROR(VLOOKUP(Table1[[#This Row],[Ticker]],[1]!Table1[[Symbol]:[Industry]],2,FALSE),"-")</f>
        <v>-</v>
      </c>
      <c r="D1503" t="s">
        <v>986</v>
      </c>
      <c r="E1503">
        <v>907.31919252999899</v>
      </c>
      <c r="F1503">
        <v>141.88</v>
      </c>
      <c r="G1503">
        <v>-41.806113486979598</v>
      </c>
      <c r="H1503">
        <v>9.7846208353780799</v>
      </c>
      <c r="I1503">
        <v>-17.588765655546599</v>
      </c>
      <c r="J1503">
        <v>-1.40140130376635</v>
      </c>
      <c r="K1503">
        <v>137.52590547851199</v>
      </c>
      <c r="L1503">
        <v>142.71268007740201</v>
      </c>
      <c r="M1503">
        <v>32.115271829180998</v>
      </c>
      <c r="N1503">
        <v>0.73768280566141797</v>
      </c>
      <c r="O1503">
        <v>32.858753876515301</v>
      </c>
      <c r="P1503">
        <v>26.227758007117401</v>
      </c>
    </row>
    <row r="1504" spans="1:17" hidden="1" x14ac:dyDescent="0.3">
      <c r="A1504" t="s">
        <v>3163</v>
      </c>
      <c r="B1504" t="s">
        <v>3164</v>
      </c>
      <c r="C1504" t="str">
        <f>IFERROR(VLOOKUP(Table1[[#This Row],[Ticker]],[1]!Table1[[Symbol]:[Industry]],2,FALSE),"-")</f>
        <v>-</v>
      </c>
      <c r="D1504" t="s">
        <v>239</v>
      </c>
      <c r="E1504">
        <v>905.94</v>
      </c>
      <c r="F1504">
        <v>1569.15</v>
      </c>
      <c r="G1504">
        <v>31.2529197590219</v>
      </c>
      <c r="H1504">
        <v>2.1930467230842399</v>
      </c>
      <c r="I1504">
        <v>-15.837509217925</v>
      </c>
      <c r="J1504">
        <v>4.5382847700076203</v>
      </c>
      <c r="K1504">
        <v>1529.61069395102</v>
      </c>
      <c r="L1504">
        <v>1458.90209402613</v>
      </c>
      <c r="M1504">
        <v>76.744493823340903</v>
      </c>
      <c r="N1504">
        <v>1.05443262689193</v>
      </c>
      <c r="O1504">
        <v>13.727177134117101</v>
      </c>
      <c r="P1504">
        <v>62.8762715383018</v>
      </c>
      <c r="Q1504">
        <v>5.6776653325411999E-2</v>
      </c>
    </row>
    <row r="1505" spans="1:17" hidden="1" x14ac:dyDescent="0.3">
      <c r="A1505" t="s">
        <v>3165</v>
      </c>
      <c r="B1505" t="s">
        <v>3166</v>
      </c>
      <c r="C1505" t="str">
        <f>IFERROR(VLOOKUP(Table1[[#This Row],[Ticker]],[1]!Table1[[Symbol]:[Industry]],2,FALSE),"-")</f>
        <v>-</v>
      </c>
      <c r="D1505" t="s">
        <v>125</v>
      </c>
      <c r="E1505">
        <v>904.27143690000003</v>
      </c>
      <c r="F1505">
        <v>863.4</v>
      </c>
      <c r="G1505">
        <v>123.550245538006</v>
      </c>
      <c r="H1505">
        <v>22.098611620230201</v>
      </c>
      <c r="I1505">
        <v>28.652971732805302</v>
      </c>
      <c r="J1505">
        <v>-5.0375086732933498</v>
      </c>
      <c r="K1505">
        <v>744.84556656435404</v>
      </c>
      <c r="L1505">
        <v>625.61381326749904</v>
      </c>
      <c r="M1505">
        <v>67.626756605703804</v>
      </c>
      <c r="N1505">
        <v>3.0360706741963499</v>
      </c>
      <c r="O1505">
        <v>12.9256428075052</v>
      </c>
      <c r="P1505">
        <v>170.998116760828</v>
      </c>
      <c r="Q1505">
        <v>0.17337290747064801</v>
      </c>
    </row>
    <row r="1506" spans="1:17" hidden="1" x14ac:dyDescent="0.3">
      <c r="A1506" t="s">
        <v>3167</v>
      </c>
      <c r="B1506" t="s">
        <v>3168</v>
      </c>
      <c r="C1506" t="str">
        <f>IFERROR(VLOOKUP(Table1[[#This Row],[Ticker]],[1]!Table1[[Symbol]:[Industry]],2,FALSE),"-")</f>
        <v>-</v>
      </c>
      <c r="D1506" t="s">
        <v>130</v>
      </c>
      <c r="E1506">
        <v>903.96299999999997</v>
      </c>
      <c r="F1506">
        <v>758</v>
      </c>
      <c r="G1506">
        <v>339.42349564028501</v>
      </c>
      <c r="H1506">
        <v>-12.71213483407</v>
      </c>
      <c r="I1506">
        <v>79.974581914454504</v>
      </c>
      <c r="J1506">
        <v>13.2138297385365</v>
      </c>
      <c r="K1506">
        <v>715.55958932820602</v>
      </c>
      <c r="L1506">
        <v>520.25340535427802</v>
      </c>
      <c r="M1506">
        <v>68.332607589919505</v>
      </c>
      <c r="N1506">
        <v>0.68502481780523305</v>
      </c>
      <c r="O1506">
        <v>25.461741424802099</v>
      </c>
      <c r="P1506">
        <v>389.03225806451599</v>
      </c>
      <c r="Q1506">
        <v>0.205458114725034</v>
      </c>
    </row>
    <row r="1507" spans="1:17" hidden="1" x14ac:dyDescent="0.3">
      <c r="A1507" t="s">
        <v>3169</v>
      </c>
      <c r="B1507" t="s">
        <v>3170</v>
      </c>
      <c r="C1507" t="str">
        <f>IFERROR(VLOOKUP(Table1[[#This Row],[Ticker]],[1]!Table1[[Symbol]:[Industry]],2,FALSE),"-")</f>
        <v>-</v>
      </c>
      <c r="D1507" t="s">
        <v>80</v>
      </c>
      <c r="E1507">
        <v>902.18090631999996</v>
      </c>
      <c r="F1507">
        <v>96.26</v>
      </c>
      <c r="G1507">
        <v>-14.001382104890901</v>
      </c>
      <c r="H1507">
        <v>1.0914645088544599</v>
      </c>
      <c r="I1507">
        <v>-36.545219665315102</v>
      </c>
      <c r="J1507">
        <v>-2.5188854027168901</v>
      </c>
      <c r="K1507">
        <v>94.917155567631895</v>
      </c>
      <c r="L1507">
        <v>93.498668476099297</v>
      </c>
      <c r="M1507">
        <v>54.865033085822098</v>
      </c>
      <c r="N1507">
        <v>0.97815725056754999</v>
      </c>
      <c r="O1507">
        <v>44.608352378973599</v>
      </c>
      <c r="P1507">
        <v>26.657894736842099</v>
      </c>
      <c r="Q1507">
        <v>-5.4393113805112997E-2</v>
      </c>
    </row>
    <row r="1508" spans="1:17" hidden="1" x14ac:dyDescent="0.3">
      <c r="A1508" t="s">
        <v>3171</v>
      </c>
      <c r="B1508" t="s">
        <v>3172</v>
      </c>
      <c r="C1508" t="str">
        <f>IFERROR(VLOOKUP(Table1[[#This Row],[Ticker]],[1]!Table1[[Symbol]:[Industry]],2,FALSE),"-")</f>
        <v>-</v>
      </c>
      <c r="D1508" t="s">
        <v>189</v>
      </c>
      <c r="E1508">
        <v>900.4</v>
      </c>
      <c r="F1508">
        <v>87.41</v>
      </c>
      <c r="G1508">
        <v>37.345467033214099</v>
      </c>
      <c r="H1508">
        <v>0.46007896049389102</v>
      </c>
      <c r="I1508">
        <v>-30.538771562050901</v>
      </c>
      <c r="J1508">
        <v>-3.0178843036753098</v>
      </c>
      <c r="K1508">
        <v>86.4738389739816</v>
      </c>
      <c r="L1508">
        <v>79.779629944455195</v>
      </c>
      <c r="M1508">
        <v>53.408542961811598</v>
      </c>
      <c r="N1508">
        <v>1.15560110938089</v>
      </c>
      <c r="O1508">
        <v>31.563894291271001</v>
      </c>
      <c r="P1508">
        <v>73.089108910890999</v>
      </c>
      <c r="Q1508">
        <v>9.8886942071710008E-3</v>
      </c>
    </row>
    <row r="1509" spans="1:17" hidden="1" x14ac:dyDescent="0.3">
      <c r="A1509" t="s">
        <v>3173</v>
      </c>
      <c r="B1509" t="s">
        <v>3174</v>
      </c>
      <c r="C1509" t="str">
        <f>IFERROR(VLOOKUP(Table1[[#This Row],[Ticker]],[1]!Table1[[Symbol]:[Industry]],2,FALSE),"-")</f>
        <v>-</v>
      </c>
      <c r="D1509" t="s">
        <v>629</v>
      </c>
      <c r="E1509">
        <v>898.79314575800004</v>
      </c>
      <c r="F1509">
        <v>89.81</v>
      </c>
      <c r="G1509">
        <v>-16.593265110756398</v>
      </c>
      <c r="H1509">
        <v>10.6264356822906</v>
      </c>
      <c r="I1509">
        <v>-0.61695774530698699</v>
      </c>
      <c r="J1509">
        <v>-0.51995703780003499</v>
      </c>
      <c r="K1509">
        <v>86.117760066231099</v>
      </c>
      <c r="L1509">
        <v>80.634775273724003</v>
      </c>
      <c r="M1509">
        <v>70.590749620092097</v>
      </c>
      <c r="N1509">
        <v>1.52374944757911</v>
      </c>
      <c r="O1509">
        <v>9.3976171918494593</v>
      </c>
      <c r="P1509">
        <v>32.073529411764703</v>
      </c>
    </row>
    <row r="1510" spans="1:17" hidden="1" x14ac:dyDescent="0.3">
      <c r="A1510" t="s">
        <v>3175</v>
      </c>
      <c r="B1510" t="s">
        <v>3176</v>
      </c>
      <c r="C1510" t="str">
        <f>IFERROR(VLOOKUP(Table1[[#This Row],[Ticker]],[1]!Table1[[Symbol]:[Industry]],2,FALSE),"-")</f>
        <v>-</v>
      </c>
      <c r="D1510" t="s">
        <v>150</v>
      </c>
      <c r="E1510">
        <v>898.01779999999997</v>
      </c>
      <c r="F1510">
        <v>48.17</v>
      </c>
      <c r="G1510">
        <v>683.97265272643199</v>
      </c>
      <c r="H1510">
        <v>-35.057012739230103</v>
      </c>
      <c r="I1510">
        <v>324.25799554070397</v>
      </c>
      <c r="J1510">
        <v>-8.0075567722590009</v>
      </c>
      <c r="K1510">
        <v>59.699559743290699</v>
      </c>
      <c r="L1510">
        <v>36.9261233619048</v>
      </c>
      <c r="M1510">
        <v>20.768160253429102</v>
      </c>
      <c r="N1510">
        <v>1.8283220662053801</v>
      </c>
      <c r="O1510">
        <v>62.985260535602997</v>
      </c>
      <c r="P1510">
        <v>873.13131313131305</v>
      </c>
      <c r="Q1510">
        <v>0.168682714442282</v>
      </c>
    </row>
    <row r="1511" spans="1:17" hidden="1" x14ac:dyDescent="0.3">
      <c r="A1511" t="s">
        <v>3177</v>
      </c>
      <c r="B1511" t="s">
        <v>3178</v>
      </c>
      <c r="C1511" t="str">
        <f>IFERROR(VLOOKUP(Table1[[#This Row],[Ticker]],[1]!Table1[[Symbol]:[Industry]],2,FALSE),"-")</f>
        <v>-</v>
      </c>
      <c r="D1511" t="s">
        <v>629</v>
      </c>
      <c r="E1511">
        <v>896.63600810000003</v>
      </c>
      <c r="F1511">
        <v>825.05</v>
      </c>
      <c r="G1511">
        <v>-14.6089281636925</v>
      </c>
      <c r="H1511">
        <v>-5.15347295392099</v>
      </c>
      <c r="I1511">
        <v>-17.199683618997</v>
      </c>
      <c r="J1511">
        <v>0.42312563772966</v>
      </c>
      <c r="K1511">
        <v>840.33321272263902</v>
      </c>
      <c r="L1511">
        <v>828.77732262639597</v>
      </c>
      <c r="M1511">
        <v>33.191839857373203</v>
      </c>
      <c r="N1511">
        <v>0.95179899040019</v>
      </c>
      <c r="O1511">
        <v>21.047209260044799</v>
      </c>
      <c r="P1511">
        <v>23.760594014850302</v>
      </c>
    </row>
    <row r="1512" spans="1:17" hidden="1" x14ac:dyDescent="0.3">
      <c r="A1512" t="s">
        <v>3179</v>
      </c>
      <c r="B1512" t="s">
        <v>3180</v>
      </c>
      <c r="C1512" t="str">
        <f>IFERROR(VLOOKUP(Table1[[#This Row],[Ticker]],[1]!Table1[[Symbol]:[Industry]],2,FALSE),"-")</f>
        <v>-</v>
      </c>
      <c r="D1512" t="s">
        <v>1407</v>
      </c>
      <c r="E1512">
        <v>892.14977393999902</v>
      </c>
      <c r="F1512">
        <v>572.04999999999995</v>
      </c>
      <c r="G1512">
        <v>47.5576459790692</v>
      </c>
      <c r="H1512">
        <v>-10.923544158496099</v>
      </c>
      <c r="I1512">
        <v>17.877160489258198</v>
      </c>
      <c r="J1512">
        <v>1.2054333488064199</v>
      </c>
      <c r="K1512">
        <v>540.18984995904998</v>
      </c>
      <c r="L1512">
        <v>451.26368235156002</v>
      </c>
      <c r="M1512">
        <v>60.854185542322703</v>
      </c>
      <c r="N1512">
        <v>0.47963933245762502</v>
      </c>
      <c r="O1512">
        <v>10.479853159688799</v>
      </c>
      <c r="P1512">
        <v>91.834339369550605</v>
      </c>
      <c r="Q1512">
        <v>0.109525486407446</v>
      </c>
    </row>
    <row r="1513" spans="1:17" hidden="1" x14ac:dyDescent="0.3">
      <c r="A1513" t="s">
        <v>3181</v>
      </c>
      <c r="B1513" t="s">
        <v>3182</v>
      </c>
      <c r="C1513" t="str">
        <f>IFERROR(VLOOKUP(Table1[[#This Row],[Ticker]],[1]!Table1[[Symbol]:[Industry]],2,FALSE),"-")</f>
        <v>-</v>
      </c>
      <c r="D1513" t="s">
        <v>692</v>
      </c>
      <c r="E1513">
        <v>890.90901029999998</v>
      </c>
      <c r="F1513">
        <v>140.91999999999999</v>
      </c>
      <c r="G1513">
        <v>-5.8281736814783196</v>
      </c>
      <c r="H1513">
        <v>24.400792180752099</v>
      </c>
      <c r="I1513">
        <v>6.1095794147223597</v>
      </c>
      <c r="J1513">
        <v>8.7560622473901901</v>
      </c>
      <c r="K1513">
        <v>121.25181384091699</v>
      </c>
      <c r="L1513">
        <v>123.201885421461</v>
      </c>
      <c r="M1513">
        <v>84.5674846432197</v>
      </c>
      <c r="N1513">
        <v>3.3363486505752</v>
      </c>
      <c r="O1513">
        <v>7.7916548396253296</v>
      </c>
      <c r="P1513">
        <v>40.149179512680199</v>
      </c>
      <c r="Q1513">
        <v>-4.2840551706377003E-2</v>
      </c>
    </row>
    <row r="1514" spans="1:17" hidden="1" x14ac:dyDescent="0.3">
      <c r="A1514" t="s">
        <v>3183</v>
      </c>
      <c r="B1514" t="s">
        <v>3184</v>
      </c>
      <c r="C1514" t="str">
        <f>IFERROR(VLOOKUP(Table1[[#This Row],[Ticker]],[1]!Table1[[Symbol]:[Industry]],2,FALSE),"-")</f>
        <v>-</v>
      </c>
      <c r="D1514" t="s">
        <v>214</v>
      </c>
      <c r="E1514">
        <v>890.11248014</v>
      </c>
      <c r="F1514">
        <v>333.15</v>
      </c>
      <c r="G1514">
        <v>-23.586049210933599</v>
      </c>
      <c r="H1514">
        <v>8.5848025172695994</v>
      </c>
      <c r="I1514">
        <v>-10.4389161683313</v>
      </c>
      <c r="J1514">
        <v>-2.6726147345107898</v>
      </c>
      <c r="M1514">
        <v>68.908478999622503</v>
      </c>
      <c r="O1514">
        <v>19.090499774876101</v>
      </c>
      <c r="P1514">
        <v>12.1717171717171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21</v>
      </c>
      <c r="E1515">
        <v>888.3972</v>
      </c>
      <c r="F1515">
        <v>471</v>
      </c>
      <c r="G1515">
        <v>13.3661267484852</v>
      </c>
      <c r="H1515">
        <v>-8.8283035482934302</v>
      </c>
      <c r="I1515">
        <v>-29.7341306460422</v>
      </c>
      <c r="J1515">
        <v>-5.7289225550414198</v>
      </c>
      <c r="K1515">
        <v>483.372893710239</v>
      </c>
      <c r="L1515">
        <v>446.41415801772098</v>
      </c>
      <c r="M1515">
        <v>41.068016315986597</v>
      </c>
      <c r="N1515">
        <v>0.75194213747634597</v>
      </c>
      <c r="O1515">
        <v>37.823779193205901</v>
      </c>
      <c r="P1515">
        <v>56.709796672827999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403</v>
      </c>
      <c r="E1516">
        <v>887.77459999999996</v>
      </c>
      <c r="F1516">
        <v>820.35</v>
      </c>
      <c r="G1516">
        <v>119.09080737084101</v>
      </c>
      <c r="H1516">
        <v>-8.8620713904998798</v>
      </c>
      <c r="I1516">
        <v>71.867557476302494</v>
      </c>
      <c r="J1516">
        <v>3.4348093403752</v>
      </c>
      <c r="K1516">
        <v>782.98297265840699</v>
      </c>
      <c r="L1516">
        <v>600.73303449348998</v>
      </c>
      <c r="M1516">
        <v>65.780854680255899</v>
      </c>
      <c r="N1516">
        <v>0.53306405305249505</v>
      </c>
      <c r="O1516">
        <v>19.625769488632901</v>
      </c>
      <c r="P1516">
        <v>178.03762074224699</v>
      </c>
      <c r="Q1516">
        <v>0.12209061234099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242</v>
      </c>
      <c r="E1517">
        <v>886.93389924999997</v>
      </c>
      <c r="F1517">
        <v>621.25</v>
      </c>
      <c r="G1517">
        <v>69.600990471585902</v>
      </c>
      <c r="H1517">
        <v>11.109067433056</v>
      </c>
      <c r="I1517">
        <v>41.868608661749597</v>
      </c>
      <c r="J1517">
        <v>4.8163439831731001</v>
      </c>
      <c r="K1517">
        <v>606.81550360420795</v>
      </c>
      <c r="L1517">
        <v>512.87585589402204</v>
      </c>
      <c r="M1517">
        <v>52.349372375517497</v>
      </c>
      <c r="N1517">
        <v>0.91270484252456596</v>
      </c>
      <c r="O1517">
        <v>19.758551307847</v>
      </c>
      <c r="P1517">
        <v>104.090013140604</v>
      </c>
      <c r="Q1517">
        <v>0.108603128742001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46</v>
      </c>
      <c r="E1518">
        <v>883.77085411999997</v>
      </c>
      <c r="F1518">
        <v>139.57</v>
      </c>
      <c r="G1518">
        <v>286.71187544653998</v>
      </c>
      <c r="H1518">
        <v>8.4872839068477592</v>
      </c>
      <c r="I1518">
        <v>48.242314227741602</v>
      </c>
      <c r="J1518">
        <v>9.5937948768361405</v>
      </c>
      <c r="K1518">
        <v>133.063673063648</v>
      </c>
      <c r="L1518">
        <v>103.921901561719</v>
      </c>
      <c r="M1518">
        <v>74.078175427610404</v>
      </c>
      <c r="N1518">
        <v>1.01032224310319</v>
      </c>
      <c r="O1518">
        <v>15.3399727735186</v>
      </c>
      <c r="P1518">
        <v>368.35570469798603</v>
      </c>
      <c r="Q1518">
        <v>9.1171231993375998E-2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539</v>
      </c>
      <c r="E1519">
        <v>877.44989687999896</v>
      </c>
      <c r="F1519">
        <v>150.80000000000001</v>
      </c>
      <c r="G1519">
        <v>59.741886673699099</v>
      </c>
      <c r="H1519">
        <v>16.4002706400025</v>
      </c>
      <c r="I1519">
        <v>-2.3870534630079399</v>
      </c>
      <c r="J1519">
        <v>-1.3307526204008999</v>
      </c>
      <c r="K1519">
        <v>141.620912990476</v>
      </c>
      <c r="L1519">
        <v>120.357356151358</v>
      </c>
      <c r="M1519">
        <v>47.393986132645303</v>
      </c>
      <c r="N1519">
        <v>0.93299160331503805</v>
      </c>
      <c r="O1519">
        <v>12.068965517241301</v>
      </c>
      <c r="P1519">
        <v>133.07573415765</v>
      </c>
      <c r="Q1519">
        <v>0.1045797650053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E1520">
        <v>876.81718723999995</v>
      </c>
      <c r="F1520">
        <v>321.2</v>
      </c>
      <c r="G1520">
        <v>44.339910740749701</v>
      </c>
      <c r="H1520">
        <v>22.367137386701199</v>
      </c>
      <c r="I1520">
        <v>-2.9289293691939702</v>
      </c>
      <c r="J1520">
        <v>14.378431396848599</v>
      </c>
      <c r="K1520">
        <v>281.23947200792099</v>
      </c>
      <c r="L1520">
        <v>252.51499200837901</v>
      </c>
      <c r="M1520">
        <v>76.457834078369501</v>
      </c>
      <c r="N1520">
        <v>0.99057140965371104</v>
      </c>
      <c r="O1520">
        <v>10.912204234121999</v>
      </c>
      <c r="P1520">
        <v>81.059751972942394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D1521" t="s">
        <v>65</v>
      </c>
      <c r="E1521">
        <v>875.46580298999902</v>
      </c>
      <c r="F1521">
        <v>338.45</v>
      </c>
      <c r="G1521">
        <v>-32.125615886356698</v>
      </c>
      <c r="H1521">
        <v>-5.3957477673603602</v>
      </c>
      <c r="I1521">
        <v>-27.454395027231499</v>
      </c>
      <c r="J1521">
        <v>0.44799019663643103</v>
      </c>
      <c r="K1521">
        <v>334.018125662236</v>
      </c>
      <c r="L1521">
        <v>346.24703750643801</v>
      </c>
      <c r="M1521">
        <v>37.537796277140401</v>
      </c>
      <c r="N1521">
        <v>0.64985429899051605</v>
      </c>
      <c r="O1521">
        <v>52.119958634953399</v>
      </c>
      <c r="P1521">
        <v>23.702485380116901</v>
      </c>
      <c r="Q1521">
        <v>5.6703246712921998E-2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D1522" t="s">
        <v>713</v>
      </c>
      <c r="E1522">
        <v>875.43042120999996</v>
      </c>
      <c r="F1522">
        <v>268.18</v>
      </c>
      <c r="G1522">
        <v>1.29348869191189</v>
      </c>
      <c r="H1522">
        <v>0.56259560509684503</v>
      </c>
      <c r="I1522">
        <v>0.91612699936350706</v>
      </c>
      <c r="J1522">
        <v>1.1854656258540199</v>
      </c>
      <c r="K1522">
        <v>256.638481992935</v>
      </c>
      <c r="L1522">
        <v>239.08745734668599</v>
      </c>
      <c r="M1522">
        <v>62.3816521735951</v>
      </c>
      <c r="N1522">
        <v>0.60504074889588499</v>
      </c>
      <c r="O1522">
        <v>1.7227235438884201</v>
      </c>
      <c r="P1522">
        <v>29.995152690256798</v>
      </c>
      <c r="Q1522">
        <v>1.7242551089885001E-2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629</v>
      </c>
      <c r="E1523">
        <v>875.31157622600006</v>
      </c>
      <c r="F1523">
        <v>43.92</v>
      </c>
      <c r="G1523">
        <v>190.93958338358701</v>
      </c>
      <c r="H1523">
        <v>22.2556228143171</v>
      </c>
      <c r="I1523">
        <v>98.187435850650601</v>
      </c>
      <c r="J1523">
        <v>-7.2521878611638604</v>
      </c>
      <c r="K1523">
        <v>35.050570199329101</v>
      </c>
      <c r="L1523">
        <v>24.259587255763499</v>
      </c>
      <c r="M1523">
        <v>60.716925638693901</v>
      </c>
      <c r="N1523">
        <v>1.2441624705282099</v>
      </c>
      <c r="O1523">
        <v>17.486338797814199</v>
      </c>
      <c r="P1523">
        <v>251.36</v>
      </c>
      <c r="Q1523">
        <v>7.7074951763347999E-2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542</v>
      </c>
      <c r="E1524">
        <v>875.28480000000002</v>
      </c>
      <c r="F1524">
        <v>77.430000000000007</v>
      </c>
      <c r="G1524">
        <v>12.537334620599999</v>
      </c>
      <c r="H1524">
        <v>4.4481704779038402</v>
      </c>
      <c r="I1524">
        <v>-33.2477699489041</v>
      </c>
      <c r="J1524">
        <v>-1.02569070492431</v>
      </c>
      <c r="K1524">
        <v>77.507131286885098</v>
      </c>
      <c r="L1524">
        <v>80.190671635775004</v>
      </c>
      <c r="M1524">
        <v>53.987184049432301</v>
      </c>
      <c r="N1524">
        <v>0.98664679585950799</v>
      </c>
      <c r="O1524">
        <v>52.976882345344102</v>
      </c>
      <c r="P1524">
        <v>51.823529411764703</v>
      </c>
      <c r="Q1524">
        <v>-5.9579177360690001E-3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1535</v>
      </c>
      <c r="E1525">
        <v>874.37708581200002</v>
      </c>
      <c r="F1525">
        <v>240.15</v>
      </c>
      <c r="G1525">
        <v>-6.9266751292460302</v>
      </c>
      <c r="H1525">
        <v>0.67702749659136696</v>
      </c>
      <c r="I1525">
        <v>-34.413247333708597</v>
      </c>
      <c r="J1525">
        <v>6.2110040393711099</v>
      </c>
      <c r="K1525">
        <v>235.892099828325</v>
      </c>
      <c r="L1525">
        <v>241.22249589806199</v>
      </c>
      <c r="M1525">
        <v>75.512898445156296</v>
      </c>
      <c r="N1525">
        <v>1.24409625475812</v>
      </c>
      <c r="O1525">
        <v>39.496148240682899</v>
      </c>
      <c r="P1525">
        <v>28.3881315156375</v>
      </c>
      <c r="Q1525">
        <v>4.0542895288542997E-2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D1526" t="s">
        <v>100</v>
      </c>
      <c r="E1526">
        <v>874.37131385999999</v>
      </c>
      <c r="F1526">
        <v>136.47</v>
      </c>
      <c r="G1526">
        <v>35.0840920297465</v>
      </c>
      <c r="H1526">
        <v>27.622426885075999</v>
      </c>
      <c r="I1526">
        <v>-8.9953001440259701</v>
      </c>
      <c r="J1526">
        <v>5.9185680816627002</v>
      </c>
      <c r="K1526">
        <v>119.402062611548</v>
      </c>
      <c r="L1526">
        <v>114.679640417115</v>
      </c>
      <c r="M1526">
        <v>71.743107065400594</v>
      </c>
      <c r="N1526">
        <v>2.6400622766947102</v>
      </c>
      <c r="O1526">
        <v>6.94658166630028</v>
      </c>
      <c r="P1526">
        <v>63.241626794258302</v>
      </c>
      <c r="Q1526">
        <v>3.0563600372589001E-2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484</v>
      </c>
      <c r="E1527">
        <v>874.28484000000003</v>
      </c>
      <c r="F1527">
        <v>26.64</v>
      </c>
      <c r="G1527">
        <v>66.766921513084199</v>
      </c>
      <c r="H1527">
        <v>-17.0723271479064</v>
      </c>
      <c r="I1527">
        <v>16.235606010175101</v>
      </c>
      <c r="J1527">
        <v>-3.4648998116156902</v>
      </c>
      <c r="K1527">
        <v>27.804140079104599</v>
      </c>
      <c r="L1527">
        <v>23.369577711974799</v>
      </c>
      <c r="M1527">
        <v>30.121131357997701</v>
      </c>
      <c r="N1527">
        <v>0.69378068182446995</v>
      </c>
      <c r="O1527">
        <v>27.064564564564499</v>
      </c>
      <c r="P1527">
        <v>108.125</v>
      </c>
      <c r="Q1527">
        <v>0.163673429533325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E1528">
        <v>873.07731679999995</v>
      </c>
      <c r="F1528">
        <v>30.98</v>
      </c>
      <c r="G1528">
        <v>-54.8442737700679</v>
      </c>
      <c r="H1528">
        <v>-1.00059261792195</v>
      </c>
      <c r="I1528">
        <v>-49.364323149481201</v>
      </c>
      <c r="J1528">
        <v>-1.3238716133927699</v>
      </c>
      <c r="K1528">
        <v>32.0039727620862</v>
      </c>
      <c r="L1528">
        <v>37.662002884728402</v>
      </c>
      <c r="M1528">
        <v>48.606855390286697</v>
      </c>
      <c r="N1528">
        <v>0.631930009772944</v>
      </c>
      <c r="O1528">
        <v>90.445448676565505</v>
      </c>
      <c r="P1528">
        <v>18.7883435582822</v>
      </c>
      <c r="Q1528">
        <v>9.2179180862314997E-2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542</v>
      </c>
      <c r="E1529">
        <v>869.90250927999898</v>
      </c>
      <c r="F1529">
        <v>632.85</v>
      </c>
      <c r="G1529">
        <v>25.161135266560301</v>
      </c>
      <c r="H1529">
        <v>20.432912936687298</v>
      </c>
      <c r="I1529">
        <v>-4.3082902037276103</v>
      </c>
      <c r="J1529">
        <v>-0.34565197778922002</v>
      </c>
      <c r="K1529">
        <v>587.89124601014305</v>
      </c>
      <c r="L1529">
        <v>511.963868378021</v>
      </c>
      <c r="M1529">
        <v>56.203547900053302</v>
      </c>
      <c r="N1529">
        <v>2.4129673112991701</v>
      </c>
      <c r="O1529">
        <v>17.4369913881646</v>
      </c>
      <c r="P1529">
        <v>91.830857835707803</v>
      </c>
      <c r="Q1529">
        <v>9.8473931649009999E-2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189</v>
      </c>
      <c r="E1530">
        <v>867.23568</v>
      </c>
      <c r="F1530">
        <v>627.95000000000005</v>
      </c>
      <c r="G1530">
        <v>54.916034822695302</v>
      </c>
      <c r="H1530">
        <v>37.2010464329814</v>
      </c>
      <c r="I1530">
        <v>26.805866455468099</v>
      </c>
      <c r="J1530">
        <v>15.3500087426684</v>
      </c>
      <c r="K1530">
        <v>474.20769972028</v>
      </c>
      <c r="L1530">
        <v>429.651952190239</v>
      </c>
      <c r="M1530">
        <v>85.404290918379502</v>
      </c>
      <c r="N1530">
        <v>3.8589363222954902</v>
      </c>
      <c r="O1530">
        <v>3.03368102555934</v>
      </c>
      <c r="P1530">
        <v>84.691176470588204</v>
      </c>
      <c r="Q1530">
        <v>3.1512614280262002E-2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E1531">
        <v>866.44815074999997</v>
      </c>
      <c r="F1531">
        <v>2088.75</v>
      </c>
      <c r="G1531">
        <v>68.145429670799103</v>
      </c>
      <c r="H1531">
        <v>-17.7340413025962</v>
      </c>
      <c r="I1531">
        <v>81.005428758690599</v>
      </c>
      <c r="J1531">
        <v>-5.6255604860758899</v>
      </c>
      <c r="K1531">
        <v>2251.8033421668501</v>
      </c>
      <c r="L1531">
        <v>1776.82911236874</v>
      </c>
      <c r="M1531">
        <v>40.412492205852097</v>
      </c>
      <c r="N1531">
        <v>0.57179449172927199</v>
      </c>
      <c r="O1531">
        <v>34.051466187911402</v>
      </c>
      <c r="P1531">
        <v>112.92048929663601</v>
      </c>
      <c r="Q1531">
        <v>0.26810376774838302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D1532" t="s">
        <v>242</v>
      </c>
      <c r="E1532">
        <v>864.89577956200003</v>
      </c>
      <c r="F1532">
        <v>96.59</v>
      </c>
      <c r="G1532">
        <v>-7.4476700038861896</v>
      </c>
      <c r="H1532">
        <v>12.382276649953701</v>
      </c>
      <c r="I1532">
        <v>-17.9492829543445</v>
      </c>
      <c r="J1532">
        <v>-0.65060761020692204</v>
      </c>
      <c r="K1532">
        <v>90.974122396541702</v>
      </c>
      <c r="L1532">
        <v>90.057811141462693</v>
      </c>
      <c r="M1532">
        <v>54.130849815152402</v>
      </c>
      <c r="N1532">
        <v>1.5509718036851701</v>
      </c>
      <c r="O1532">
        <v>18.024640231907998</v>
      </c>
      <c r="P1532">
        <v>27.764550264550198</v>
      </c>
      <c r="Q1532">
        <v>-6.0453600235053001E-2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414</v>
      </c>
      <c r="E1533">
        <v>860.7</v>
      </c>
      <c r="F1533">
        <v>211.05</v>
      </c>
      <c r="G1533">
        <v>-3.8919034338885501</v>
      </c>
      <c r="H1533">
        <v>44.758160693872398</v>
      </c>
      <c r="I1533">
        <v>-1.26405037870099</v>
      </c>
      <c r="J1533">
        <v>14.7485084803648</v>
      </c>
      <c r="K1533">
        <v>168.81185293845499</v>
      </c>
      <c r="L1533">
        <v>177.307416177985</v>
      </c>
      <c r="M1533">
        <v>52.946503234223698</v>
      </c>
      <c r="N1533">
        <v>1.8813164454325999</v>
      </c>
      <c r="O1533">
        <v>9.1684434968017001</v>
      </c>
      <c r="P1533">
        <v>86.769911504424698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D1534" t="s">
        <v>624</v>
      </c>
      <c r="E1534">
        <v>855.37057449600002</v>
      </c>
      <c r="F1534">
        <v>83.45</v>
      </c>
      <c r="G1534">
        <v>-34.118985905955697</v>
      </c>
      <c r="H1534">
        <v>1.7569579350123701</v>
      </c>
      <c r="I1534">
        <v>-18.1129574130312</v>
      </c>
      <c r="J1534">
        <v>2.7862008408124699</v>
      </c>
      <c r="K1534">
        <v>81.617843618714204</v>
      </c>
      <c r="L1534">
        <v>86.429572812140094</v>
      </c>
      <c r="M1534">
        <v>49.066669516990402</v>
      </c>
      <c r="N1534">
        <v>1.43772782990806</v>
      </c>
      <c r="O1534">
        <v>36.968244457759099</v>
      </c>
      <c r="P1534">
        <v>17.369901547116701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D1535" t="s">
        <v>692</v>
      </c>
      <c r="E1535">
        <v>854.4439155</v>
      </c>
      <c r="F1535">
        <v>487.7</v>
      </c>
      <c r="G1535">
        <v>44.853714648408399</v>
      </c>
      <c r="H1535">
        <v>8.04008110964498</v>
      </c>
      <c r="I1535">
        <v>-1.46778398804374</v>
      </c>
      <c r="J1535">
        <v>-6.1664801543587604</v>
      </c>
      <c r="K1535">
        <v>469.96019148765401</v>
      </c>
      <c r="L1535">
        <v>428.63659914387199</v>
      </c>
      <c r="M1535">
        <v>54.9644801320566</v>
      </c>
      <c r="N1535">
        <v>1.70695021985743</v>
      </c>
      <c r="O1535">
        <v>12.364158294033199</v>
      </c>
      <c r="P1535">
        <v>81.3011152416356</v>
      </c>
      <c r="Q1535">
        <v>6.0742359841538002E-2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487</v>
      </c>
      <c r="E1536">
        <v>854.20290371600004</v>
      </c>
      <c r="F1536">
        <v>139.15</v>
      </c>
      <c r="G1536">
        <v>-13.9718333446848</v>
      </c>
      <c r="H1536">
        <v>6.6872839068477798</v>
      </c>
      <c r="I1536">
        <v>-37.486985818910199</v>
      </c>
      <c r="J1536">
        <v>7.8065998330182804</v>
      </c>
      <c r="K1536">
        <v>136.486497783647</v>
      </c>
      <c r="L1536">
        <v>143.67127245583299</v>
      </c>
      <c r="M1536">
        <v>59.956261419716597</v>
      </c>
      <c r="N1536">
        <v>2.2126940458626501</v>
      </c>
      <c r="O1536">
        <v>45.526410348544701</v>
      </c>
      <c r="P1536">
        <v>23.8540275923453</v>
      </c>
      <c r="Q1536">
        <v>-0.12553383572951601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130</v>
      </c>
      <c r="E1537">
        <v>852.48109084999999</v>
      </c>
      <c r="F1537">
        <v>319.89999999999998</v>
      </c>
      <c r="G1537">
        <v>209.19135559219399</v>
      </c>
      <c r="H1537">
        <v>32.494324540632498</v>
      </c>
      <c r="I1537">
        <v>222.33848863479599</v>
      </c>
      <c r="J1537">
        <v>-7.9241180857676801</v>
      </c>
      <c r="K1537">
        <v>272.23208938053301</v>
      </c>
      <c r="M1537">
        <v>57.214468173039997</v>
      </c>
      <c r="N1537">
        <v>1.0933513710889</v>
      </c>
      <c r="O1537">
        <v>23.1322288215067</v>
      </c>
      <c r="P1537">
        <v>255.24708495280399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239</v>
      </c>
      <c r="E1538">
        <v>851.82749999999999</v>
      </c>
      <c r="F1538">
        <v>1864.25</v>
      </c>
      <c r="G1538">
        <v>171.56733161341</v>
      </c>
      <c r="H1538">
        <v>-6.2556273455493603</v>
      </c>
      <c r="I1538">
        <v>28.4827224156829</v>
      </c>
      <c r="J1538">
        <v>-2.15077822514451</v>
      </c>
      <c r="K1538">
        <v>1847.8104487153601</v>
      </c>
      <c r="L1538">
        <v>1458.8124545627199</v>
      </c>
      <c r="M1538">
        <v>54.8192261827663</v>
      </c>
      <c r="N1538">
        <v>0.22083521214496599</v>
      </c>
      <c r="O1538">
        <v>12.645836127128799</v>
      </c>
      <c r="P1538">
        <v>198.26806927722799</v>
      </c>
      <c r="Q1538">
        <v>0.10203999195057301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629</v>
      </c>
      <c r="E1539">
        <v>851.73059999999998</v>
      </c>
      <c r="F1539">
        <v>103.17</v>
      </c>
      <c r="G1539">
        <v>105.907972308811</v>
      </c>
      <c r="H1539">
        <v>17.048521785516801</v>
      </c>
      <c r="I1539">
        <v>49.121786255995801</v>
      </c>
      <c r="J1539">
        <v>-1.2400414426001301</v>
      </c>
      <c r="K1539">
        <v>90.096739310910706</v>
      </c>
      <c r="L1539">
        <v>69.011830495181002</v>
      </c>
      <c r="M1539">
        <v>51.750625429595701</v>
      </c>
      <c r="N1539">
        <v>1.3998119172432799</v>
      </c>
      <c r="O1539">
        <v>9.5279635552970792</v>
      </c>
      <c r="P1539">
        <v>133.15254237288099</v>
      </c>
      <c r="Q1539">
        <v>8.1996587053031006E-2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D1540" t="s">
        <v>21</v>
      </c>
      <c r="E1540">
        <v>840.07369226000003</v>
      </c>
      <c r="F1540">
        <v>318.89999999999998</v>
      </c>
      <c r="G1540">
        <v>113.269225288041</v>
      </c>
      <c r="H1540">
        <v>6.2294750490389097</v>
      </c>
      <c r="I1540">
        <v>22.6957071738336</v>
      </c>
      <c r="J1540">
        <v>5.46217643420934</v>
      </c>
      <c r="K1540">
        <v>296.04434041154701</v>
      </c>
      <c r="L1540">
        <v>244.20578043655999</v>
      </c>
      <c r="M1540">
        <v>67.095159537295402</v>
      </c>
      <c r="N1540">
        <v>0.85994959171572805</v>
      </c>
      <c r="O1540">
        <v>10.363750391972401</v>
      </c>
      <c r="P1540">
        <v>167.98319327730999</v>
      </c>
      <c r="Q1540">
        <v>0.10394893839394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624</v>
      </c>
      <c r="E1541">
        <v>838.34400000000005</v>
      </c>
      <c r="F1541">
        <v>1279.55</v>
      </c>
      <c r="G1541">
        <v>-5.1365909710460604</v>
      </c>
      <c r="H1541">
        <v>23.308665940188501</v>
      </c>
      <c r="I1541">
        <v>4.7148622611705404</v>
      </c>
      <c r="J1541">
        <v>2.0615309951618901</v>
      </c>
      <c r="K1541">
        <v>1101.1354341910101</v>
      </c>
      <c r="L1541">
        <v>1029.3284518790999</v>
      </c>
      <c r="M1541">
        <v>85.045987131867406</v>
      </c>
      <c r="N1541">
        <v>3.3704666382881401</v>
      </c>
      <c r="O1541">
        <v>8.4365597280293905</v>
      </c>
      <c r="P1541">
        <v>59.943749999999902</v>
      </c>
      <c r="Q1541">
        <v>3.3627109449859999E-2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46</v>
      </c>
      <c r="E1542">
        <v>836.77993651199995</v>
      </c>
      <c r="F1542">
        <v>77.760000000000005</v>
      </c>
      <c r="G1542">
        <v>255.569291381895</v>
      </c>
      <c r="H1542">
        <v>71.622154903821396</v>
      </c>
      <c r="I1542">
        <v>50.9012983740772</v>
      </c>
      <c r="J1542">
        <v>18.602106350155498</v>
      </c>
      <c r="K1542">
        <v>57.657721616697003</v>
      </c>
      <c r="L1542">
        <v>46.872369224600398</v>
      </c>
      <c r="M1542">
        <v>80.820034585445995</v>
      </c>
      <c r="N1542">
        <v>2.5680544485942298</v>
      </c>
      <c r="O1542">
        <v>9.42644032921811</v>
      </c>
      <c r="P1542">
        <v>290.75376884422099</v>
      </c>
      <c r="Q1542">
        <v>9.8070891119393003E-2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239</v>
      </c>
      <c r="E1543">
        <v>836.29</v>
      </c>
      <c r="F1543">
        <v>1586.45</v>
      </c>
      <c r="G1543">
        <v>3.7311276376429401</v>
      </c>
      <c r="H1543">
        <v>3.6241097752798601</v>
      </c>
      <c r="I1543">
        <v>20.737552593661</v>
      </c>
      <c r="J1543">
        <v>-12.275449353926801</v>
      </c>
      <c r="K1543">
        <v>1476.67714348597</v>
      </c>
      <c r="L1543">
        <v>1282.69873458488</v>
      </c>
      <c r="M1543">
        <v>49.3680292135573</v>
      </c>
      <c r="N1543">
        <v>1.6097532999425399</v>
      </c>
      <c r="O1543">
        <v>17.513946232153501</v>
      </c>
      <c r="P1543">
        <v>69.483467763474096</v>
      </c>
      <c r="Q1543">
        <v>1.1941585065915E-2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629</v>
      </c>
      <c r="E1544">
        <v>835.2625875</v>
      </c>
      <c r="F1544">
        <v>1391.85</v>
      </c>
      <c r="G1544">
        <v>-12.502718633886399</v>
      </c>
      <c r="H1544">
        <v>-12.6895621110117</v>
      </c>
      <c r="I1544">
        <v>-17.676430786979999</v>
      </c>
      <c r="J1544">
        <v>-0.92667441082084401</v>
      </c>
      <c r="K1544">
        <v>1429.3531924827</v>
      </c>
      <c r="L1544">
        <v>1353.29497755886</v>
      </c>
      <c r="M1544">
        <v>30.802315829403501</v>
      </c>
      <c r="N1544">
        <v>0.65811175060481797</v>
      </c>
      <c r="O1544">
        <v>16.8732262815677</v>
      </c>
      <c r="P1544">
        <v>23.172566371681398</v>
      </c>
      <c r="Q1544">
        <v>-5.0786041892260998E-2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21</v>
      </c>
      <c r="E1545">
        <v>833.96282287999998</v>
      </c>
      <c r="F1545">
        <v>552.65</v>
      </c>
      <c r="G1545">
        <v>142.34928995931801</v>
      </c>
      <c r="H1545">
        <v>10.8681094551151</v>
      </c>
      <c r="I1545">
        <v>26.4665501157995</v>
      </c>
      <c r="J1545">
        <v>-4.3924939836128498</v>
      </c>
      <c r="K1545">
        <v>524.90253061881106</v>
      </c>
      <c r="L1545">
        <v>454.66425872026502</v>
      </c>
      <c r="M1545">
        <v>42.176610064908502</v>
      </c>
      <c r="N1545">
        <v>1.1765857116642799</v>
      </c>
      <c r="O1545">
        <v>26.481498235773099</v>
      </c>
      <c r="P1545">
        <v>203.23731138545901</v>
      </c>
      <c r="Q1545">
        <v>9.7659148456281999E-2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247</v>
      </c>
      <c r="E1546">
        <v>830.58550202499998</v>
      </c>
      <c r="F1546">
        <v>433.35</v>
      </c>
      <c r="G1546">
        <v>143.22036421797699</v>
      </c>
      <c r="H1546">
        <v>-1.5614609763424401</v>
      </c>
      <c r="I1546">
        <v>35.440977727047098</v>
      </c>
      <c r="J1546">
        <v>-5.1144762177330803</v>
      </c>
      <c r="K1546">
        <v>403.51331829147801</v>
      </c>
      <c r="L1546">
        <v>320.37788280566099</v>
      </c>
      <c r="M1546">
        <v>55.657188863028999</v>
      </c>
      <c r="N1546">
        <v>0.40530869626372801</v>
      </c>
      <c r="O1546">
        <v>10.061151494173201</v>
      </c>
      <c r="P1546">
        <v>192.80405405405401</v>
      </c>
      <c r="Q1546">
        <v>0.13377468618559299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3251</v>
      </c>
      <c r="E1547">
        <v>830.08054902499998</v>
      </c>
      <c r="F1547">
        <v>325.60000000000002</v>
      </c>
      <c r="G1547">
        <v>190.81653313573901</v>
      </c>
      <c r="H1547">
        <v>23.773786083915901</v>
      </c>
      <c r="I1547">
        <v>101.962080935373</v>
      </c>
      <c r="J1547">
        <v>-11.777234243353099</v>
      </c>
      <c r="K1547">
        <v>256.87662808469798</v>
      </c>
      <c r="M1547">
        <v>50.709926661911403</v>
      </c>
      <c r="N1547">
        <v>1.08286520411109</v>
      </c>
      <c r="O1547">
        <v>28.992628992628902</v>
      </c>
      <c r="P1547">
        <v>242.73684210526301</v>
      </c>
    </row>
    <row r="1548" spans="1:17" hidden="1" x14ac:dyDescent="0.3">
      <c r="A1548" t="s">
        <v>3252</v>
      </c>
      <c r="B1548" t="s">
        <v>3253</v>
      </c>
      <c r="C1548" t="str">
        <f>IFERROR(VLOOKUP(Table1[[#This Row],[Ticker]],[1]!Table1[[Symbol]:[Industry]],2,FALSE),"-")</f>
        <v>-</v>
      </c>
      <c r="D1548" t="s">
        <v>239</v>
      </c>
      <c r="E1548">
        <v>826.76313488000005</v>
      </c>
      <c r="F1548">
        <v>161.63999999999999</v>
      </c>
      <c r="G1548">
        <v>-0.64390127823814303</v>
      </c>
      <c r="H1548">
        <v>33.403774748742997</v>
      </c>
      <c r="I1548">
        <v>27.125446064241299</v>
      </c>
      <c r="J1548">
        <v>4.9829129663853697</v>
      </c>
      <c r="K1548">
        <v>141.92461305623101</v>
      </c>
      <c r="L1548">
        <v>127.792749385516</v>
      </c>
      <c r="M1548">
        <v>70.667368442200498</v>
      </c>
      <c r="N1548">
        <v>1.9033435578717199</v>
      </c>
      <c r="O1548">
        <v>8.9396189062113507</v>
      </c>
      <c r="P1548">
        <v>50.9243697478991</v>
      </c>
    </row>
    <row r="1549" spans="1:17" hidden="1" x14ac:dyDescent="0.3">
      <c r="A1549" t="s">
        <v>3254</v>
      </c>
      <c r="B1549" t="s">
        <v>3255</v>
      </c>
      <c r="C1549" t="str">
        <f>IFERROR(VLOOKUP(Table1[[#This Row],[Ticker]],[1]!Table1[[Symbol]:[Industry]],2,FALSE),"-")</f>
        <v>-</v>
      </c>
      <c r="D1549" t="s">
        <v>247</v>
      </c>
      <c r="E1549">
        <v>826.04567543999997</v>
      </c>
      <c r="F1549">
        <v>1303.3</v>
      </c>
      <c r="G1549">
        <v>59.980185058220499</v>
      </c>
      <c r="H1549">
        <v>11.9010838408193</v>
      </c>
      <c r="I1549">
        <v>-9.4405220154492007</v>
      </c>
      <c r="J1549">
        <v>-6.2009181250559502</v>
      </c>
      <c r="K1549">
        <v>1240.0014745835199</v>
      </c>
      <c r="L1549">
        <v>1128.63204666147</v>
      </c>
      <c r="M1549">
        <v>60.5330550337492</v>
      </c>
      <c r="N1549">
        <v>1.85854561483545</v>
      </c>
      <c r="O1549">
        <v>25.143865572009499</v>
      </c>
      <c r="P1549">
        <v>91.944035346097095</v>
      </c>
      <c r="Q1549">
        <v>5.9187789482940997E-2</v>
      </c>
    </row>
    <row r="1550" spans="1:17" hidden="1" x14ac:dyDescent="0.3">
      <c r="A1550" t="s">
        <v>3256</v>
      </c>
      <c r="B1550" t="s">
        <v>3257</v>
      </c>
      <c r="C1550" t="str">
        <f>IFERROR(VLOOKUP(Table1[[#This Row],[Ticker]],[1]!Table1[[Symbol]:[Industry]],2,FALSE),"-")</f>
        <v>-</v>
      </c>
      <c r="E1550">
        <v>820.809168</v>
      </c>
      <c r="F1550">
        <v>431</v>
      </c>
      <c r="G1550">
        <v>35.080414216679202</v>
      </c>
      <c r="H1550">
        <v>8.9736302826158791</v>
      </c>
      <c r="I1550">
        <v>4.6913536731743299</v>
      </c>
      <c r="J1550">
        <v>0.66227252804530701</v>
      </c>
      <c r="K1550">
        <v>391.24143167640898</v>
      </c>
      <c r="L1550">
        <v>342.32436447463999</v>
      </c>
      <c r="M1550">
        <v>58.111841186964497</v>
      </c>
      <c r="N1550">
        <v>1.83319466970934</v>
      </c>
      <c r="O1550">
        <v>6.7285382830626297</v>
      </c>
      <c r="P1550">
        <v>90.623617868199901</v>
      </c>
    </row>
    <row r="1551" spans="1:17" hidden="1" x14ac:dyDescent="0.3">
      <c r="A1551" t="s">
        <v>3258</v>
      </c>
      <c r="B1551" t="s">
        <v>3259</v>
      </c>
      <c r="C1551" t="str">
        <f>IFERROR(VLOOKUP(Table1[[#This Row],[Ticker]],[1]!Table1[[Symbol]:[Industry]],2,FALSE),"-")</f>
        <v>-</v>
      </c>
      <c r="D1551" t="s">
        <v>526</v>
      </c>
      <c r="E1551">
        <v>819.48787996600004</v>
      </c>
      <c r="F1551">
        <v>171.02</v>
      </c>
      <c r="G1551">
        <v>-51.139373687286302</v>
      </c>
      <c r="H1551">
        <v>-6.0674426255611502</v>
      </c>
      <c r="I1551">
        <v>-25.867641100446701</v>
      </c>
      <c r="J1551">
        <v>-1.11854579346534</v>
      </c>
      <c r="K1551">
        <v>177.838708027336</v>
      </c>
      <c r="L1551">
        <v>194.06709577445201</v>
      </c>
      <c r="M1551">
        <v>33.110447748865099</v>
      </c>
      <c r="N1551">
        <v>0.985059811008138</v>
      </c>
      <c r="O1551">
        <v>67.875102327213099</v>
      </c>
      <c r="P1551">
        <v>11.9240837696334</v>
      </c>
      <c r="Q1551">
        <v>8.1222018396427995E-2</v>
      </c>
    </row>
    <row r="1552" spans="1:17" hidden="1" x14ac:dyDescent="0.3">
      <c r="A1552" t="s">
        <v>3260</v>
      </c>
      <c r="B1552" t="s">
        <v>3261</v>
      </c>
      <c r="C1552" t="str">
        <f>IFERROR(VLOOKUP(Table1[[#This Row],[Ticker]],[1]!Table1[[Symbol]:[Industry]],2,FALSE),"-")</f>
        <v>-</v>
      </c>
      <c r="D1552" t="s">
        <v>539</v>
      </c>
      <c r="E1552">
        <v>818.36564305000002</v>
      </c>
      <c r="F1552">
        <v>254.15</v>
      </c>
      <c r="G1552">
        <v>65.843948613208596</v>
      </c>
      <c r="H1552">
        <v>19.586679478453402</v>
      </c>
      <c r="I1552">
        <v>32.396038190779002</v>
      </c>
      <c r="J1552">
        <v>17.1351262941835</v>
      </c>
      <c r="K1552">
        <v>205.83302420051001</v>
      </c>
      <c r="L1552">
        <v>179.046851468315</v>
      </c>
      <c r="M1552">
        <v>90.634733187956996</v>
      </c>
      <c r="N1552">
        <v>0.711594779739395</v>
      </c>
      <c r="O1552">
        <v>1.88864843596301</v>
      </c>
      <c r="P1552">
        <v>99.177115987460795</v>
      </c>
      <c r="Q1552">
        <v>9.3376541930512993E-2</v>
      </c>
    </row>
    <row r="1553" spans="1:17" hidden="1" x14ac:dyDescent="0.3">
      <c r="A1553" t="s">
        <v>3262</v>
      </c>
      <c r="B1553" t="s">
        <v>3263</v>
      </c>
      <c r="C1553" t="str">
        <f>IFERROR(VLOOKUP(Table1[[#This Row],[Ticker]],[1]!Table1[[Symbol]:[Industry]],2,FALSE),"-")</f>
        <v>-</v>
      </c>
      <c r="D1553" t="s">
        <v>140</v>
      </c>
      <c r="E1553">
        <v>818.171397125</v>
      </c>
      <c r="F1553">
        <v>378.6</v>
      </c>
      <c r="G1553">
        <v>88.170347614664905</v>
      </c>
      <c r="H1553">
        <v>11.094141127297201</v>
      </c>
      <c r="I1553">
        <v>48.270159737344699</v>
      </c>
      <c r="J1553">
        <v>0.53839789048411402</v>
      </c>
      <c r="K1553">
        <v>349.57757327281001</v>
      </c>
      <c r="L1553">
        <v>279.32728731711899</v>
      </c>
      <c r="M1553">
        <v>64.874212744771299</v>
      </c>
      <c r="N1553">
        <v>0.92109388209318699</v>
      </c>
      <c r="O1553">
        <v>10.525620707870999</v>
      </c>
      <c r="P1553">
        <v>133.271719038816</v>
      </c>
      <c r="Q1553">
        <v>6.6433746196965002E-2</v>
      </c>
    </row>
    <row r="1554" spans="1:17" hidden="1" x14ac:dyDescent="0.3">
      <c r="A1554" t="s">
        <v>3264</v>
      </c>
      <c r="B1554" t="s">
        <v>3265</v>
      </c>
      <c r="C1554" t="str">
        <f>IFERROR(VLOOKUP(Table1[[#This Row],[Ticker]],[1]!Table1[[Symbol]:[Industry]],2,FALSE),"-")</f>
        <v>-</v>
      </c>
      <c r="D1554" t="s">
        <v>629</v>
      </c>
      <c r="E1554">
        <v>816.57136000000003</v>
      </c>
      <c r="F1554">
        <v>234.73</v>
      </c>
      <c r="G1554">
        <v>-13.724433734462201</v>
      </c>
      <c r="H1554">
        <v>14.072682070328099</v>
      </c>
      <c r="I1554">
        <v>-12.7658435729542</v>
      </c>
      <c r="J1554">
        <v>5.1554987352251302</v>
      </c>
      <c r="K1554">
        <v>217.930381132322</v>
      </c>
      <c r="L1554">
        <v>215.64685161285701</v>
      </c>
      <c r="M1554">
        <v>76.986681619699795</v>
      </c>
      <c r="N1554">
        <v>1.8390188995074901</v>
      </c>
      <c r="O1554">
        <v>15.7074085119073</v>
      </c>
      <c r="P1554">
        <v>32.6158192090395</v>
      </c>
      <c r="Q1554">
        <v>4.7319438845251E-2</v>
      </c>
    </row>
    <row r="1555" spans="1:17" hidden="1" x14ac:dyDescent="0.3">
      <c r="A1555" t="s">
        <v>3266</v>
      </c>
      <c r="B1555" t="s">
        <v>3267</v>
      </c>
      <c r="C1555" t="str">
        <f>IFERROR(VLOOKUP(Table1[[#This Row],[Ticker]],[1]!Table1[[Symbol]:[Industry]],2,FALSE),"-")</f>
        <v>-</v>
      </c>
      <c r="D1555" t="s">
        <v>934</v>
      </c>
      <c r="E1555">
        <v>816</v>
      </c>
      <c r="F1555">
        <v>2435.35</v>
      </c>
      <c r="G1555">
        <v>35.6796183697384</v>
      </c>
      <c r="H1555">
        <v>11.1181577948645</v>
      </c>
      <c r="I1555">
        <v>28.601090851524599</v>
      </c>
      <c r="J1555">
        <v>3.78073121277935</v>
      </c>
      <c r="K1555">
        <v>2282.5884601474099</v>
      </c>
      <c r="L1555">
        <v>1954.31675820133</v>
      </c>
      <c r="M1555">
        <v>67.026491419776903</v>
      </c>
      <c r="N1555">
        <v>0.67400675318647396</v>
      </c>
      <c r="O1555">
        <v>7.9105672695916498</v>
      </c>
      <c r="P1555">
        <v>66.919122686771701</v>
      </c>
      <c r="Q1555">
        <v>-5.3955975621783003E-2</v>
      </c>
    </row>
    <row r="1556" spans="1:17" hidden="1" x14ac:dyDescent="0.3">
      <c r="A1556" t="s">
        <v>3268</v>
      </c>
      <c r="B1556" t="s">
        <v>3269</v>
      </c>
      <c r="C1556" t="str">
        <f>IFERROR(VLOOKUP(Table1[[#This Row],[Ticker]],[1]!Table1[[Symbol]:[Industry]],2,FALSE),"-")</f>
        <v>-</v>
      </c>
      <c r="D1556" t="s">
        <v>130</v>
      </c>
      <c r="E1556">
        <v>815.09946334699998</v>
      </c>
      <c r="F1556">
        <v>240.12</v>
      </c>
      <c r="G1556">
        <v>-31.2103538095147</v>
      </c>
      <c r="H1556">
        <v>-5.4114340418701703</v>
      </c>
      <c r="I1556">
        <v>-17.174331878023501</v>
      </c>
      <c r="J1556">
        <v>-0.97225588837475896</v>
      </c>
      <c r="M1556">
        <v>35.931022323683898</v>
      </c>
      <c r="O1556">
        <v>13.693153423288299</v>
      </c>
      <c r="P1556">
        <v>6.2242866622428599</v>
      </c>
    </row>
    <row r="1557" spans="1:17" hidden="1" x14ac:dyDescent="0.3">
      <c r="A1557" t="s">
        <v>3270</v>
      </c>
      <c r="B1557" t="s">
        <v>3271</v>
      </c>
      <c r="C1557" t="str">
        <f>IFERROR(VLOOKUP(Table1[[#This Row],[Ticker]],[1]!Table1[[Symbol]:[Industry]],2,FALSE),"-")</f>
        <v>-</v>
      </c>
      <c r="D1557" t="s">
        <v>109</v>
      </c>
      <c r="E1557">
        <v>815.06354504000001</v>
      </c>
      <c r="F1557">
        <v>620.65</v>
      </c>
      <c r="G1557">
        <v>102.558271531953</v>
      </c>
      <c r="H1557">
        <v>-0.90938206391146004</v>
      </c>
      <c r="I1557">
        <v>74.314750288697695</v>
      </c>
      <c r="J1557">
        <v>-1.96586959553985</v>
      </c>
      <c r="K1557">
        <v>619.87056365625097</v>
      </c>
      <c r="L1557">
        <v>482.59214085247498</v>
      </c>
      <c r="M1557">
        <v>39.2203080854067</v>
      </c>
      <c r="N1557">
        <v>0.30729445694445501</v>
      </c>
      <c r="O1557">
        <v>28.292918714251101</v>
      </c>
      <c r="P1557">
        <v>154.48184468443199</v>
      </c>
      <c r="Q1557">
        <v>0.14002618177109599</v>
      </c>
    </row>
    <row r="1558" spans="1:17" hidden="1" x14ac:dyDescent="0.3">
      <c r="A1558" t="s">
        <v>3272</v>
      </c>
      <c r="B1558" t="s">
        <v>3273</v>
      </c>
      <c r="C1558" t="str">
        <f>IFERROR(VLOOKUP(Table1[[#This Row],[Ticker]],[1]!Table1[[Symbol]:[Industry]],2,FALSE),"-")</f>
        <v>-</v>
      </c>
      <c r="D1558" t="s">
        <v>239</v>
      </c>
      <c r="E1558">
        <v>808.26727410000001</v>
      </c>
      <c r="F1558">
        <v>406.6</v>
      </c>
      <c r="G1558">
        <v>69.558765959604898</v>
      </c>
      <c r="H1558">
        <v>18.458000023790099</v>
      </c>
      <c r="I1558">
        <v>83.114749411057701</v>
      </c>
      <c r="J1558">
        <v>-8.2063857082348193</v>
      </c>
      <c r="K1558">
        <v>375.00035779814999</v>
      </c>
      <c r="M1558">
        <v>50.6739317576126</v>
      </c>
      <c r="N1558">
        <v>0.87680224826236397</v>
      </c>
      <c r="O1558">
        <v>20.511559272011802</v>
      </c>
      <c r="P1558">
        <v>108.51282051282</v>
      </c>
    </row>
    <row r="1559" spans="1:17" hidden="1" x14ac:dyDescent="0.3">
      <c r="A1559" t="s">
        <v>3274</v>
      </c>
      <c r="B1559" t="s">
        <v>3275</v>
      </c>
      <c r="C1559" t="str">
        <f>IFERROR(VLOOKUP(Table1[[#This Row],[Ticker]],[1]!Table1[[Symbol]:[Industry]],2,FALSE),"-")</f>
        <v>-</v>
      </c>
      <c r="D1559" t="s">
        <v>239</v>
      </c>
      <c r="E1559">
        <v>807.56897819999995</v>
      </c>
      <c r="F1559">
        <v>431</v>
      </c>
      <c r="G1559">
        <v>106.789072467019</v>
      </c>
      <c r="H1559">
        <v>3.2218992914631599</v>
      </c>
      <c r="I1559">
        <v>2.1676134107301999</v>
      </c>
      <c r="J1559">
        <v>0.85966627269016305</v>
      </c>
      <c r="K1559">
        <v>420.88452205784199</v>
      </c>
      <c r="L1559">
        <v>351.36538042132599</v>
      </c>
      <c r="M1559">
        <v>59.259154432204198</v>
      </c>
      <c r="N1559">
        <v>0.796204962255877</v>
      </c>
      <c r="O1559">
        <v>10.382830626450099</v>
      </c>
      <c r="P1559">
        <v>146.145059965733</v>
      </c>
      <c r="Q1559">
        <v>0.17269656526929</v>
      </c>
    </row>
    <row r="1560" spans="1:17" hidden="1" x14ac:dyDescent="0.3">
      <c r="A1560" t="s">
        <v>3276</v>
      </c>
      <c r="B1560" t="s">
        <v>3277</v>
      </c>
      <c r="C1560" t="str">
        <f>IFERROR(VLOOKUP(Table1[[#This Row],[Ticker]],[1]!Table1[[Symbol]:[Industry]],2,FALSE),"-")</f>
        <v>-</v>
      </c>
      <c r="D1560" t="s">
        <v>46</v>
      </c>
      <c r="E1560">
        <v>805.3749497</v>
      </c>
      <c r="F1560">
        <v>270.35000000000002</v>
      </c>
      <c r="G1560">
        <v>-15.0636565255065</v>
      </c>
      <c r="H1560">
        <v>5.6007049120720502</v>
      </c>
      <c r="I1560">
        <v>-13.376300515945999</v>
      </c>
      <c r="J1560">
        <v>7.2740911435887003</v>
      </c>
      <c r="K1560">
        <v>250.207381375762</v>
      </c>
      <c r="L1560">
        <v>248.95485249356801</v>
      </c>
      <c r="M1560">
        <v>76.799116300082503</v>
      </c>
      <c r="N1560">
        <v>0.99794044646395197</v>
      </c>
      <c r="O1560">
        <v>47.420011096726398</v>
      </c>
      <c r="P1560">
        <v>50.1944444444444</v>
      </c>
      <c r="Q1560">
        <v>8.3999365947828003E-2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E1561">
        <v>802.36800000000005</v>
      </c>
      <c r="F1561">
        <v>18.03</v>
      </c>
      <c r="G1561">
        <v>-74.384688365675203</v>
      </c>
      <c r="H1561">
        <v>-11.018396171511201</v>
      </c>
      <c r="I1561">
        <v>-47.074733380419602</v>
      </c>
      <c r="J1561">
        <v>-7.2791066041211696</v>
      </c>
      <c r="K1561">
        <v>19.9316449076602</v>
      </c>
      <c r="L1561">
        <v>23.607020368246399</v>
      </c>
      <c r="M1561">
        <v>59.828439955190198</v>
      </c>
      <c r="N1561">
        <v>2.6587054714099501</v>
      </c>
      <c r="O1561">
        <v>149.112590127565</v>
      </c>
      <c r="P1561">
        <v>23.282051282051299</v>
      </c>
      <c r="Q1561">
        <v>0.19795348560161399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D1562" t="s">
        <v>403</v>
      </c>
      <c r="E1562">
        <v>799.88553539999998</v>
      </c>
      <c r="F1562">
        <v>107.85</v>
      </c>
      <c r="G1562">
        <v>-17.757179206340101</v>
      </c>
      <c r="H1562">
        <v>-14.3830495139975</v>
      </c>
      <c r="I1562">
        <v>-30.131801888928699</v>
      </c>
      <c r="J1562">
        <v>0.578061723186306</v>
      </c>
      <c r="K1562">
        <v>112.751581053783</v>
      </c>
      <c r="L1562">
        <v>120.507339147553</v>
      </c>
      <c r="M1562">
        <v>40.186530219401298</v>
      </c>
      <c r="N1562">
        <v>0.75040302796663605</v>
      </c>
      <c r="O1562">
        <v>52.712100139081997</v>
      </c>
      <c r="P1562">
        <v>11.1855670103092</v>
      </c>
      <c r="Q1562">
        <v>-4.3929108938649999E-2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D1563" t="s">
        <v>346</v>
      </c>
      <c r="E1563">
        <v>799.19100800000001</v>
      </c>
      <c r="F1563">
        <v>79.16</v>
      </c>
      <c r="G1563">
        <v>-3.6518289369021701</v>
      </c>
      <c r="H1563">
        <v>16.372124347727201</v>
      </c>
      <c r="I1563">
        <v>-7.3338841451455803</v>
      </c>
      <c r="J1563">
        <v>10.143635584493399</v>
      </c>
      <c r="K1563">
        <v>72.381180000217299</v>
      </c>
      <c r="L1563">
        <v>71.791073691775594</v>
      </c>
      <c r="M1563">
        <v>75.700674462388207</v>
      </c>
      <c r="N1563">
        <v>1.84726561588399</v>
      </c>
      <c r="O1563">
        <v>21.5891864578069</v>
      </c>
      <c r="P1563">
        <v>33.490725126475503</v>
      </c>
      <c r="Q1563">
        <v>1.5726002324676001E-2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189</v>
      </c>
      <c r="E1564">
        <v>796.71780396999998</v>
      </c>
      <c r="F1564">
        <v>1021.15</v>
      </c>
      <c r="G1564">
        <v>-7.6097213833681403</v>
      </c>
      <c r="H1564">
        <v>3.4136872332511099</v>
      </c>
      <c r="I1564">
        <v>6.3681379288902598</v>
      </c>
      <c r="J1564">
        <v>2.978074963569</v>
      </c>
      <c r="K1564">
        <v>937.89568174340502</v>
      </c>
      <c r="L1564">
        <v>854.425149084949</v>
      </c>
      <c r="M1564">
        <v>76.026263400818706</v>
      </c>
      <c r="N1564">
        <v>0.51790974219750296</v>
      </c>
      <c r="O1564">
        <v>7.0802526563188604</v>
      </c>
      <c r="P1564">
        <v>58.822614511237198</v>
      </c>
      <c r="Q1564">
        <v>-4.8596877940611002E-2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629</v>
      </c>
      <c r="E1565">
        <v>795.59362478699995</v>
      </c>
      <c r="F1565">
        <v>305.73</v>
      </c>
      <c r="G1565">
        <v>0.285347044431908</v>
      </c>
      <c r="H1565">
        <v>59.053067287346799</v>
      </c>
      <c r="I1565">
        <v>24.0265609791192</v>
      </c>
      <c r="J1565">
        <v>1.1433652972113999</v>
      </c>
      <c r="K1565">
        <v>237.05529764882201</v>
      </c>
      <c r="L1565">
        <v>223.84428498516201</v>
      </c>
      <c r="M1565">
        <v>77.536511896526306</v>
      </c>
      <c r="N1565">
        <v>3.66979801302561</v>
      </c>
      <c r="O1565">
        <v>9.5378274948483899</v>
      </c>
      <c r="P1565">
        <v>82.743574417214504</v>
      </c>
      <c r="Q1565">
        <v>3.1448495075309002E-2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388</v>
      </c>
      <c r="E1566">
        <v>791.45144302999995</v>
      </c>
      <c r="F1566">
        <v>314.3</v>
      </c>
      <c r="G1566">
        <v>51.114777498748303</v>
      </c>
      <c r="H1566">
        <v>21.8929642600141</v>
      </c>
      <c r="I1566">
        <v>0.11158707408448</v>
      </c>
      <c r="J1566">
        <v>2.44593169083943</v>
      </c>
      <c r="K1566">
        <v>277.46699104806902</v>
      </c>
      <c r="L1566">
        <v>251.34578213637599</v>
      </c>
      <c r="M1566">
        <v>74.003513701178207</v>
      </c>
      <c r="N1566">
        <v>2.1719715393249501</v>
      </c>
      <c r="O1566">
        <v>6.5224307986000598</v>
      </c>
      <c r="P1566">
        <v>90.716019417475707</v>
      </c>
      <c r="Q1566">
        <v>9.9942972794754004E-2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542</v>
      </c>
      <c r="E1567">
        <v>789.53548224999997</v>
      </c>
      <c r="F1567">
        <v>220</v>
      </c>
      <c r="G1567">
        <v>110.72240880864101</v>
      </c>
      <c r="H1567">
        <v>23.8823282233386</v>
      </c>
      <c r="I1567">
        <v>13.218331442660199</v>
      </c>
      <c r="J1567">
        <v>4.8361702199620096</v>
      </c>
      <c r="K1567">
        <v>193.47526452906999</v>
      </c>
      <c r="L1567">
        <v>162.93459176001599</v>
      </c>
      <c r="M1567">
        <v>64.928054402334496</v>
      </c>
      <c r="N1567">
        <v>1.17497309871419</v>
      </c>
      <c r="O1567">
        <v>7.2727272727272698</v>
      </c>
      <c r="P1567">
        <v>140.43715846994499</v>
      </c>
      <c r="Q1567">
        <v>0.115600788026834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448</v>
      </c>
      <c r="E1568">
        <v>789.39769867500002</v>
      </c>
      <c r="F1568">
        <v>666.15</v>
      </c>
      <c r="G1568">
        <v>75.555435922755393</v>
      </c>
      <c r="H1568">
        <v>118.398814259839</v>
      </c>
      <c r="I1568">
        <v>78.879893517433999</v>
      </c>
      <c r="J1568">
        <v>39.519395191685398</v>
      </c>
      <c r="K1568">
        <v>416.90329285669901</v>
      </c>
      <c r="L1568">
        <v>361.31338389415299</v>
      </c>
      <c r="M1568">
        <v>87.604288550758895</v>
      </c>
      <c r="N1568">
        <v>0.652736886133373</v>
      </c>
      <c r="O1568">
        <v>0</v>
      </c>
      <c r="P1568">
        <v>149.35429533969599</v>
      </c>
      <c r="Q1568">
        <v>-3.1541961566999999E-3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1407</v>
      </c>
      <c r="E1569">
        <v>782.4949398</v>
      </c>
      <c r="F1569">
        <v>798</v>
      </c>
      <c r="G1569">
        <v>623.33697846611403</v>
      </c>
      <c r="H1569">
        <v>33.3342181320428</v>
      </c>
      <c r="I1569">
        <v>44.010542071556202</v>
      </c>
      <c r="J1569">
        <v>0.30685580907467103</v>
      </c>
      <c r="K1569">
        <v>599.66791163527205</v>
      </c>
      <c r="L1569">
        <v>396.16027150458098</v>
      </c>
      <c r="M1569">
        <v>84.387374150300502</v>
      </c>
      <c r="N1569">
        <v>2.0930523917995401</v>
      </c>
      <c r="O1569">
        <v>0</v>
      </c>
      <c r="P1569">
        <v>648.94415767245403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D1570" t="s">
        <v>168</v>
      </c>
      <c r="E1570">
        <v>782.24099854500002</v>
      </c>
      <c r="F1570">
        <v>310.3</v>
      </c>
      <c r="G1570">
        <v>-22.9241715879234</v>
      </c>
      <c r="H1570">
        <v>-5.1747884056977203</v>
      </c>
      <c r="I1570">
        <v>-15.3851204637535</v>
      </c>
      <c r="J1570">
        <v>-0.62579291663939896</v>
      </c>
      <c r="K1570">
        <v>316.236861797654</v>
      </c>
      <c r="L1570">
        <v>312.86166366397998</v>
      </c>
      <c r="M1570">
        <v>45.287915078338102</v>
      </c>
      <c r="N1570">
        <v>0.49796955991814801</v>
      </c>
      <c r="O1570">
        <v>22.462133419271598</v>
      </c>
      <c r="P1570">
        <v>26.523955147808302</v>
      </c>
      <c r="Q1570">
        <v>-1.0028917522677001E-2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1451</v>
      </c>
      <c r="E1571">
        <v>781.23868560000005</v>
      </c>
      <c r="F1571">
        <v>674.9</v>
      </c>
      <c r="G1571">
        <v>20.143819605883099</v>
      </c>
      <c r="H1571">
        <v>12.6094588888497</v>
      </c>
      <c r="I1571">
        <v>-6.8831982951418604</v>
      </c>
      <c r="J1571">
        <v>9.1944382357328696</v>
      </c>
      <c r="K1571">
        <v>590.07491683805199</v>
      </c>
      <c r="L1571">
        <v>572.40487225034599</v>
      </c>
      <c r="M1571">
        <v>80.928211472473507</v>
      </c>
      <c r="N1571">
        <v>1.1825227934270901</v>
      </c>
      <c r="O1571">
        <v>15.276337235145901</v>
      </c>
      <c r="P1571">
        <v>47.8098992553657</v>
      </c>
      <c r="Q1571">
        <v>-2.1806290844275E-2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542</v>
      </c>
      <c r="E1572">
        <v>776.79486455999995</v>
      </c>
      <c r="F1572">
        <v>252.3</v>
      </c>
      <c r="G1572">
        <v>7.0078010827531099</v>
      </c>
      <c r="H1572">
        <v>34.916972904147102</v>
      </c>
      <c r="I1572">
        <v>5.8795410782884003</v>
      </c>
      <c r="J1572">
        <v>16.126273292056201</v>
      </c>
      <c r="K1572">
        <v>202.205648831666</v>
      </c>
      <c r="L1572">
        <v>193.82729787575801</v>
      </c>
      <c r="M1572">
        <v>81.564615651777899</v>
      </c>
      <c r="N1572">
        <v>2.0118704015967199</v>
      </c>
      <c r="O1572">
        <v>0.67380103051921603</v>
      </c>
      <c r="P1572">
        <v>62.616822429906499</v>
      </c>
      <c r="Q1572">
        <v>1.6632810062596998E-2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D1573" t="s">
        <v>542</v>
      </c>
      <c r="E1573">
        <v>772.91690189999997</v>
      </c>
      <c r="F1573">
        <v>1030.5</v>
      </c>
      <c r="G1573">
        <v>5.3663845964051102</v>
      </c>
      <c r="H1573">
        <v>8.8089158660487996</v>
      </c>
      <c r="I1573">
        <v>-4.1744369586729801</v>
      </c>
      <c r="J1573">
        <v>-5.4671513373292404</v>
      </c>
      <c r="K1573">
        <v>932.51642696058002</v>
      </c>
      <c r="L1573">
        <v>851.39037982226</v>
      </c>
      <c r="M1573">
        <v>68.375300391755303</v>
      </c>
      <c r="N1573">
        <v>1.6431575576000701</v>
      </c>
      <c r="O1573">
        <v>8.0058224163027596</v>
      </c>
      <c r="P1573">
        <v>52.893175074183901</v>
      </c>
      <c r="Q1573">
        <v>0.106836808100845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65</v>
      </c>
      <c r="E1574">
        <v>772.79704193999999</v>
      </c>
      <c r="F1574">
        <v>132.9</v>
      </c>
      <c r="G1574">
        <v>33.009398014888198</v>
      </c>
      <c r="H1574">
        <v>11.7541831301087</v>
      </c>
      <c r="I1574">
        <v>11.513834433276999</v>
      </c>
      <c r="J1574">
        <v>0.98473162320019103</v>
      </c>
      <c r="K1574">
        <v>119.023453779959</v>
      </c>
      <c r="L1574">
        <v>106.20350919906301</v>
      </c>
      <c r="M1574">
        <v>59.561978705900202</v>
      </c>
      <c r="N1574">
        <v>1.55427157768087</v>
      </c>
      <c r="O1574">
        <v>4.5899172310007499</v>
      </c>
      <c r="P1574">
        <v>62.370189370800198</v>
      </c>
      <c r="Q1574">
        <v>5.8698301629569998E-3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46</v>
      </c>
      <c r="E1575">
        <v>771.43499999999995</v>
      </c>
      <c r="F1575">
        <v>48.61</v>
      </c>
      <c r="G1575">
        <v>181.05948746032601</v>
      </c>
      <c r="H1575">
        <v>30.477293034720901</v>
      </c>
      <c r="I1575">
        <v>38.035309873413802</v>
      </c>
      <c r="J1575">
        <v>-12.8611825306469</v>
      </c>
      <c r="K1575">
        <v>44.6806696227233</v>
      </c>
      <c r="L1575">
        <v>33.798469536017002</v>
      </c>
      <c r="M1575">
        <v>44.804932069304002</v>
      </c>
      <c r="N1575">
        <v>0.97644437023784403</v>
      </c>
      <c r="O1575">
        <v>25.4885825961736</v>
      </c>
      <c r="Q1575">
        <v>0.10057568742267201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1407</v>
      </c>
      <c r="E1576">
        <v>769.99310249999996</v>
      </c>
      <c r="F1576">
        <v>144.80000000000001</v>
      </c>
      <c r="G1576">
        <v>59.511716216825199</v>
      </c>
      <c r="H1576">
        <v>-0.65927241082128996</v>
      </c>
      <c r="I1576">
        <v>-8.5490307349614003</v>
      </c>
      <c r="J1576">
        <v>-0.12438354794923299</v>
      </c>
      <c r="K1576">
        <v>143.739846923545</v>
      </c>
      <c r="L1576">
        <v>136.482325694184</v>
      </c>
      <c r="M1576">
        <v>52.923503487777097</v>
      </c>
      <c r="N1576">
        <v>1.5841448041358701</v>
      </c>
      <c r="O1576">
        <v>30.455801104972299</v>
      </c>
      <c r="P1576">
        <v>92.809587217043898</v>
      </c>
      <c r="Q1576">
        <v>0.122417588259625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86</v>
      </c>
      <c r="E1577">
        <v>769.33264092299999</v>
      </c>
      <c r="F1577">
        <v>84.05</v>
      </c>
      <c r="G1577">
        <v>10.6813135003048</v>
      </c>
      <c r="H1577">
        <v>-9.2507741826607699</v>
      </c>
      <c r="I1577">
        <v>-29.201007035456499</v>
      </c>
      <c r="J1577">
        <v>-8.6625780499751706</v>
      </c>
      <c r="K1577">
        <v>90.492503076710904</v>
      </c>
      <c r="L1577">
        <v>90.862048961221902</v>
      </c>
      <c r="M1577">
        <v>35.157391450558301</v>
      </c>
      <c r="N1577">
        <v>1.4420483523067</v>
      </c>
      <c r="O1577">
        <v>65.734681737061294</v>
      </c>
      <c r="P1577">
        <v>45.164075993091501</v>
      </c>
      <c r="Q1577">
        <v>-1.8900347701866001E-2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21</v>
      </c>
      <c r="E1578">
        <v>768.67689189499902</v>
      </c>
      <c r="F1578">
        <v>78.05</v>
      </c>
      <c r="G1578">
        <v>132.56231231908299</v>
      </c>
      <c r="H1578">
        <v>18.9078798425166</v>
      </c>
      <c r="I1578">
        <v>-0.88034637817677097</v>
      </c>
      <c r="J1578">
        <v>15.7437770647304</v>
      </c>
      <c r="K1578">
        <v>64.598752360023695</v>
      </c>
      <c r="L1578">
        <v>53.959870265017997</v>
      </c>
      <c r="M1578">
        <v>72.0604671614267</v>
      </c>
      <c r="N1578">
        <v>1.89231754820174</v>
      </c>
      <c r="O1578">
        <v>7.8155028827674604</v>
      </c>
      <c r="P1578">
        <v>171.47826086956499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542</v>
      </c>
      <c r="E1579">
        <v>767.17739603999996</v>
      </c>
      <c r="F1579">
        <v>168.21</v>
      </c>
      <c r="G1579">
        <v>-19.847028120409998</v>
      </c>
      <c r="H1579">
        <v>3.0990703156302901</v>
      </c>
      <c r="I1579">
        <v>-10.69961059205</v>
      </c>
      <c r="J1579">
        <v>1.95033909160375</v>
      </c>
      <c r="K1579">
        <v>167.73673922656801</v>
      </c>
      <c r="L1579">
        <v>164.122537112685</v>
      </c>
      <c r="M1579">
        <v>65.715704009467501</v>
      </c>
      <c r="N1579">
        <v>0.93519416178819104</v>
      </c>
      <c r="O1579">
        <v>21.782295939599301</v>
      </c>
      <c r="P1579">
        <v>20.149999999999999</v>
      </c>
      <c r="Q1579">
        <v>-9.0538590662303006E-2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189</v>
      </c>
      <c r="E1580">
        <v>766.17888000000005</v>
      </c>
      <c r="F1580">
        <v>138.82</v>
      </c>
      <c r="G1580">
        <v>-29.277224644997901</v>
      </c>
      <c r="H1580">
        <v>6.7218992914631501</v>
      </c>
      <c r="I1580">
        <v>-13.8662961637378</v>
      </c>
      <c r="J1580">
        <v>0.12902150598289999</v>
      </c>
      <c r="K1580">
        <v>130.69393432042301</v>
      </c>
      <c r="L1580">
        <v>130.046278477946</v>
      </c>
      <c r="M1580">
        <v>52.560710322983603</v>
      </c>
      <c r="N1580">
        <v>1.2095059832978201</v>
      </c>
      <c r="O1580">
        <v>19.8674542573116</v>
      </c>
      <c r="P1580">
        <v>28.418131359851898</v>
      </c>
      <c r="Q1580">
        <v>4.2121648196285999E-2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542</v>
      </c>
      <c r="E1581">
        <v>765.511886</v>
      </c>
      <c r="F1581">
        <v>292.85000000000002</v>
      </c>
      <c r="G1581">
        <v>23.463831228884999</v>
      </c>
      <c r="H1581">
        <v>8.1631507626283195</v>
      </c>
      <c r="I1581">
        <v>-23.7445054185091</v>
      </c>
      <c r="J1581">
        <v>2.9049820702723101</v>
      </c>
      <c r="K1581">
        <v>270.12762292436599</v>
      </c>
      <c r="L1581">
        <v>262.36647702779902</v>
      </c>
      <c r="M1581">
        <v>75.389730275769594</v>
      </c>
      <c r="N1581">
        <v>1.8247033480870001</v>
      </c>
      <c r="O1581">
        <v>22.2468840703431</v>
      </c>
      <c r="P1581">
        <v>61.305425502616302</v>
      </c>
      <c r="Q1581">
        <v>-2.1278540550007E-2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542</v>
      </c>
      <c r="E1582">
        <v>765.02427091999903</v>
      </c>
      <c r="F1582">
        <v>416.25</v>
      </c>
      <c r="G1582">
        <v>-40.364282781042199</v>
      </c>
      <c r="H1582">
        <v>9.2256367201122504</v>
      </c>
      <c r="I1582">
        <v>-20.875887747896201</v>
      </c>
      <c r="J1582">
        <v>1.36562289950403</v>
      </c>
      <c r="K1582">
        <v>390.98528410709201</v>
      </c>
      <c r="L1582">
        <v>404.12081758473403</v>
      </c>
      <c r="M1582">
        <v>58.278370837157702</v>
      </c>
      <c r="N1582">
        <v>1.05482642931949</v>
      </c>
      <c r="O1582">
        <v>25.4054054054054</v>
      </c>
      <c r="P1582">
        <v>33.6705202312138</v>
      </c>
      <c r="Q1582">
        <v>8.4369203456895997E-2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629</v>
      </c>
      <c r="E1583">
        <v>764.70477000000005</v>
      </c>
      <c r="F1583">
        <v>915.95</v>
      </c>
      <c r="G1583">
        <v>16.457416683012202</v>
      </c>
      <c r="H1583">
        <v>42.275177979987703</v>
      </c>
      <c r="I1583">
        <v>26.530849132164999</v>
      </c>
      <c r="J1583">
        <v>22.6663893023951</v>
      </c>
      <c r="K1583">
        <v>687.330077280875</v>
      </c>
      <c r="L1583">
        <v>656.51466028280095</v>
      </c>
      <c r="M1583">
        <v>87.485697417467605</v>
      </c>
      <c r="N1583">
        <v>2.1623034773623799</v>
      </c>
      <c r="O1583">
        <v>6.1193296577323997</v>
      </c>
      <c r="P1583">
        <v>86.738022426095796</v>
      </c>
      <c r="Q1583">
        <v>-6.298809368161E-2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304</v>
      </c>
      <c r="E1584">
        <v>762.37895054499995</v>
      </c>
      <c r="F1584">
        <v>120.71</v>
      </c>
      <c r="G1584">
        <v>4903.97615412699</v>
      </c>
      <c r="H1584">
        <v>16.9961115133497</v>
      </c>
      <c r="I1584">
        <v>178.05740269306099</v>
      </c>
      <c r="J1584">
        <v>-8.8922555041423795E-2</v>
      </c>
      <c r="K1584">
        <v>49.611468804184902</v>
      </c>
      <c r="L1584">
        <v>17.6619252901646</v>
      </c>
      <c r="M1584">
        <v>99.819446836674302</v>
      </c>
      <c r="N1584">
        <v>0.31744943435035999</v>
      </c>
      <c r="O1584">
        <v>0</v>
      </c>
      <c r="P1584">
        <v>5935.5</v>
      </c>
      <c r="Q1584">
        <v>0.11712645172102799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214</v>
      </c>
      <c r="E1585">
        <v>759.88869629999999</v>
      </c>
      <c r="F1585">
        <v>30.42</v>
      </c>
      <c r="G1585">
        <v>63.556907480966302</v>
      </c>
      <c r="H1585">
        <v>-13.7426022191108</v>
      </c>
      <c r="I1585">
        <v>-52.317697409289401</v>
      </c>
      <c r="J1585">
        <v>-5.8587563587416396</v>
      </c>
      <c r="K1585">
        <v>32.502541029923599</v>
      </c>
      <c r="L1585">
        <v>31.8446963908989</v>
      </c>
      <c r="M1585">
        <v>19.551152728059801</v>
      </c>
      <c r="N1585">
        <v>0.85164682923922597</v>
      </c>
      <c r="O1585">
        <v>137.93556870479901</v>
      </c>
      <c r="P1585">
        <v>125.83518930957599</v>
      </c>
      <c r="Q1585">
        <v>0.14145542624912999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65</v>
      </c>
      <c r="E1586">
        <v>757.65429130999996</v>
      </c>
      <c r="F1586">
        <v>1295.25</v>
      </c>
      <c r="G1586">
        <v>77.910408733358295</v>
      </c>
      <c r="H1586">
        <v>5.8911707760009602</v>
      </c>
      <c r="I1586">
        <v>7.0941351174140399</v>
      </c>
      <c r="J1586">
        <v>-1.5212675083506899</v>
      </c>
      <c r="K1586">
        <v>1243.8939868621801</v>
      </c>
      <c r="L1586">
        <v>1098.40558127077</v>
      </c>
      <c r="M1586">
        <v>53.637620078412297</v>
      </c>
      <c r="N1586">
        <v>1.7066331988421799</v>
      </c>
      <c r="O1586">
        <v>24.138197259216302</v>
      </c>
      <c r="P1586">
        <v>106.41434262948199</v>
      </c>
      <c r="Q1586">
        <v>8.9558443858613002E-2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388</v>
      </c>
      <c r="E1587">
        <v>757.64467616499996</v>
      </c>
      <c r="F1587">
        <v>335.05</v>
      </c>
      <c r="G1587">
        <v>-31.716188594038002</v>
      </c>
      <c r="H1587">
        <v>-1.88759325906051</v>
      </c>
      <c r="I1587">
        <v>6.2888462693650897</v>
      </c>
      <c r="J1587">
        <v>3.0383932890374101</v>
      </c>
      <c r="K1587">
        <v>320.25973733149698</v>
      </c>
      <c r="L1587">
        <v>304.96729583920001</v>
      </c>
      <c r="M1587">
        <v>60.072619899255997</v>
      </c>
      <c r="N1587">
        <v>0.81423830421769905</v>
      </c>
      <c r="O1587">
        <v>50.9177734666467</v>
      </c>
      <c r="P1587">
        <v>45.547350130321398</v>
      </c>
      <c r="Q1587">
        <v>4.8083727683454001E-2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297</v>
      </c>
      <c r="E1588">
        <v>757.57053269200003</v>
      </c>
      <c r="F1588">
        <v>69.25</v>
      </c>
      <c r="G1588">
        <v>-37.893436331102599</v>
      </c>
      <c r="H1588">
        <v>-4.4716832191151301</v>
      </c>
      <c r="I1588">
        <v>-48.398991584644399</v>
      </c>
      <c r="J1588">
        <v>-2.5098303954815901</v>
      </c>
      <c r="K1588">
        <v>73.726634055885398</v>
      </c>
      <c r="L1588">
        <v>84.852793154894698</v>
      </c>
      <c r="M1588">
        <v>40.183582121660102</v>
      </c>
      <c r="N1588">
        <v>1.07627031346721</v>
      </c>
      <c r="O1588">
        <v>85.415162454873595</v>
      </c>
      <c r="P1588">
        <v>16.288832913518</v>
      </c>
      <c r="Q1588">
        <v>-6.2720938810019E-2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171</v>
      </c>
      <c r="E1589">
        <v>757.12488046499902</v>
      </c>
      <c r="F1589">
        <v>300</v>
      </c>
      <c r="G1589">
        <v>25.194424000072601</v>
      </c>
      <c r="H1589">
        <v>-1.1070480769578901</v>
      </c>
      <c r="I1589">
        <v>41.149784865447899</v>
      </c>
      <c r="J1589">
        <v>5.9362573010736801</v>
      </c>
      <c r="K1589">
        <v>277.83887721533199</v>
      </c>
      <c r="L1589">
        <v>249.504885453599</v>
      </c>
      <c r="M1589">
        <v>75.247065510773496</v>
      </c>
      <c r="N1589">
        <v>2.1526941147885501</v>
      </c>
      <c r="O1589">
        <v>7.7333333333333201</v>
      </c>
      <c r="P1589">
        <v>64.293537787513699</v>
      </c>
      <c r="Q1589">
        <v>5.8918930168674999E-2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346</v>
      </c>
      <c r="E1590">
        <v>751.767708771</v>
      </c>
      <c r="F1590">
        <v>12.05</v>
      </c>
      <c r="G1590">
        <v>-2.13779145123815</v>
      </c>
      <c r="H1590">
        <v>0.36641405939564903</v>
      </c>
      <c r="I1590">
        <v>-22.5346730294095</v>
      </c>
      <c r="J1590">
        <v>-0.88700715200869895</v>
      </c>
      <c r="K1590">
        <v>11.7558886945819</v>
      </c>
      <c r="L1590">
        <v>11.090869031177499</v>
      </c>
      <c r="M1590">
        <v>52.990284947648703</v>
      </c>
      <c r="N1590">
        <v>1.18044130821478</v>
      </c>
      <c r="O1590">
        <v>31.535269709543499</v>
      </c>
      <c r="P1590">
        <v>52.531645569620203</v>
      </c>
      <c r="Q1590">
        <v>-2.2491922092875E-2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1474</v>
      </c>
      <c r="E1591">
        <v>750.953896515</v>
      </c>
      <c r="F1591">
        <v>97.63</v>
      </c>
      <c r="G1591">
        <v>31.524166482620299</v>
      </c>
      <c r="H1591">
        <v>-2.2113400729653301</v>
      </c>
      <c r="I1591">
        <v>-19.699951151861399</v>
      </c>
      <c r="J1591">
        <v>-0.31883059182671297</v>
      </c>
      <c r="K1591">
        <v>101.36525805827701</v>
      </c>
      <c r="L1591">
        <v>94.373859032411403</v>
      </c>
      <c r="M1591">
        <v>56.195750765116799</v>
      </c>
      <c r="N1591">
        <v>0.90952001355894796</v>
      </c>
      <c r="O1591">
        <v>31.0560278602888</v>
      </c>
      <c r="P1591">
        <v>63.534338358458903</v>
      </c>
      <c r="Q1591">
        <v>-1.3866788273114E-2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542</v>
      </c>
      <c r="E1592">
        <v>750.43796980000002</v>
      </c>
      <c r="F1592">
        <v>810.95</v>
      </c>
      <c r="G1592">
        <v>-19.027374646079501</v>
      </c>
      <c r="H1592">
        <v>-6.1887067691429003</v>
      </c>
      <c r="I1592">
        <v>-40.611902281395302</v>
      </c>
      <c r="J1592">
        <v>-3.7350033151364399</v>
      </c>
      <c r="K1592">
        <v>844.54100975155802</v>
      </c>
      <c r="L1592">
        <v>862.85092150524599</v>
      </c>
      <c r="M1592">
        <v>47.872511518556998</v>
      </c>
      <c r="N1592">
        <v>0.95888949696945402</v>
      </c>
      <c r="O1592">
        <v>46.001603058141598</v>
      </c>
      <c r="P1592">
        <v>16.298580238061099</v>
      </c>
      <c r="Q1592">
        <v>0.106704354833919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65</v>
      </c>
      <c r="E1593">
        <v>749.82814725000003</v>
      </c>
      <c r="F1593">
        <v>340.5</v>
      </c>
      <c r="G1593">
        <v>13.1176119934968</v>
      </c>
      <c r="H1593">
        <v>-0.39091215116987998</v>
      </c>
      <c r="I1593">
        <v>-29.734098641871899</v>
      </c>
      <c r="J1593">
        <v>6.3733415959019704</v>
      </c>
      <c r="K1593">
        <v>332.984814891224</v>
      </c>
      <c r="L1593">
        <v>344.775379110681</v>
      </c>
      <c r="M1593">
        <v>75.266027823326993</v>
      </c>
      <c r="N1593">
        <v>2.17613704566942</v>
      </c>
      <c r="O1593">
        <v>40.675477239353803</v>
      </c>
      <c r="P1593">
        <v>44.310235219326103</v>
      </c>
      <c r="Q1593">
        <v>4.7299844554268E-2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171</v>
      </c>
      <c r="E1594">
        <v>748.48043289600002</v>
      </c>
      <c r="F1594">
        <v>141.44999999999999</v>
      </c>
      <c r="G1594">
        <v>-40.048431285577998</v>
      </c>
      <c r="H1594">
        <v>-4.9925522983903399</v>
      </c>
      <c r="I1594">
        <v>-13.370729175997001</v>
      </c>
      <c r="J1594">
        <v>-1.99033100574564</v>
      </c>
      <c r="K1594">
        <v>142.11968398898401</v>
      </c>
      <c r="L1594">
        <v>136.01769550349701</v>
      </c>
      <c r="M1594">
        <v>36.878581034058499</v>
      </c>
      <c r="N1594">
        <v>0.74648613741896497</v>
      </c>
      <c r="O1594">
        <v>31.406857546836299</v>
      </c>
      <c r="P1594">
        <v>119.472459270752</v>
      </c>
      <c r="Q1594">
        <v>8.6251894731566997E-2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214</v>
      </c>
      <c r="E1595">
        <v>746.99509550000005</v>
      </c>
      <c r="F1595">
        <v>156.05000000000001</v>
      </c>
      <c r="G1595">
        <v>165.74830996468199</v>
      </c>
      <c r="H1595">
        <v>20.774562729719801</v>
      </c>
      <c r="I1595">
        <v>45.166216462524702</v>
      </c>
      <c r="J1595">
        <v>-3.0879853479186501</v>
      </c>
      <c r="K1595">
        <v>128.94214182676799</v>
      </c>
      <c r="L1595">
        <v>104.645115678171</v>
      </c>
      <c r="M1595">
        <v>70.414226450099605</v>
      </c>
      <c r="N1595">
        <v>2.1022781073019998</v>
      </c>
      <c r="O1595">
        <v>12.7843639859019</v>
      </c>
      <c r="P1595">
        <v>198.374760994263</v>
      </c>
      <c r="Q1595">
        <v>9.2060939851887999E-2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62</v>
      </c>
      <c r="E1596">
        <v>742.74378239999999</v>
      </c>
      <c r="F1596">
        <v>825.65</v>
      </c>
      <c r="G1596">
        <v>47.477793585622898</v>
      </c>
      <c r="H1596">
        <v>2.8654476785599199</v>
      </c>
      <c r="I1596">
        <v>21.530541307862201</v>
      </c>
      <c r="J1596">
        <v>-1.00558922170809</v>
      </c>
      <c r="K1596">
        <v>803.77603925893197</v>
      </c>
      <c r="L1596">
        <v>677.58640723833696</v>
      </c>
      <c r="M1596">
        <v>50.603876244419403</v>
      </c>
      <c r="N1596">
        <v>0.44700855542832002</v>
      </c>
      <c r="O1596">
        <v>28.238357657603</v>
      </c>
      <c r="P1596">
        <v>77.559139784946197</v>
      </c>
      <c r="Q1596">
        <v>5.0272582874520001E-2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621</v>
      </c>
      <c r="E1597">
        <v>741.18</v>
      </c>
      <c r="F1597">
        <v>249.12</v>
      </c>
      <c r="G1597">
        <v>21.7395189068673</v>
      </c>
      <c r="H1597">
        <v>-3.03174883912755</v>
      </c>
      <c r="I1597">
        <v>-21.953234174637</v>
      </c>
      <c r="J1597">
        <v>-2.76876445227462</v>
      </c>
      <c r="K1597">
        <v>248.228500537911</v>
      </c>
      <c r="L1597">
        <v>253.435823206029</v>
      </c>
      <c r="M1597">
        <v>48.908145886657302</v>
      </c>
      <c r="N1597">
        <v>0.78346563388089896</v>
      </c>
      <c r="O1597">
        <v>72.487154784842602</v>
      </c>
      <c r="P1597">
        <v>49.846616541353299</v>
      </c>
      <c r="Q1597">
        <v>7.1184765792159002E-2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403</v>
      </c>
      <c r="E1598">
        <v>741.10559271599902</v>
      </c>
      <c r="F1598">
        <v>57.13</v>
      </c>
      <c r="G1598">
        <v>-53.290723510137603</v>
      </c>
      <c r="H1598">
        <v>-6.0798248464678704</v>
      </c>
      <c r="I1598">
        <v>-22.7880951356418</v>
      </c>
      <c r="J1598">
        <v>-0.35093128866587497</v>
      </c>
      <c r="K1598">
        <v>59.423793108611903</v>
      </c>
      <c r="L1598">
        <v>63.573739534224302</v>
      </c>
      <c r="M1598">
        <v>52.841912097408198</v>
      </c>
      <c r="N1598">
        <v>0.56306600344911095</v>
      </c>
      <c r="O1598">
        <v>71.538596184141397</v>
      </c>
      <c r="P1598">
        <v>22.596566523605102</v>
      </c>
      <c r="Q1598">
        <v>2.6690066747148002E-2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1151</v>
      </c>
      <c r="E1599">
        <v>738.52171323200002</v>
      </c>
      <c r="F1599">
        <v>67.2</v>
      </c>
      <c r="G1599">
        <v>29.668050151457901</v>
      </c>
      <c r="H1599">
        <v>-2.03025402464363</v>
      </c>
      <c r="I1599">
        <v>-42.930816986293401</v>
      </c>
      <c r="J1599">
        <v>-0.59059479584409802</v>
      </c>
      <c r="K1599">
        <v>71.600579910533995</v>
      </c>
      <c r="L1599">
        <v>75.245448172516703</v>
      </c>
      <c r="M1599">
        <v>63.835348962357003</v>
      </c>
      <c r="N1599">
        <v>1.6273822981555099</v>
      </c>
      <c r="O1599">
        <v>113.839285714285</v>
      </c>
      <c r="P1599">
        <v>57.931844888366598</v>
      </c>
      <c r="Q1599">
        <v>-1.895182589037E-3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3112</v>
      </c>
      <c r="E1600">
        <v>738.03234380000004</v>
      </c>
      <c r="F1600">
        <v>761.3</v>
      </c>
      <c r="G1600">
        <v>18.820388669110699</v>
      </c>
      <c r="H1600">
        <v>-8.2242645866461395</v>
      </c>
      <c r="I1600">
        <v>17.732343746480101</v>
      </c>
      <c r="J1600">
        <v>-7.4451037055922198</v>
      </c>
      <c r="K1600">
        <v>814.77229527591999</v>
      </c>
      <c r="L1600">
        <v>735.41108810820799</v>
      </c>
      <c r="M1600">
        <v>46.343141565351402</v>
      </c>
      <c r="N1600">
        <v>0.66815418952375705</v>
      </c>
      <c r="O1600">
        <v>32.5364508078287</v>
      </c>
      <c r="P1600">
        <v>54.657186389029903</v>
      </c>
      <c r="Q1600">
        <v>6.1789942673799003E-2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E1601">
        <v>736.53674999999998</v>
      </c>
      <c r="F1601">
        <v>68.44</v>
      </c>
      <c r="G1601">
        <v>971.18769258853104</v>
      </c>
      <c r="H1601">
        <v>18.607148806539801</v>
      </c>
      <c r="I1601">
        <v>76.235845757960405</v>
      </c>
      <c r="J1601">
        <v>5.5220877292900798</v>
      </c>
      <c r="K1601">
        <v>57.597114799852498</v>
      </c>
      <c r="L1601">
        <v>40.874320050164997</v>
      </c>
      <c r="M1601">
        <v>88.740407272988605</v>
      </c>
      <c r="N1601">
        <v>2.3630109533143502</v>
      </c>
      <c r="O1601">
        <v>9.5850379894798508</v>
      </c>
      <c r="P1601">
        <v>1165.06469500924</v>
      </c>
      <c r="Q1601">
        <v>0.22160581530555301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336</v>
      </c>
      <c r="E1602">
        <v>736.19231400000001</v>
      </c>
      <c r="F1602">
        <v>91.87</v>
      </c>
      <c r="G1602">
        <v>90.812137637004895</v>
      </c>
      <c r="H1602">
        <v>3.6769096339131702</v>
      </c>
      <c r="I1602">
        <v>62.363931000867197</v>
      </c>
      <c r="J1602">
        <v>1.15838927291556</v>
      </c>
      <c r="K1602">
        <v>88.3268971186139</v>
      </c>
      <c r="L1602">
        <v>70.379972662206598</v>
      </c>
      <c r="M1602">
        <v>55.670387779271401</v>
      </c>
      <c r="N1602">
        <v>0.648511007687261</v>
      </c>
      <c r="O1602">
        <v>15.9246761728529</v>
      </c>
      <c r="P1602">
        <v>138.00518134715</v>
      </c>
      <c r="Q1602">
        <v>0.110360481729084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1535</v>
      </c>
      <c r="E1603">
        <v>731.26518310500001</v>
      </c>
      <c r="F1603">
        <v>394.4</v>
      </c>
      <c r="G1603">
        <v>52.374472169806602</v>
      </c>
      <c r="H1603">
        <v>0.43403039619024297</v>
      </c>
      <c r="I1603">
        <v>54.1291829809294</v>
      </c>
      <c r="J1603">
        <v>1.1963597030230799</v>
      </c>
      <c r="K1603">
        <v>378.32965306048698</v>
      </c>
      <c r="L1603">
        <v>299.99861484643401</v>
      </c>
      <c r="M1603">
        <v>60.672397781581203</v>
      </c>
      <c r="N1603">
        <v>0.82367770313840505</v>
      </c>
      <c r="O1603">
        <v>12.461967545638901</v>
      </c>
      <c r="P1603">
        <v>125.629290617848</v>
      </c>
      <c r="Q1603">
        <v>8.4862618469937007E-2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130</v>
      </c>
      <c r="E1604">
        <v>726.356820492</v>
      </c>
      <c r="F1604">
        <v>213.49</v>
      </c>
      <c r="G1604">
        <v>199.58703252252499</v>
      </c>
      <c r="H1604">
        <v>-12.460661298631599</v>
      </c>
      <c r="I1604">
        <v>-16.444754956182202</v>
      </c>
      <c r="J1604">
        <v>-6.14457607532011</v>
      </c>
      <c r="K1604">
        <v>232.577195429906</v>
      </c>
      <c r="L1604">
        <v>198.88797520272999</v>
      </c>
      <c r="M1604">
        <v>31.266790576017598</v>
      </c>
      <c r="N1604">
        <v>1.0911068168981399</v>
      </c>
      <c r="O1604">
        <v>47.266850906365597</v>
      </c>
      <c r="P1604">
        <v>244.33870967741899</v>
      </c>
      <c r="Q1604">
        <v>0.14112162383868701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403</v>
      </c>
      <c r="E1605">
        <v>725.77032880000002</v>
      </c>
      <c r="F1605">
        <v>69.209999999999994</v>
      </c>
      <c r="G1605">
        <v>54.159054559893498</v>
      </c>
      <c r="H1605">
        <v>1.1119406320803</v>
      </c>
      <c r="I1605">
        <v>-12.4455952966858</v>
      </c>
      <c r="J1605">
        <v>-3.0719734024990499</v>
      </c>
      <c r="K1605">
        <v>67.961457581775903</v>
      </c>
      <c r="L1605">
        <v>64.727857738762907</v>
      </c>
      <c r="M1605">
        <v>42.5038277169254</v>
      </c>
      <c r="N1605">
        <v>0.84893292257335395</v>
      </c>
      <c r="O1605">
        <v>21.8754515243462</v>
      </c>
      <c r="P1605">
        <v>84.069148936170194</v>
      </c>
      <c r="Q1605">
        <v>6.2266686609526001E-2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E1606">
        <v>724.92118500000004</v>
      </c>
      <c r="F1606">
        <v>621.54999999999995</v>
      </c>
      <c r="G1606">
        <v>-19.8863163876855</v>
      </c>
      <c r="H1606">
        <v>42.340226693598296</v>
      </c>
      <c r="I1606">
        <v>27.182730740328601</v>
      </c>
      <c r="J1606">
        <v>3.9705832442525701</v>
      </c>
      <c r="K1606">
        <v>479.20097301677998</v>
      </c>
      <c r="L1606">
        <v>431.391102043449</v>
      </c>
      <c r="M1606">
        <v>72.9657385969833</v>
      </c>
      <c r="N1606">
        <v>1.9017774727225301</v>
      </c>
      <c r="O1606">
        <v>2.4052771297562598</v>
      </c>
      <c r="P1606">
        <v>87.213855421686702</v>
      </c>
      <c r="Q1606">
        <v>0.114473137195001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414</v>
      </c>
      <c r="E1607">
        <v>721.3125</v>
      </c>
      <c r="F1607">
        <v>229.85</v>
      </c>
      <c r="G1607">
        <v>-15.9652662046578</v>
      </c>
      <c r="H1607">
        <v>-11.342006639007099</v>
      </c>
      <c r="I1607">
        <v>-16.868447078689002</v>
      </c>
      <c r="J1607">
        <v>1.5799752584347</v>
      </c>
      <c r="K1607">
        <v>223.56650619137801</v>
      </c>
      <c r="L1607">
        <v>223.36058099078201</v>
      </c>
      <c r="M1607">
        <v>58.828683193581099</v>
      </c>
      <c r="N1607">
        <v>0.76541476168523703</v>
      </c>
      <c r="O1607">
        <v>24.341962149227701</v>
      </c>
      <c r="P1607">
        <v>22.065852363250102</v>
      </c>
      <c r="Q1607">
        <v>-9.6862027630045006E-2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297</v>
      </c>
      <c r="E1608">
        <v>721.24686149000001</v>
      </c>
      <c r="F1608">
        <v>269.61</v>
      </c>
      <c r="G1608">
        <v>530.60512477435896</v>
      </c>
      <c r="H1608">
        <v>42.3462162313538</v>
      </c>
      <c r="I1608">
        <v>328.43938147322001</v>
      </c>
      <c r="J1608">
        <v>0.28077011458774498</v>
      </c>
      <c r="K1608">
        <v>227.925597960792</v>
      </c>
      <c r="L1608">
        <v>159.85336110738601</v>
      </c>
      <c r="M1608">
        <v>70.968623392230896</v>
      </c>
      <c r="N1608">
        <v>1.6708890033805399</v>
      </c>
      <c r="O1608">
        <v>13.126367716331</v>
      </c>
      <c r="P1608">
        <v>597.56791720569197</v>
      </c>
      <c r="Q1608">
        <v>0.16349543696247901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E1609">
        <v>719.88578430999996</v>
      </c>
      <c r="F1609">
        <v>727.25</v>
      </c>
      <c r="G1609">
        <v>289.96424936508799</v>
      </c>
      <c r="H1609">
        <v>38.575176843695999</v>
      </c>
      <c r="I1609">
        <v>30.137993051948399</v>
      </c>
      <c r="J1609">
        <v>18.877162397214001</v>
      </c>
      <c r="K1609">
        <v>568.92165556480097</v>
      </c>
      <c r="L1609">
        <v>475.42889202308999</v>
      </c>
      <c r="M1609">
        <v>89.8765968037021</v>
      </c>
      <c r="N1609">
        <v>1.76854836409276</v>
      </c>
      <c r="O1609">
        <v>6.4283258851839102</v>
      </c>
      <c r="P1609">
        <v>388.08724832214699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629</v>
      </c>
      <c r="E1610">
        <v>718.34799999999996</v>
      </c>
      <c r="F1610">
        <v>460.2</v>
      </c>
      <c r="G1610">
        <v>304.486278737585</v>
      </c>
      <c r="H1610">
        <v>49.436435925788999</v>
      </c>
      <c r="I1610">
        <v>280.87328716959502</v>
      </c>
      <c r="J1610">
        <v>-0.44618140531749401</v>
      </c>
      <c r="K1610">
        <v>325.61486810795998</v>
      </c>
      <c r="L1610">
        <v>186.51266819916901</v>
      </c>
      <c r="M1610">
        <v>65.260718596966996</v>
      </c>
      <c r="N1610">
        <v>0.135092004559518</v>
      </c>
      <c r="O1610">
        <v>12.994350282485801</v>
      </c>
      <c r="P1610">
        <v>441.41176470588198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547</v>
      </c>
      <c r="E1611">
        <v>714.91319999999996</v>
      </c>
      <c r="F1611">
        <v>410.9</v>
      </c>
      <c r="G1611">
        <v>47.5856553563573</v>
      </c>
      <c r="H1611">
        <v>12.5346572251475</v>
      </c>
      <c r="I1611">
        <v>27.492269912556299</v>
      </c>
      <c r="J1611">
        <v>-5.61321335554676</v>
      </c>
      <c r="K1611">
        <v>361.58969854774199</v>
      </c>
      <c r="L1611">
        <v>314.07933814449598</v>
      </c>
      <c r="M1611">
        <v>62.8939240872201</v>
      </c>
      <c r="N1611">
        <v>1.66315977896536</v>
      </c>
      <c r="O1611">
        <v>7.0820150888293902</v>
      </c>
      <c r="P1611">
        <v>82.662813958657495</v>
      </c>
      <c r="Q1611">
        <v>7.2013258571496E-2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297</v>
      </c>
      <c r="E1612">
        <v>712.94581187999995</v>
      </c>
      <c r="F1612">
        <v>420.95</v>
      </c>
      <c r="G1612">
        <v>8.1896291362099802</v>
      </c>
      <c r="H1612">
        <v>5.4087247718527296</v>
      </c>
      <c r="I1612">
        <v>-43.530948407065203</v>
      </c>
      <c r="J1612">
        <v>-2.4272833641142602</v>
      </c>
      <c r="K1612">
        <v>443.45024903950798</v>
      </c>
      <c r="L1612">
        <v>494.63857402767002</v>
      </c>
      <c r="M1612">
        <v>56.451247182021199</v>
      </c>
      <c r="N1612">
        <v>1.7342158421399001</v>
      </c>
      <c r="O1612">
        <v>71.279249317020998</v>
      </c>
      <c r="P1612">
        <v>40.013304506901697</v>
      </c>
      <c r="Q1612">
        <v>0.14581009046205801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171</v>
      </c>
      <c r="E1613">
        <v>712.68376396799999</v>
      </c>
      <c r="F1613">
        <v>40.74</v>
      </c>
      <c r="G1613">
        <v>-4.6451839569339999</v>
      </c>
      <c r="H1613">
        <v>-20.2754691295894</v>
      </c>
      <c r="I1613">
        <v>-35.271717251270999</v>
      </c>
      <c r="J1613">
        <v>-12.4026824148135</v>
      </c>
      <c r="K1613">
        <v>46.877403503841897</v>
      </c>
      <c r="L1613">
        <v>46.194174724828699</v>
      </c>
      <c r="M1613">
        <v>20.0842903556088</v>
      </c>
      <c r="N1613">
        <v>0.44241252434274198</v>
      </c>
      <c r="O1613">
        <v>53.902798232695098</v>
      </c>
      <c r="P1613">
        <v>27.272727272727199</v>
      </c>
      <c r="Q1613">
        <v>0.15317164287316701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130</v>
      </c>
      <c r="E1614">
        <v>707.20775749999996</v>
      </c>
      <c r="F1614">
        <v>444.65</v>
      </c>
      <c r="G1614">
        <v>-30.005367792281501</v>
      </c>
      <c r="H1614">
        <v>-7.1305310773936901</v>
      </c>
      <c r="I1614">
        <v>-35.250461166342497</v>
      </c>
      <c r="J1614">
        <v>-3.0045619590504198</v>
      </c>
      <c r="K1614">
        <v>467.64524828518</v>
      </c>
      <c r="L1614">
        <v>492.81111812114102</v>
      </c>
      <c r="M1614">
        <v>50.500734460776897</v>
      </c>
      <c r="N1614">
        <v>0.615935833695469</v>
      </c>
      <c r="O1614">
        <v>53.255369391656302</v>
      </c>
      <c r="P1614">
        <v>6.87417377719024</v>
      </c>
      <c r="Q1614">
        <v>8.7784956429443006E-2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E1615">
        <v>706.68357000000003</v>
      </c>
      <c r="F1615">
        <v>1131</v>
      </c>
      <c r="G1615">
        <v>278.321392222231</v>
      </c>
      <c r="H1615">
        <v>56.966892138387301</v>
      </c>
      <c r="I1615">
        <v>18.034934798532799</v>
      </c>
      <c r="J1615">
        <v>-7.6776418051744502</v>
      </c>
      <c r="K1615">
        <v>942.30580629502094</v>
      </c>
      <c r="L1615">
        <v>730.52676715087796</v>
      </c>
      <c r="M1615">
        <v>58.095909569868802</v>
      </c>
      <c r="N1615">
        <v>1.3657693439246801</v>
      </c>
      <c r="O1615">
        <v>16.8877099911582</v>
      </c>
      <c r="P1615">
        <v>354.21686746987899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189</v>
      </c>
      <c r="E1616">
        <v>705.94660839999995</v>
      </c>
      <c r="F1616">
        <v>201.85</v>
      </c>
      <c r="G1616">
        <v>275.12738501839601</v>
      </c>
      <c r="H1616">
        <v>7.52157483409015</v>
      </c>
      <c r="I1616">
        <v>9.8732871695954501</v>
      </c>
      <c r="J1616">
        <v>-5.9983550991977603</v>
      </c>
      <c r="K1616">
        <v>193.151631657666</v>
      </c>
      <c r="L1616">
        <v>158.986772245195</v>
      </c>
      <c r="M1616">
        <v>50.3643974590439</v>
      </c>
      <c r="N1616">
        <v>1.1658333911685399</v>
      </c>
      <c r="O1616">
        <v>8.9918256130790297</v>
      </c>
      <c r="Q1616">
        <v>0.13416691290673299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304</v>
      </c>
      <c r="E1617">
        <v>702.93600000000004</v>
      </c>
      <c r="F1617">
        <v>155.94999999999999</v>
      </c>
      <c r="G1617">
        <v>-10.131429484015101</v>
      </c>
      <c r="H1617">
        <v>-9.3357930162291396</v>
      </c>
      <c r="I1617">
        <v>-9.5906530238961896</v>
      </c>
      <c r="J1617">
        <v>-2.1014596715046401</v>
      </c>
      <c r="K1617">
        <v>147.12890066105999</v>
      </c>
      <c r="L1617">
        <v>143.766466378129</v>
      </c>
      <c r="M1617">
        <v>55.2861641774997</v>
      </c>
      <c r="N1617">
        <v>1.05788960714963</v>
      </c>
      <c r="O1617">
        <v>12.8566848348829</v>
      </c>
      <c r="P1617">
        <v>34.150537634408501</v>
      </c>
      <c r="Q1617">
        <v>0.10704240597381801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539</v>
      </c>
      <c r="E1618">
        <v>702.83399999999995</v>
      </c>
      <c r="F1618">
        <v>1084</v>
      </c>
      <c r="G1618">
        <v>83.3969661710819</v>
      </c>
      <c r="H1618">
        <v>-0.35664476983952598</v>
      </c>
      <c r="I1618">
        <v>28.346604482491799</v>
      </c>
      <c r="J1618">
        <v>-2.1114450775639502</v>
      </c>
      <c r="K1618">
        <v>1027.48164884674</v>
      </c>
      <c r="L1618">
        <v>883.62600773912902</v>
      </c>
      <c r="M1618">
        <v>46.762698274271202</v>
      </c>
      <c r="N1618">
        <v>1.34222471973427</v>
      </c>
      <c r="O1618">
        <v>8.8560885608855902</v>
      </c>
      <c r="P1618">
        <v>116.8</v>
      </c>
      <c r="Q1618">
        <v>7.0396566011261999E-2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75</v>
      </c>
      <c r="E1619">
        <v>702.35524439999995</v>
      </c>
      <c r="F1619">
        <v>107.4</v>
      </c>
      <c r="G1619">
        <v>-36.293249892410799</v>
      </c>
      <c r="H1619">
        <v>-5.93783240476239</v>
      </c>
      <c r="I1619">
        <v>-10.514151526813301</v>
      </c>
      <c r="J1619">
        <v>0.51432570481937001</v>
      </c>
      <c r="K1619">
        <v>110.534370986965</v>
      </c>
      <c r="L1619">
        <v>112.099657205421</v>
      </c>
      <c r="M1619">
        <v>58.005444084348703</v>
      </c>
      <c r="N1619">
        <v>1.3840702529611399</v>
      </c>
      <c r="O1619">
        <v>30.633147113593999</v>
      </c>
      <c r="P1619">
        <v>22.114837976122701</v>
      </c>
      <c r="Q1619">
        <v>0.17637945668972499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100</v>
      </c>
      <c r="E1620">
        <v>700.56532349999998</v>
      </c>
      <c r="F1620">
        <v>334.05</v>
      </c>
      <c r="G1620">
        <v>955.46078195870803</v>
      </c>
      <c r="H1620">
        <v>-1.4082320714268199</v>
      </c>
      <c r="I1620">
        <v>65.890194092535395</v>
      </c>
      <c r="J1620">
        <v>1.49931273907621</v>
      </c>
      <c r="K1620">
        <v>325.300370829982</v>
      </c>
      <c r="L1620">
        <v>223.33637716752199</v>
      </c>
      <c r="M1620">
        <v>41.929373659064701</v>
      </c>
      <c r="N1620">
        <v>0.52656537142081705</v>
      </c>
      <c r="O1620">
        <v>18.7397096243077</v>
      </c>
      <c r="P1620">
        <v>981.06796116504802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297</v>
      </c>
      <c r="E1621">
        <v>699.20721790000005</v>
      </c>
      <c r="F1621">
        <v>3.97</v>
      </c>
      <c r="G1621">
        <v>59.974216142496999</v>
      </c>
      <c r="H1621">
        <v>-4.2793444896313497</v>
      </c>
      <c r="I1621">
        <v>-23.2465630176704</v>
      </c>
      <c r="J1621">
        <v>-2.27338857445889</v>
      </c>
      <c r="K1621">
        <v>4.0182835064032396</v>
      </c>
      <c r="L1621">
        <v>3.8653780508114299</v>
      </c>
      <c r="M1621">
        <v>51.513175124043997</v>
      </c>
      <c r="N1621">
        <v>1.1074062316642601</v>
      </c>
      <c r="O1621">
        <v>67.506297229219101</v>
      </c>
      <c r="P1621">
        <v>89.047619047618994</v>
      </c>
      <c r="Q1621">
        <v>6.5924605400476996E-2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65</v>
      </c>
      <c r="E1622">
        <v>697.00309475999995</v>
      </c>
      <c r="F1622">
        <v>29.87</v>
      </c>
      <c r="G1622">
        <v>13.139920561641199</v>
      </c>
      <c r="H1622">
        <v>-7.1034775929589502</v>
      </c>
      <c r="I1622">
        <v>-24.217800964328699</v>
      </c>
      <c r="J1622">
        <v>-1.2991136378439601</v>
      </c>
      <c r="K1622">
        <v>32.4374306011469</v>
      </c>
      <c r="L1622">
        <v>31.2500181928038</v>
      </c>
      <c r="M1622">
        <v>39.659929482644898</v>
      </c>
      <c r="N1622">
        <v>1.7133146780016699</v>
      </c>
      <c r="O1622">
        <v>52.996317375292897</v>
      </c>
      <c r="P1622">
        <v>44.999999999999901</v>
      </c>
      <c r="Q1622">
        <v>-3.5864567994950997E-2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388</v>
      </c>
      <c r="E1623">
        <v>696.56613734999996</v>
      </c>
      <c r="F1623">
        <v>451.55</v>
      </c>
      <c r="G1623">
        <v>120.134317392299</v>
      </c>
      <c r="H1623">
        <v>7.2791282071258099</v>
      </c>
      <c r="I1623">
        <v>93.398171296941399</v>
      </c>
      <c r="J1623">
        <v>0.12706016634086501</v>
      </c>
      <c r="K1623">
        <v>427.03651129782003</v>
      </c>
      <c r="M1623">
        <v>55.924701519229899</v>
      </c>
      <c r="N1623">
        <v>0.91451580684840705</v>
      </c>
      <c r="O1623">
        <v>13.1214704905326</v>
      </c>
      <c r="P1623">
        <v>186.516497461928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100</v>
      </c>
      <c r="E1624">
        <v>695.37400000000002</v>
      </c>
      <c r="F1624">
        <v>59.77</v>
      </c>
      <c r="G1624">
        <v>36.723444099892802</v>
      </c>
      <c r="H1624">
        <v>-6.5118996835740397</v>
      </c>
      <c r="I1624">
        <v>2.7037303295183901</v>
      </c>
      <c r="J1624">
        <v>-4.1659327475668997</v>
      </c>
      <c r="K1624">
        <v>60.940656388062301</v>
      </c>
      <c r="L1624">
        <v>55.480938668753502</v>
      </c>
      <c r="M1624">
        <v>41.043009071179497</v>
      </c>
      <c r="N1624">
        <v>1.44227128781939</v>
      </c>
      <c r="O1624">
        <v>27.990630751212901</v>
      </c>
      <c r="P1624">
        <v>92.806451612903203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304</v>
      </c>
      <c r="E1625">
        <v>695.28850712999997</v>
      </c>
      <c r="F1625">
        <v>396.15</v>
      </c>
      <c r="G1625">
        <v>-13.3619628061971</v>
      </c>
      <c r="H1625">
        <v>22.858996065656701</v>
      </c>
      <c r="I1625">
        <v>31.620695789344399</v>
      </c>
      <c r="J1625">
        <v>7.2208600536542198</v>
      </c>
      <c r="K1625">
        <v>335.47034955638298</v>
      </c>
      <c r="L1625">
        <v>316.62609808734601</v>
      </c>
      <c r="M1625">
        <v>71.992011586965205</v>
      </c>
      <c r="N1625">
        <v>1.5817780995267801</v>
      </c>
      <c r="O1625">
        <v>13.3238111899635</v>
      </c>
      <c r="P1625">
        <v>60.384615384615302</v>
      </c>
      <c r="Q1625">
        <v>4.3102304373261E-2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140</v>
      </c>
      <c r="E1626">
        <v>693.97580986499997</v>
      </c>
      <c r="F1626">
        <v>25.88</v>
      </c>
      <c r="G1626">
        <v>110.73985275713</v>
      </c>
      <c r="H1626">
        <v>-2.4714456833137</v>
      </c>
      <c r="I1626">
        <v>50.3072494337463</v>
      </c>
      <c r="J1626">
        <v>-0.65603030551400798</v>
      </c>
      <c r="K1626">
        <v>27.257506938567499</v>
      </c>
      <c r="L1626">
        <v>23.558894324644001</v>
      </c>
      <c r="M1626">
        <v>56.546246585144999</v>
      </c>
      <c r="N1626">
        <v>1.2648153205922299</v>
      </c>
      <c r="O1626">
        <v>67.890262751159199</v>
      </c>
      <c r="P1626">
        <v>176.791443850267</v>
      </c>
      <c r="Q1626">
        <v>0.118164122036041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806</v>
      </c>
      <c r="E1627">
        <v>691.73386485000003</v>
      </c>
      <c r="F1627">
        <v>300</v>
      </c>
      <c r="G1627">
        <v>20.961807362646301</v>
      </c>
      <c r="H1627">
        <v>13.1812540669093</v>
      </c>
      <c r="I1627">
        <v>34.060100356408597</v>
      </c>
      <c r="J1627">
        <v>-0.70160677428300799</v>
      </c>
      <c r="K1627">
        <v>261.47911507362301</v>
      </c>
      <c r="M1627">
        <v>50.235956259337499</v>
      </c>
      <c r="N1627">
        <v>0.54214374396468401</v>
      </c>
      <c r="O1627">
        <v>6.5333333333333403</v>
      </c>
      <c r="P1627">
        <v>93.1123270035404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542</v>
      </c>
      <c r="E1628">
        <v>688.02664333600001</v>
      </c>
      <c r="F1628">
        <v>3.83</v>
      </c>
      <c r="G1628">
        <v>-2.7500363491973201</v>
      </c>
      <c r="H1628">
        <v>-2.9532975589305299</v>
      </c>
      <c r="I1628">
        <v>-21.2695699732616</v>
      </c>
      <c r="J1628">
        <v>-0.60306137252214398</v>
      </c>
      <c r="K1628">
        <v>3.8782734354432402</v>
      </c>
      <c r="L1628">
        <v>3.8298130141868199</v>
      </c>
      <c r="M1628">
        <v>48.838630490871203</v>
      </c>
      <c r="N1628">
        <v>1.30280135276194</v>
      </c>
      <c r="O1628">
        <v>47.519582245430797</v>
      </c>
      <c r="P1628">
        <v>36.785714285714199</v>
      </c>
      <c r="Q1628">
        <v>7.7042338784368003E-2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905</v>
      </c>
      <c r="E1629">
        <v>685.95869603999995</v>
      </c>
      <c r="F1629">
        <v>354.8</v>
      </c>
      <c r="G1629">
        <v>-39.972153274606903</v>
      </c>
      <c r="H1629">
        <v>11.417412111975899</v>
      </c>
      <c r="I1629">
        <v>-12.797124815423199</v>
      </c>
      <c r="J1629">
        <v>2.9737555076366302</v>
      </c>
      <c r="K1629">
        <v>331.14796379059601</v>
      </c>
      <c r="L1629">
        <v>329.86281974220202</v>
      </c>
      <c r="M1629">
        <v>75.390849716399202</v>
      </c>
      <c r="N1629">
        <v>0.79154373985446402</v>
      </c>
      <c r="O1629">
        <v>21.9842164599774</v>
      </c>
      <c r="P1629">
        <v>49.075630252100801</v>
      </c>
      <c r="Q1629">
        <v>5.4035803406058999E-2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21</v>
      </c>
      <c r="E1630">
        <v>684.16444936400001</v>
      </c>
      <c r="F1630">
        <v>38.520000000000003</v>
      </c>
      <c r="G1630">
        <v>-8.6677852669462307</v>
      </c>
      <c r="H1630">
        <v>0.96493251761534904</v>
      </c>
      <c r="I1630">
        <v>-39.780800880718999</v>
      </c>
      <c r="J1630">
        <v>7.5676265289071596</v>
      </c>
      <c r="K1630">
        <v>38.2167214871398</v>
      </c>
      <c r="L1630">
        <v>41.014595857976602</v>
      </c>
      <c r="M1630">
        <v>74.421318757100806</v>
      </c>
      <c r="N1630">
        <v>1.5842405120579099</v>
      </c>
      <c r="O1630">
        <v>65.887850467289695</v>
      </c>
      <c r="P1630">
        <v>27.3388429752066</v>
      </c>
      <c r="Q1630">
        <v>2.8486239553534E-2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934</v>
      </c>
      <c r="E1631">
        <v>684.00927000000001</v>
      </c>
      <c r="F1631">
        <v>458</v>
      </c>
      <c r="G1631">
        <v>-16.805658835749799</v>
      </c>
      <c r="H1631">
        <v>1.00112519983598</v>
      </c>
      <c r="I1631">
        <v>-33.241850193833798</v>
      </c>
      <c r="J1631">
        <v>-1.43913352550555</v>
      </c>
      <c r="K1631">
        <v>461.47328265047202</v>
      </c>
      <c r="L1631">
        <v>459.397261860566</v>
      </c>
      <c r="M1631">
        <v>27.7449860613611</v>
      </c>
      <c r="N1631">
        <v>0.83012209686475702</v>
      </c>
      <c r="O1631">
        <v>30.545851528384201</v>
      </c>
      <c r="P1631">
        <v>18.652849740932599</v>
      </c>
      <c r="Q1631">
        <v>6.5553681229453001E-2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109</v>
      </c>
      <c r="E1632">
        <v>683.14499999999998</v>
      </c>
      <c r="F1632">
        <v>133.4</v>
      </c>
      <c r="G1632">
        <v>-28.354829242493398</v>
      </c>
      <c r="H1632">
        <v>-1.8854350631902299</v>
      </c>
      <c r="I1632">
        <v>-23.526712830404499</v>
      </c>
      <c r="J1632">
        <v>-0.38654160266047499</v>
      </c>
      <c r="K1632">
        <v>132.86246027459799</v>
      </c>
      <c r="L1632">
        <v>138.04762495936001</v>
      </c>
      <c r="M1632">
        <v>49.527193035455298</v>
      </c>
      <c r="N1632">
        <v>0.88844173993337205</v>
      </c>
      <c r="O1632">
        <v>29.8350824587706</v>
      </c>
      <c r="P1632">
        <v>13.0508474576271</v>
      </c>
      <c r="Q1632">
        <v>-9.3471988649771007E-2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E1633">
        <v>682.31561839999995</v>
      </c>
      <c r="F1633">
        <v>740</v>
      </c>
      <c r="G1633">
        <v>110.136688267377</v>
      </c>
      <c r="H1633">
        <v>-1.75032293075906</v>
      </c>
      <c r="I1633">
        <v>61.3712904582964</v>
      </c>
      <c r="J1633">
        <v>-5.2171276832465496</v>
      </c>
      <c r="K1633">
        <v>692.70721253484703</v>
      </c>
      <c r="L1633">
        <v>513.66768298514</v>
      </c>
      <c r="M1633">
        <v>50.835815718609801</v>
      </c>
      <c r="N1633">
        <v>0.38040699458022198</v>
      </c>
      <c r="O1633">
        <v>21.6216216216216</v>
      </c>
      <c r="P1633">
        <v>167.051605918441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414</v>
      </c>
      <c r="E1634">
        <v>681.42039999999997</v>
      </c>
      <c r="F1634">
        <v>248.75</v>
      </c>
      <c r="G1634">
        <v>-13.563301883752301</v>
      </c>
      <c r="H1634">
        <v>-4.02599185133659</v>
      </c>
      <c r="I1634">
        <v>-47.478332475127601</v>
      </c>
      <c r="J1634">
        <v>-5.1003120766815098</v>
      </c>
      <c r="K1634">
        <v>261.46445847729802</v>
      </c>
      <c r="L1634">
        <v>287.03938147136301</v>
      </c>
      <c r="M1634">
        <v>46.561550428969703</v>
      </c>
      <c r="N1634">
        <v>0.51045980736725105</v>
      </c>
      <c r="O1634">
        <v>125.286432160804</v>
      </c>
      <c r="P1634">
        <v>15.697674418604599</v>
      </c>
      <c r="Q1634">
        <v>8.8139051379206995E-2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86</v>
      </c>
      <c r="E1635">
        <v>680.34685500000001</v>
      </c>
      <c r="F1635">
        <v>609.15</v>
      </c>
      <c r="G1635">
        <v>48.819806522360899</v>
      </c>
      <c r="H1635">
        <v>-18.269359449795498</v>
      </c>
      <c r="I1635">
        <v>-33.349656553348197</v>
      </c>
      <c r="J1635">
        <v>-0.92500262578666703</v>
      </c>
      <c r="K1635">
        <v>669.52072122167704</v>
      </c>
      <c r="L1635">
        <v>644.99292748929099</v>
      </c>
      <c r="M1635">
        <v>38.417913658144798</v>
      </c>
      <c r="N1635">
        <v>1.9318933738320401</v>
      </c>
      <c r="O1635">
        <v>58.598046458179397</v>
      </c>
      <c r="P1635">
        <v>86.142093200916705</v>
      </c>
      <c r="Q1635">
        <v>0.22344903337126201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610</v>
      </c>
      <c r="E1636">
        <v>679.05909772799998</v>
      </c>
      <c r="F1636">
        <v>283.99</v>
      </c>
      <c r="G1636">
        <v>20910.6891170899</v>
      </c>
      <c r="H1636">
        <v>46.957470316160403</v>
      </c>
      <c r="I1636">
        <v>8493.2975295938304</v>
      </c>
      <c r="J1636">
        <v>10.3056352680878</v>
      </c>
      <c r="K1636">
        <v>187.31694563147099</v>
      </c>
      <c r="L1636">
        <v>82.224688773066603</v>
      </c>
      <c r="M1636">
        <v>99.899939696774297</v>
      </c>
      <c r="N1636">
        <v>0.82212770318745498</v>
      </c>
      <c r="O1636">
        <v>0</v>
      </c>
      <c r="P1636">
        <v>22619.200000000001</v>
      </c>
      <c r="Q1636">
        <v>0.22007275363326101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547</v>
      </c>
      <c r="E1637">
        <v>679.0207269</v>
      </c>
      <c r="F1637">
        <v>296.95</v>
      </c>
      <c r="G1637">
        <v>17.466778876049499</v>
      </c>
      <c r="H1637">
        <v>3.1420469328027298</v>
      </c>
      <c r="I1637">
        <v>-32.720518773834499</v>
      </c>
      <c r="J1637">
        <v>1.66367230628237</v>
      </c>
      <c r="K1637">
        <v>291.75587003976602</v>
      </c>
      <c r="L1637">
        <v>289.81698601149401</v>
      </c>
      <c r="M1637">
        <v>54.672613141785099</v>
      </c>
      <c r="N1637">
        <v>1.0355088859158399</v>
      </c>
      <c r="O1637">
        <v>46.051523825559798</v>
      </c>
      <c r="P1637">
        <v>52.791355801389201</v>
      </c>
      <c r="Q1637">
        <v>3.0995533818797001E-2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336</v>
      </c>
      <c r="E1638">
        <v>678.82669920000001</v>
      </c>
      <c r="F1638">
        <v>179.84</v>
      </c>
      <c r="G1638">
        <v>-24.374418159337601</v>
      </c>
      <c r="H1638">
        <v>13.375801258570499</v>
      </c>
      <c r="I1638">
        <v>-18.179574341981599</v>
      </c>
      <c r="J1638">
        <v>3.1993988190475</v>
      </c>
      <c r="K1638">
        <v>165.27316656632999</v>
      </c>
      <c r="L1638">
        <v>176.23521722739301</v>
      </c>
      <c r="M1638">
        <v>67.781684221835107</v>
      </c>
      <c r="N1638">
        <v>2.1326370933513101</v>
      </c>
      <c r="O1638">
        <v>33.090524911031999</v>
      </c>
      <c r="P1638">
        <v>33.809523809523803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713</v>
      </c>
      <c r="E1639">
        <v>676.62342616799901</v>
      </c>
      <c r="F1639">
        <v>880.8</v>
      </c>
      <c r="G1639">
        <v>-1.3986419846742</v>
      </c>
      <c r="H1639">
        <v>3.4604120618407701</v>
      </c>
      <c r="I1639">
        <v>0.49199282061708599</v>
      </c>
      <c r="J1639">
        <v>0.26996036508440802</v>
      </c>
      <c r="K1639">
        <v>842.382028072455</v>
      </c>
      <c r="L1639">
        <v>790.72867162170098</v>
      </c>
      <c r="M1639">
        <v>64.306050640641899</v>
      </c>
      <c r="N1639">
        <v>0.64903581267217603</v>
      </c>
      <c r="O1639">
        <v>0.90258855585831899</v>
      </c>
      <c r="P1639">
        <v>30.4908220862531</v>
      </c>
      <c r="Q1639">
        <v>2.0547319375944E-2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140</v>
      </c>
      <c r="E1640">
        <v>674.35015232000001</v>
      </c>
      <c r="F1640">
        <v>47.82</v>
      </c>
      <c r="G1640">
        <v>226.010467852483</v>
      </c>
      <c r="H1640">
        <v>6.45647817639792</v>
      </c>
      <c r="I1640">
        <v>151.01102821642701</v>
      </c>
      <c r="J1640">
        <v>-6.5289225550414196</v>
      </c>
      <c r="K1640">
        <v>41.471487781549698</v>
      </c>
      <c r="L1640">
        <v>29.309039454165301</v>
      </c>
      <c r="M1640">
        <v>57.601678731602</v>
      </c>
      <c r="N1640">
        <v>2.8427369266103799</v>
      </c>
      <c r="O1640">
        <v>10.853199498117901</v>
      </c>
      <c r="P1640">
        <v>272.140077821011</v>
      </c>
      <c r="Q1640">
        <v>3.6375766291917001E-2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934</v>
      </c>
      <c r="E1641">
        <v>673.97061359999998</v>
      </c>
      <c r="F1641">
        <v>252.85</v>
      </c>
      <c r="G1641">
        <v>85.982778952655593</v>
      </c>
      <c r="H1641">
        <v>89.5696436523654</v>
      </c>
      <c r="I1641">
        <v>62.341198219255503</v>
      </c>
      <c r="J1641">
        <v>11.182629169096399</v>
      </c>
      <c r="K1641">
        <v>173.339091593993</v>
      </c>
      <c r="L1641">
        <v>146.213872786076</v>
      </c>
      <c r="M1641">
        <v>80.349167232544602</v>
      </c>
      <c r="N1641">
        <v>3.1866218623846998</v>
      </c>
      <c r="O1641">
        <v>17.381846944828901</v>
      </c>
      <c r="P1641">
        <v>125.758928571428</v>
      </c>
      <c r="Q1641">
        <v>6.5467580132819003E-2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1407</v>
      </c>
      <c r="E1642">
        <v>672.08977597000001</v>
      </c>
      <c r="F1642">
        <v>1140.3499999999999</v>
      </c>
      <c r="G1642">
        <v>14.7415735182904</v>
      </c>
      <c r="H1642">
        <v>11.370493668973101</v>
      </c>
      <c r="I1642">
        <v>-13.924662080094899</v>
      </c>
      <c r="J1642">
        <v>14.044951283202501</v>
      </c>
      <c r="K1642">
        <v>1040.29126089429</v>
      </c>
      <c r="L1642">
        <v>991.56749478305198</v>
      </c>
      <c r="M1642">
        <v>83.658181465480098</v>
      </c>
      <c r="N1642">
        <v>1.43634429073407</v>
      </c>
      <c r="O1642">
        <v>9.3523918095321701</v>
      </c>
      <c r="P1642">
        <v>47.141935483870903</v>
      </c>
      <c r="Q1642">
        <v>-6.0335787873239998E-3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1200</v>
      </c>
      <c r="E1643">
        <v>671.57005849999996</v>
      </c>
      <c r="F1643">
        <v>2297.4</v>
      </c>
      <c r="G1643">
        <v>179.910153421339</v>
      </c>
      <c r="H1643">
        <v>73.521093523863399</v>
      </c>
      <c r="I1643">
        <v>108.550054846363</v>
      </c>
      <c r="J1643">
        <v>43.201179834036999</v>
      </c>
      <c r="K1643">
        <v>1444.77099703626</v>
      </c>
      <c r="L1643">
        <v>1173.54543318893</v>
      </c>
      <c r="M1643">
        <v>95.264905355168295</v>
      </c>
      <c r="N1643">
        <v>2.43234659738363</v>
      </c>
      <c r="O1643">
        <v>3.9435884042831</v>
      </c>
      <c r="P1643">
        <v>248.117281612243</v>
      </c>
      <c r="Q1643">
        <v>0.103910023099565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629</v>
      </c>
      <c r="E1644">
        <v>670.86091987199995</v>
      </c>
      <c r="F1644">
        <v>45.35</v>
      </c>
      <c r="G1644">
        <v>100.910233728983</v>
      </c>
      <c r="H1644">
        <v>-7.8425542432546802</v>
      </c>
      <c r="I1644">
        <v>43.381878234887502</v>
      </c>
      <c r="J1644">
        <v>-3.66632841278199</v>
      </c>
      <c r="K1644">
        <v>43.996111069460397</v>
      </c>
      <c r="L1644">
        <v>35.587645696612299</v>
      </c>
      <c r="M1644">
        <v>44.124040234576199</v>
      </c>
      <c r="N1644">
        <v>0.89000267632747299</v>
      </c>
      <c r="O1644">
        <v>26.879823594266799</v>
      </c>
      <c r="P1644">
        <v>145.13513513513499</v>
      </c>
      <c r="Q1644">
        <v>6.6379198205572004E-2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156</v>
      </c>
      <c r="E1645">
        <v>668.40653330999999</v>
      </c>
      <c r="F1645">
        <v>96.59</v>
      </c>
      <c r="G1645">
        <v>6.2834813859149596</v>
      </c>
      <c r="H1645">
        <v>-4.1935476505127998</v>
      </c>
      <c r="I1645">
        <v>27.0536755502727</v>
      </c>
      <c r="J1645">
        <v>12.2223705988497</v>
      </c>
      <c r="K1645">
        <v>85.533141311468995</v>
      </c>
      <c r="L1645">
        <v>78.342522775663696</v>
      </c>
      <c r="M1645">
        <v>79.2899233469672</v>
      </c>
      <c r="N1645">
        <v>1.59928063672673</v>
      </c>
      <c r="O1645">
        <v>10.259861269282499</v>
      </c>
      <c r="P1645">
        <v>68.373038930854094</v>
      </c>
      <c r="Q1645">
        <v>0.12090098646770001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D1646" t="s">
        <v>239</v>
      </c>
      <c r="E1646">
        <v>665.28365792</v>
      </c>
      <c r="F1646">
        <v>3179.3</v>
      </c>
      <c r="G1646">
        <v>11.366669399924</v>
      </c>
      <c r="H1646">
        <v>-10.4928065908897</v>
      </c>
      <c r="I1646">
        <v>13.5626270564936</v>
      </c>
      <c r="J1646">
        <v>0.16821134273216701</v>
      </c>
      <c r="K1646">
        <v>3159.7804221824199</v>
      </c>
      <c r="L1646">
        <v>2772.1883270603798</v>
      </c>
      <c r="M1646">
        <v>44.2181567797371</v>
      </c>
      <c r="N1646">
        <v>0.28701293094990399</v>
      </c>
      <c r="O1646">
        <v>37.514547227377001</v>
      </c>
      <c r="P1646">
        <v>53.145472061657003</v>
      </c>
      <c r="Q1646">
        <v>3.3038345145529999E-3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624</v>
      </c>
      <c r="E1647">
        <v>663.61173670000005</v>
      </c>
      <c r="F1647">
        <v>443.35</v>
      </c>
      <c r="G1647">
        <v>377.62778106607698</v>
      </c>
      <c r="H1647">
        <v>4.9069954453093096</v>
      </c>
      <c r="I1647">
        <v>138.37446585889299</v>
      </c>
      <c r="J1647">
        <v>-1.2397205140035299</v>
      </c>
      <c r="K1647">
        <v>408.72063427931198</v>
      </c>
      <c r="L1647">
        <v>270.29610563648401</v>
      </c>
      <c r="M1647">
        <v>58.029945756881801</v>
      </c>
      <c r="N1647">
        <v>0.84431496927454797</v>
      </c>
      <c r="O1647">
        <v>14.5144919363933</v>
      </c>
      <c r="P1647">
        <v>458.02391441157903</v>
      </c>
      <c r="Q1647">
        <v>0.20486354285571501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D1648" t="s">
        <v>547</v>
      </c>
      <c r="E1648">
        <v>663.31634750000001</v>
      </c>
      <c r="F1648">
        <v>357.35</v>
      </c>
      <c r="G1648">
        <v>40.486243986780899</v>
      </c>
      <c r="H1648">
        <v>6.7795915991554603</v>
      </c>
      <c r="I1648">
        <v>-11.641877169521401</v>
      </c>
      <c r="J1648">
        <v>-3.2607640967973102</v>
      </c>
      <c r="K1648">
        <v>346.77741073533099</v>
      </c>
      <c r="L1648">
        <v>334.32195366468898</v>
      </c>
      <c r="M1648">
        <v>58.982107138725901</v>
      </c>
      <c r="N1648">
        <v>1.02653349350461</v>
      </c>
      <c r="O1648">
        <v>18.8890443542745</v>
      </c>
      <c r="P1648">
        <v>67.064048620850798</v>
      </c>
      <c r="Q1648">
        <v>2.60007668484E-3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156</v>
      </c>
      <c r="E1649">
        <v>658.25487840000005</v>
      </c>
      <c r="F1649">
        <v>52.39</v>
      </c>
      <c r="G1649">
        <v>1.24512103579057</v>
      </c>
      <c r="H1649">
        <v>4.3982670413603202</v>
      </c>
      <c r="I1649">
        <v>-20.547765461983399</v>
      </c>
      <c r="J1649">
        <v>2.1504596843408201</v>
      </c>
      <c r="K1649">
        <v>50.619883417888303</v>
      </c>
      <c r="L1649">
        <v>48.531083704505797</v>
      </c>
      <c r="M1649">
        <v>66.789348809538197</v>
      </c>
      <c r="N1649">
        <v>1.8628082593753399</v>
      </c>
      <c r="O1649">
        <v>38.098873830883697</v>
      </c>
      <c r="P1649">
        <v>71.2091503267973</v>
      </c>
      <c r="Q1649">
        <v>4.1424810062001001E-2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629</v>
      </c>
      <c r="E1650">
        <v>658.06</v>
      </c>
      <c r="F1650">
        <v>125.15</v>
      </c>
      <c r="G1650">
        <v>8.4581662676823193</v>
      </c>
      <c r="H1650">
        <v>13.489413731559999</v>
      </c>
      <c r="I1650">
        <v>3.0985872619315602</v>
      </c>
      <c r="J1650">
        <v>-3.9663032364284598</v>
      </c>
      <c r="K1650">
        <v>119.469675257219</v>
      </c>
      <c r="L1650">
        <v>106.95703936722801</v>
      </c>
      <c r="M1650">
        <v>39.472851812029802</v>
      </c>
      <c r="N1650">
        <v>1.00919340551118</v>
      </c>
      <c r="O1650">
        <v>16.819816220535301</v>
      </c>
      <c r="P1650">
        <v>43.356242840778897</v>
      </c>
      <c r="Q1650">
        <v>7.9688393548523001E-2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56</v>
      </c>
      <c r="E1651">
        <v>657.48543224299999</v>
      </c>
      <c r="F1651">
        <v>32.869999999999997</v>
      </c>
      <c r="G1651">
        <v>99.841096655728705</v>
      </c>
      <c r="H1651">
        <v>-16.090250764527799</v>
      </c>
      <c r="I1651">
        <v>81.463257671070295</v>
      </c>
      <c r="J1651">
        <v>-5.47975813455625</v>
      </c>
      <c r="K1651">
        <v>33.074946958133197</v>
      </c>
      <c r="L1651">
        <v>25.1438482407249</v>
      </c>
      <c r="M1651">
        <v>27.523389160574101</v>
      </c>
      <c r="N1651">
        <v>0.24999481219514499</v>
      </c>
      <c r="O1651">
        <v>47.855187100699702</v>
      </c>
      <c r="P1651">
        <v>159.841897233201</v>
      </c>
      <c r="Q1651">
        <v>0.104846305135756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363</v>
      </c>
      <c r="E1652">
        <v>656.66745143999901</v>
      </c>
      <c r="F1652">
        <v>20.71</v>
      </c>
      <c r="G1652">
        <v>46.2600407106722</v>
      </c>
      <c r="H1652">
        <v>7.7526010458491301</v>
      </c>
      <c r="I1652">
        <v>-7.3331426104383697</v>
      </c>
      <c r="J1652">
        <v>-0.27795847186561601</v>
      </c>
      <c r="K1652">
        <v>20.5227394617587</v>
      </c>
      <c r="L1652">
        <v>18.6876539543638</v>
      </c>
      <c r="M1652">
        <v>74.004170247603994</v>
      </c>
      <c r="N1652">
        <v>1.56892547136781</v>
      </c>
      <c r="O1652">
        <v>38.8218252052148</v>
      </c>
      <c r="P1652">
        <v>112.410256410256</v>
      </c>
      <c r="Q1652">
        <v>7.6289352775404995E-2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333</v>
      </c>
      <c r="E1653">
        <v>656.42199065299997</v>
      </c>
      <c r="F1653">
        <v>130.30000000000001</v>
      </c>
      <c r="G1653">
        <v>92.696767057303802</v>
      </c>
      <c r="H1653">
        <v>26.1169017533046</v>
      </c>
      <c r="I1653">
        <v>34.439615617547297</v>
      </c>
      <c r="J1653">
        <v>-2.6806993538666801</v>
      </c>
      <c r="K1653">
        <v>114.52509144347999</v>
      </c>
      <c r="L1653">
        <v>97.354159473965893</v>
      </c>
      <c r="M1653">
        <v>64.438273259707003</v>
      </c>
      <c r="N1653">
        <v>0.913420733113957</v>
      </c>
      <c r="O1653">
        <v>8.9792785878741199</v>
      </c>
      <c r="P1653">
        <v>123.69098712446301</v>
      </c>
      <c r="Q1653">
        <v>9.8683841651927007E-2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539</v>
      </c>
      <c r="E1654">
        <v>655.38912770000002</v>
      </c>
      <c r="F1654">
        <v>23.75</v>
      </c>
      <c r="G1654">
        <v>65.155873002495099</v>
      </c>
      <c r="H1654">
        <v>9.4445020311891899</v>
      </c>
      <c r="I1654">
        <v>-1.9949298846681001</v>
      </c>
      <c r="J1654">
        <v>2.2061594121716999</v>
      </c>
      <c r="K1654">
        <v>20.8194587489482</v>
      </c>
      <c r="L1654">
        <v>17.576406941082801</v>
      </c>
      <c r="M1654">
        <v>66.836175837481903</v>
      </c>
      <c r="N1654">
        <v>3.1035015851532801</v>
      </c>
      <c r="O1654">
        <v>11.157894736842</v>
      </c>
      <c r="P1654">
        <v>146.113989637305</v>
      </c>
      <c r="Q1654">
        <v>8.5078114863489998E-3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E1655">
        <v>654.84058779999998</v>
      </c>
      <c r="F1655">
        <v>472.5</v>
      </c>
      <c r="G1655">
        <v>52.829376684898399</v>
      </c>
      <c r="H1655">
        <v>-8.9585437528412601</v>
      </c>
      <c r="I1655">
        <v>-18.327164402606201</v>
      </c>
      <c r="J1655">
        <v>-5.4750611689028004</v>
      </c>
      <c r="K1655">
        <v>466.17552080438298</v>
      </c>
      <c r="L1655">
        <v>438.94496037154602</v>
      </c>
      <c r="M1655">
        <v>46.130347104322297</v>
      </c>
      <c r="N1655">
        <v>1.0859049207672999</v>
      </c>
      <c r="O1655">
        <v>21.058201058201</v>
      </c>
      <c r="P1655">
        <v>85.148902821316597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934</v>
      </c>
      <c r="E1656">
        <v>654.61050024999997</v>
      </c>
      <c r="F1656">
        <v>325.85000000000002</v>
      </c>
      <c r="G1656">
        <v>31.126827527666499</v>
      </c>
      <c r="H1656">
        <v>52.4020252937541</v>
      </c>
      <c r="I1656">
        <v>44.273960570268798</v>
      </c>
      <c r="J1656">
        <v>4.3318091522756497</v>
      </c>
      <c r="M1656">
        <v>63.371513499768902</v>
      </c>
      <c r="O1656">
        <v>22.541046493785402</v>
      </c>
      <c r="P1656">
        <v>64.570707070707002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777</v>
      </c>
      <c r="E1657">
        <v>654.20887500000003</v>
      </c>
      <c r="F1657">
        <v>113.05</v>
      </c>
      <c r="G1657">
        <v>-16.727279370069301</v>
      </c>
      <c r="H1657">
        <v>-6.0621867207750499</v>
      </c>
      <c r="I1657">
        <v>18.0073514127191</v>
      </c>
      <c r="J1657">
        <v>-7.2027436932528</v>
      </c>
      <c r="K1657">
        <v>119.333757237188</v>
      </c>
      <c r="L1657">
        <v>109.134422982497</v>
      </c>
      <c r="M1657">
        <v>42.8924010203013</v>
      </c>
      <c r="N1657">
        <v>0.34858606871338199</v>
      </c>
      <c r="O1657">
        <v>33.967271118973898</v>
      </c>
      <c r="P1657">
        <v>41.330166270783799</v>
      </c>
      <c r="Q1657">
        <v>-2.3056080013381001E-2</v>
      </c>
    </row>
    <row r="1658" spans="1:17" hidden="1" x14ac:dyDescent="0.3">
      <c r="A1658" t="s">
        <v>3472</v>
      </c>
      <c r="B1658" t="s">
        <v>2450</v>
      </c>
      <c r="C1658" t="str">
        <f>IFERROR(VLOOKUP(Table1[[#This Row],[Ticker]],[1]!Table1[[Symbol]:[Industry]],2,FALSE),"-")</f>
        <v>-</v>
      </c>
      <c r="D1658" t="s">
        <v>263</v>
      </c>
      <c r="E1658">
        <v>651.86112000000003</v>
      </c>
      <c r="F1658">
        <v>1519.35</v>
      </c>
      <c r="G1658">
        <v>593.95237561250804</v>
      </c>
      <c r="H1658">
        <v>46.720822633409703</v>
      </c>
      <c r="I1658">
        <v>99.858288101214598</v>
      </c>
      <c r="J1658">
        <v>-16.383512211035601</v>
      </c>
      <c r="K1658">
        <v>1313.01831527686</v>
      </c>
      <c r="L1658">
        <v>856.60982317501396</v>
      </c>
      <c r="M1658">
        <v>56.6593696661945</v>
      </c>
      <c r="N1658">
        <v>0.88565845664129506</v>
      </c>
      <c r="O1658">
        <v>24.266956264191901</v>
      </c>
      <c r="P1658">
        <v>659.67499999999995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1631</v>
      </c>
      <c r="E1659">
        <v>651.53970000000004</v>
      </c>
      <c r="F1659">
        <v>62.1</v>
      </c>
      <c r="G1659">
        <v>-1.55528299875535</v>
      </c>
      <c r="H1659">
        <v>-2.4755555525433999</v>
      </c>
      <c r="I1659">
        <v>4.1596721461212702</v>
      </c>
      <c r="J1659">
        <v>1.3804652000606099</v>
      </c>
      <c r="K1659">
        <v>61.023503200777697</v>
      </c>
      <c r="L1659">
        <v>56.783114886022503</v>
      </c>
      <c r="M1659">
        <v>63.305866194264297</v>
      </c>
      <c r="N1659">
        <v>0.298454754687899</v>
      </c>
      <c r="O1659">
        <v>3.9452495974235</v>
      </c>
      <c r="P1659">
        <v>28.971962616822399</v>
      </c>
      <c r="Q1659">
        <v>-3.0371808196612001E-2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242</v>
      </c>
      <c r="E1660">
        <v>650.43221000000005</v>
      </c>
      <c r="F1660">
        <v>191.5</v>
      </c>
      <c r="G1660">
        <v>24.548827033909401</v>
      </c>
      <c r="H1660">
        <v>16.191182463182798</v>
      </c>
      <c r="I1660">
        <v>-22.321189962278702</v>
      </c>
      <c r="J1660">
        <v>-4.37116099786381</v>
      </c>
      <c r="K1660">
        <v>177.33188599240799</v>
      </c>
      <c r="L1660">
        <v>171.65614565524601</v>
      </c>
      <c r="M1660">
        <v>79.154326386418305</v>
      </c>
      <c r="N1660">
        <v>3.2700662703164398</v>
      </c>
      <c r="O1660">
        <v>24.281984334203599</v>
      </c>
      <c r="P1660">
        <v>55.8177379983726</v>
      </c>
      <c r="Q1660">
        <v>2.7461229774329E-2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304</v>
      </c>
      <c r="E1661">
        <v>650.11997050000002</v>
      </c>
      <c r="F1661">
        <v>70.52</v>
      </c>
      <c r="G1661">
        <v>26.466254918929799</v>
      </c>
      <c r="H1661">
        <v>-5.26935944979558</v>
      </c>
      <c r="I1661">
        <v>18.193033965951699</v>
      </c>
      <c r="J1661">
        <v>-2.8031103549043399</v>
      </c>
      <c r="K1661">
        <v>72.861417568047301</v>
      </c>
      <c r="L1661">
        <v>67.235643409904199</v>
      </c>
      <c r="M1661">
        <v>43.9589323148627</v>
      </c>
      <c r="N1661">
        <v>0.662357831367691</v>
      </c>
      <c r="O1661">
        <v>29.963131026659099</v>
      </c>
      <c r="P1661">
        <v>79.440203562340898</v>
      </c>
      <c r="Q1661">
        <v>5.8592296157290003E-2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214</v>
      </c>
      <c r="E1662">
        <v>649.93831499999999</v>
      </c>
      <c r="F1662">
        <v>660.15</v>
      </c>
      <c r="G1662">
        <v>89.423229134233196</v>
      </c>
      <c r="H1662">
        <v>40.759255613302201</v>
      </c>
      <c r="I1662">
        <v>3.9953836262126702E-2</v>
      </c>
      <c r="J1662">
        <v>-9.0226401342921392</v>
      </c>
      <c r="K1662">
        <v>566.12171541679697</v>
      </c>
      <c r="L1662">
        <v>498.86444999045801</v>
      </c>
      <c r="M1662">
        <v>46.531242865706197</v>
      </c>
      <c r="N1662">
        <v>1.03282828282828</v>
      </c>
      <c r="O1662">
        <v>14.9435734302809</v>
      </c>
      <c r="P1662">
        <v>124.54081632653001</v>
      </c>
      <c r="Q1662">
        <v>0.236755841663532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E1663">
        <v>648.07050000000004</v>
      </c>
      <c r="F1663">
        <v>717.2</v>
      </c>
      <c r="G1663">
        <v>81.108485875083602</v>
      </c>
      <c r="H1663">
        <v>22.2944209297249</v>
      </c>
      <c r="I1663">
        <v>14.0302536598952</v>
      </c>
      <c r="J1663">
        <v>12.178060067391399</v>
      </c>
      <c r="K1663">
        <v>645.18702479502701</v>
      </c>
      <c r="L1663">
        <v>595.65709086268396</v>
      </c>
      <c r="M1663">
        <v>73.028435137453897</v>
      </c>
      <c r="N1663">
        <v>1.1649365874453701</v>
      </c>
      <c r="O1663">
        <v>21.1656441717791</v>
      </c>
      <c r="P1663">
        <v>107.283236994219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140</v>
      </c>
      <c r="E1664">
        <v>643.76439228000004</v>
      </c>
      <c r="F1664">
        <v>344.15</v>
      </c>
      <c r="G1664">
        <v>122.376838229184</v>
      </c>
      <c r="H1664">
        <v>-10.1274483573544</v>
      </c>
      <c r="I1664">
        <v>-21.571362682950799</v>
      </c>
      <c r="J1664">
        <v>2.35945502607952</v>
      </c>
      <c r="K1664">
        <v>355.73211662939599</v>
      </c>
      <c r="L1664">
        <v>305.475064824475</v>
      </c>
      <c r="M1664">
        <v>38.592260403278402</v>
      </c>
      <c r="N1664">
        <v>0.81982569142855599</v>
      </c>
      <c r="O1664">
        <v>31.919221269795099</v>
      </c>
      <c r="P1664">
        <v>212.863636363636</v>
      </c>
      <c r="Q1664">
        <v>0.22757412420675299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414</v>
      </c>
      <c r="E1665">
        <v>642.92836863999901</v>
      </c>
      <c r="F1665">
        <v>118.05</v>
      </c>
      <c r="G1665">
        <v>76.761687121916907</v>
      </c>
      <c r="H1665">
        <v>11.1325076349983</v>
      </c>
      <c r="I1665">
        <v>-7.8984872620549798</v>
      </c>
      <c r="J1665">
        <v>13.633299667180699</v>
      </c>
      <c r="K1665">
        <v>109.19758696157599</v>
      </c>
      <c r="L1665">
        <v>96.909322688382005</v>
      </c>
      <c r="M1665">
        <v>81.023100023048102</v>
      </c>
      <c r="N1665">
        <v>2.4268744581688901</v>
      </c>
      <c r="O1665">
        <v>16.044049131723799</v>
      </c>
      <c r="P1665">
        <v>112.12938005390799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346</v>
      </c>
      <c r="E1666">
        <v>641.84126669</v>
      </c>
      <c r="F1666">
        <v>67.88</v>
      </c>
      <c r="G1666">
        <v>-7.6851012842622701</v>
      </c>
      <c r="H1666">
        <v>18.744113677922901</v>
      </c>
      <c r="I1666">
        <v>5.0810793773876499</v>
      </c>
      <c r="J1666">
        <v>8.0626629051287093</v>
      </c>
      <c r="K1666">
        <v>59.987327190816899</v>
      </c>
      <c r="M1666">
        <v>78.898678315986899</v>
      </c>
      <c r="N1666">
        <v>1.8501482959832101</v>
      </c>
      <c r="O1666">
        <v>13.730111962286299</v>
      </c>
      <c r="P1666">
        <v>50.844444444444399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388</v>
      </c>
      <c r="E1667">
        <v>641.70797419999997</v>
      </c>
      <c r="F1667">
        <v>449</v>
      </c>
      <c r="G1667">
        <v>44.621684043139602</v>
      </c>
      <c r="H1667">
        <v>-16.8997294636956</v>
      </c>
      <c r="I1667">
        <v>-9.9837252690670901</v>
      </c>
      <c r="J1667">
        <v>-5.9652112148352296</v>
      </c>
      <c r="K1667">
        <v>503.557418547596</v>
      </c>
      <c r="L1667">
        <v>442.93464707031001</v>
      </c>
      <c r="M1667">
        <v>33.245327481325297</v>
      </c>
      <c r="N1667">
        <v>0.66086247394277298</v>
      </c>
      <c r="O1667">
        <v>48.8641425389754</v>
      </c>
      <c r="P1667">
        <v>88.536636573587998</v>
      </c>
      <c r="Q1667">
        <v>0.22338902415949799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156</v>
      </c>
      <c r="E1668">
        <v>640.98854304999998</v>
      </c>
      <c r="F1668">
        <v>98.46</v>
      </c>
      <c r="G1668">
        <v>-61.468571818304802</v>
      </c>
      <c r="H1668">
        <v>-7.39023323982624</v>
      </c>
      <c r="I1668">
        <v>-37.613980029188198</v>
      </c>
      <c r="J1668">
        <v>1.2573675552936201</v>
      </c>
      <c r="K1668">
        <v>102.668527985548</v>
      </c>
      <c r="L1668">
        <v>115.618749592608</v>
      </c>
      <c r="M1668">
        <v>41.597045930451799</v>
      </c>
      <c r="N1668">
        <v>1.02465384577559</v>
      </c>
      <c r="O1668">
        <v>62.096282754417999</v>
      </c>
      <c r="P1668">
        <v>8.0790340285400593</v>
      </c>
      <c r="Q1668">
        <v>2.1251004912408999E-2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2864</v>
      </c>
      <c r="E1669">
        <v>640.48350988499999</v>
      </c>
      <c r="F1669">
        <v>15.56</v>
      </c>
      <c r="G1669">
        <v>648.25645715729604</v>
      </c>
      <c r="H1669">
        <v>-88.803962777502306</v>
      </c>
      <c r="I1669">
        <v>-36.557607139347603</v>
      </c>
      <c r="J1669">
        <v>-2.5935041066602298</v>
      </c>
      <c r="K1669">
        <v>20.338913662271299</v>
      </c>
      <c r="L1669">
        <v>19.034422230690399</v>
      </c>
      <c r="M1669">
        <v>38.571117564076502</v>
      </c>
      <c r="N1669">
        <v>0.81732579511925496</v>
      </c>
      <c r="O1669">
        <v>567.73778920308405</v>
      </c>
      <c r="P1669">
        <v>35.895196506550199</v>
      </c>
      <c r="Q1669">
        <v>-7.8094174687099005E-2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403</v>
      </c>
      <c r="E1670">
        <v>640.35287095000001</v>
      </c>
      <c r="F1670">
        <v>67.73</v>
      </c>
      <c r="G1670">
        <v>-23.864652542677799</v>
      </c>
      <c r="H1670">
        <v>-13.3059994564954</v>
      </c>
      <c r="I1670">
        <v>-34.4390808371625</v>
      </c>
      <c r="J1670">
        <v>-2.9439950188095301</v>
      </c>
      <c r="K1670">
        <v>70.444573908178896</v>
      </c>
      <c r="L1670">
        <v>70.939132116238</v>
      </c>
      <c r="M1670">
        <v>41.723200787376101</v>
      </c>
      <c r="N1670">
        <v>0.89114845848353297</v>
      </c>
      <c r="O1670">
        <v>44.677395541119097</v>
      </c>
      <c r="P1670">
        <v>20.730837789661301</v>
      </c>
      <c r="Q1670">
        <v>-1.0305106893334999E-2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E1671">
        <v>638.51250586499998</v>
      </c>
      <c r="F1671">
        <v>44.91</v>
      </c>
      <c r="G1671">
        <v>340.12565304511099</v>
      </c>
      <c r="H1671">
        <v>9.8271304350154605</v>
      </c>
      <c r="I1671">
        <v>-3.7191260668855701</v>
      </c>
      <c r="J1671">
        <v>-3.9744031276385501</v>
      </c>
      <c r="K1671">
        <v>46.4506864397285</v>
      </c>
      <c r="L1671">
        <v>39.355762402384698</v>
      </c>
      <c r="M1671">
        <v>49.881738715538198</v>
      </c>
      <c r="N1671">
        <v>0.81612607746487797</v>
      </c>
      <c r="O1671">
        <v>26.697840124693801</v>
      </c>
      <c r="P1671">
        <v>360.30064912879999</v>
      </c>
      <c r="Q1671">
        <v>0.29752376011392601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189</v>
      </c>
      <c r="E1672">
        <v>638.40018999999995</v>
      </c>
      <c r="F1672">
        <v>161.03</v>
      </c>
      <c r="G1672">
        <v>-10.626815050681399</v>
      </c>
      <c r="H1672">
        <v>-4.0186667462726797</v>
      </c>
      <c r="I1672">
        <v>-15.716279266771799</v>
      </c>
      <c r="J1672">
        <v>-1.1353621835243899</v>
      </c>
      <c r="K1672">
        <v>160.532353924185</v>
      </c>
      <c r="L1672">
        <v>155.655580878709</v>
      </c>
      <c r="M1672">
        <v>51.095553787028997</v>
      </c>
      <c r="N1672">
        <v>0.89469103506818304</v>
      </c>
      <c r="O1672">
        <v>31.5903868844314</v>
      </c>
      <c r="P1672">
        <v>27.397151898734101</v>
      </c>
      <c r="Q1672">
        <v>-3.1881522826250001E-2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333</v>
      </c>
      <c r="E1673">
        <v>637.10599530000002</v>
      </c>
      <c r="F1673">
        <v>289.05</v>
      </c>
      <c r="G1673">
        <v>179.25824522430099</v>
      </c>
      <c r="H1673">
        <v>8.8013064371247101</v>
      </c>
      <c r="I1673">
        <v>-20.037983813617899</v>
      </c>
      <c r="J1673">
        <v>-8.6282127958525905</v>
      </c>
      <c r="K1673">
        <v>272.28005289766901</v>
      </c>
      <c r="M1673">
        <v>56.087567295323304</v>
      </c>
      <c r="N1673">
        <v>0.96494671901289897</v>
      </c>
      <c r="O1673">
        <v>22.816121778239001</v>
      </c>
      <c r="P1673">
        <v>227.90697674418601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46</v>
      </c>
      <c r="E1674">
        <v>634.560366735</v>
      </c>
      <c r="F1674">
        <v>249.85</v>
      </c>
      <c r="G1674">
        <v>200.35498648185199</v>
      </c>
      <c r="H1674">
        <v>49.498942207394897</v>
      </c>
      <c r="I1674">
        <v>-55.468714046949501</v>
      </c>
      <c r="J1674">
        <v>17.4789482100472</v>
      </c>
      <c r="K1674">
        <v>223.368623816118</v>
      </c>
      <c r="M1674">
        <v>82.832978070479598</v>
      </c>
      <c r="N1674">
        <v>1.93899124131682</v>
      </c>
      <c r="O1674">
        <v>86.291775065039005</v>
      </c>
      <c r="P1674">
        <v>242.26027397260199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130</v>
      </c>
      <c r="E1675">
        <v>633.89029000000005</v>
      </c>
      <c r="F1675">
        <v>550</v>
      </c>
      <c r="G1675">
        <v>-15.607179206340099</v>
      </c>
      <c r="H1675">
        <v>-12.861434041870099</v>
      </c>
      <c r="I1675">
        <v>-2.4600461637378701</v>
      </c>
      <c r="J1675">
        <v>-8.8922555041423795E-2</v>
      </c>
      <c r="K1675">
        <v>554.28586999975596</v>
      </c>
      <c r="L1675">
        <v>522.769817210621</v>
      </c>
      <c r="M1675">
        <v>60.720766881890903</v>
      </c>
      <c r="N1675">
        <v>4.5304501323918798</v>
      </c>
      <c r="O1675">
        <v>12.363636363636299</v>
      </c>
      <c r="P1675">
        <v>23.595505617977501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247</v>
      </c>
      <c r="E1676">
        <v>631.59253890799903</v>
      </c>
      <c r="F1676">
        <v>196.17</v>
      </c>
      <c r="G1676">
        <v>18.362006413615699</v>
      </c>
      <c r="H1676">
        <v>-9.5906495748386291</v>
      </c>
      <c r="I1676">
        <v>-50.9647483580952</v>
      </c>
      <c r="J1676">
        <v>-0.66210576896158901</v>
      </c>
      <c r="K1676">
        <v>210.398211659292</v>
      </c>
      <c r="L1676">
        <v>217.97446013492899</v>
      </c>
      <c r="M1676">
        <v>41.463024658400101</v>
      </c>
      <c r="N1676">
        <v>0.71327845070410401</v>
      </c>
      <c r="O1676">
        <v>76.861905490136095</v>
      </c>
      <c r="P1676">
        <v>56.9359999999999</v>
      </c>
      <c r="Q1676">
        <v>3.2459722538233003E-2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403</v>
      </c>
      <c r="E1677">
        <v>631.24835949999999</v>
      </c>
      <c r="F1677">
        <v>587.9</v>
      </c>
      <c r="G1677">
        <v>56.095803331134597</v>
      </c>
      <c r="H1677">
        <v>21.122692942256801</v>
      </c>
      <c r="I1677">
        <v>23.360676950504899</v>
      </c>
      <c r="J1677">
        <v>-4.3308580389123801</v>
      </c>
      <c r="K1677">
        <v>525.78870301061397</v>
      </c>
      <c r="L1677">
        <v>457.61936866196697</v>
      </c>
      <c r="M1677">
        <v>65.958500949821698</v>
      </c>
      <c r="N1677">
        <v>1.97503952320915</v>
      </c>
      <c r="O1677">
        <v>7.1525769688722596</v>
      </c>
      <c r="P1677">
        <v>95.250747260046396</v>
      </c>
      <c r="Q1677">
        <v>5.2290400607910001E-2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547</v>
      </c>
      <c r="E1678">
        <v>630.20066399999996</v>
      </c>
      <c r="F1678">
        <v>44.67</v>
      </c>
      <c r="G1678">
        <v>-34.362281247156503</v>
      </c>
      <c r="H1678">
        <v>-0.89925367132967704</v>
      </c>
      <c r="I1678">
        <v>-35.641473506816098</v>
      </c>
      <c r="J1678">
        <v>-8.1948288686870505</v>
      </c>
      <c r="K1678">
        <v>45.110258477852703</v>
      </c>
      <c r="L1678">
        <v>46.537157621101699</v>
      </c>
      <c r="M1678">
        <v>52.296787953612501</v>
      </c>
      <c r="N1678">
        <v>2.3549215339812699</v>
      </c>
      <c r="O1678">
        <v>42.377434519811899</v>
      </c>
      <c r="P1678">
        <v>12.945638432364101</v>
      </c>
      <c r="Q1678">
        <v>0.13401891189437001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46</v>
      </c>
      <c r="E1679">
        <v>629.67900999999995</v>
      </c>
      <c r="F1679">
        <v>476.25</v>
      </c>
      <c r="G1679">
        <v>237.24996365080199</v>
      </c>
      <c r="H1679">
        <v>41.9319462949884</v>
      </c>
      <c r="I1679">
        <v>250.397096693404</v>
      </c>
      <c r="J1679">
        <v>-14.265200744058401</v>
      </c>
      <c r="K1679">
        <v>352.02905191628599</v>
      </c>
      <c r="M1679">
        <v>57.374106820546999</v>
      </c>
      <c r="O1679">
        <v>28.062992125984199</v>
      </c>
      <c r="P1679">
        <v>287.19512195121899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E1680">
        <v>627.25316399999997</v>
      </c>
      <c r="F1680">
        <v>38.200000000000003</v>
      </c>
      <c r="G1680">
        <v>914.98121632621201</v>
      </c>
      <c r="H1680">
        <v>16.374154930560898</v>
      </c>
      <c r="I1680">
        <v>144.519435840971</v>
      </c>
      <c r="J1680">
        <v>-8.9324599700074003</v>
      </c>
      <c r="K1680">
        <v>36.289243104975803</v>
      </c>
      <c r="L1680">
        <v>24.131941402212199</v>
      </c>
      <c r="M1680">
        <v>54.561818820856502</v>
      </c>
      <c r="N1680">
        <v>3.0951928742518602</v>
      </c>
      <c r="O1680">
        <v>27.094240837696301</v>
      </c>
      <c r="P1680">
        <v>940.588395532552</v>
      </c>
      <c r="Q1680">
        <v>0.22438491016603801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1474</v>
      </c>
      <c r="E1681">
        <v>626.11612534899996</v>
      </c>
      <c r="F1681">
        <v>26.51</v>
      </c>
      <c r="G1681">
        <v>4.2947815779735397</v>
      </c>
      <c r="H1681">
        <v>0.28556388773644498</v>
      </c>
      <c r="I1681">
        <v>-29.3565978878758</v>
      </c>
      <c r="J1681">
        <v>-2.6159983673157798</v>
      </c>
      <c r="K1681">
        <v>27.075073728783501</v>
      </c>
      <c r="L1681">
        <v>26.656908017809901</v>
      </c>
      <c r="M1681">
        <v>45.034267986135397</v>
      </c>
      <c r="N1681">
        <v>1.10886534469317</v>
      </c>
      <c r="O1681">
        <v>39.192757450018803</v>
      </c>
      <c r="P1681">
        <v>33.8888888888889</v>
      </c>
      <c r="Q1681">
        <v>-1.2688635052441E-2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388</v>
      </c>
      <c r="E1682">
        <v>624.89285798499998</v>
      </c>
      <c r="F1682">
        <v>38.270000000000003</v>
      </c>
      <c r="G1682">
        <v>36.2110026118416</v>
      </c>
      <c r="H1682">
        <v>0.736463695525155</v>
      </c>
      <c r="I1682">
        <v>-16.062061277087999</v>
      </c>
      <c r="J1682">
        <v>2.2227657566468801</v>
      </c>
      <c r="K1682">
        <v>38.386509624743702</v>
      </c>
      <c r="L1682">
        <v>35.701682580985597</v>
      </c>
      <c r="M1682">
        <v>60.754361963491</v>
      </c>
      <c r="N1682">
        <v>0.330893236385227</v>
      </c>
      <c r="O1682">
        <v>28.821531225502898</v>
      </c>
      <c r="P1682">
        <v>78.414918414918404</v>
      </c>
      <c r="Q1682">
        <v>1.8146027236078E-2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239</v>
      </c>
      <c r="E1683">
        <v>623.76167962500006</v>
      </c>
      <c r="F1683">
        <v>1596</v>
      </c>
      <c r="G1683">
        <v>249.74559595828799</v>
      </c>
      <c r="H1683">
        <v>-0.21110724448455501</v>
      </c>
      <c r="I1683">
        <v>8.4490447453530297</v>
      </c>
      <c r="J1683">
        <v>-0.955382182370619</v>
      </c>
      <c r="K1683">
        <v>1466.1469537153901</v>
      </c>
      <c r="L1683">
        <v>1165.39699860974</v>
      </c>
      <c r="M1683">
        <v>52.7481974021388</v>
      </c>
      <c r="N1683">
        <v>0.56701264006790097</v>
      </c>
      <c r="O1683">
        <v>4.5739348370927404</v>
      </c>
      <c r="P1683">
        <v>279.90954534634602</v>
      </c>
      <c r="Q1683">
        <v>0.171498267728631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214</v>
      </c>
      <c r="E1684">
        <v>622.1934</v>
      </c>
      <c r="F1684">
        <v>940.6</v>
      </c>
      <c r="G1684">
        <v>546.24996365080199</v>
      </c>
      <c r="H1684">
        <v>47.79497621454</v>
      </c>
      <c r="I1684">
        <v>227.22937239891999</v>
      </c>
      <c r="J1684">
        <v>7.4137918857837599</v>
      </c>
      <c r="K1684">
        <v>731.78045762668899</v>
      </c>
      <c r="L1684">
        <v>427.40562452274702</v>
      </c>
      <c r="M1684">
        <v>71.007477808045394</v>
      </c>
      <c r="N1684">
        <v>0.772024608850441</v>
      </c>
      <c r="O1684">
        <v>16.643631724431199</v>
      </c>
      <c r="P1684">
        <v>619.38814531548701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400</v>
      </c>
      <c r="E1685">
        <v>622.17190000000005</v>
      </c>
      <c r="F1685">
        <v>46.78</v>
      </c>
      <c r="G1685">
        <v>0.80791513328244902</v>
      </c>
      <c r="H1685">
        <v>8.7780608834075302</v>
      </c>
      <c r="I1685">
        <v>-7.4544344914595202</v>
      </c>
      <c r="J1685">
        <v>0.807746958195114</v>
      </c>
      <c r="K1685">
        <v>43.896478516687999</v>
      </c>
      <c r="L1685">
        <v>42.057997405624697</v>
      </c>
      <c r="M1685">
        <v>78.353198356152305</v>
      </c>
      <c r="N1685">
        <v>1.5860015979772899</v>
      </c>
      <c r="O1685">
        <v>15.647712697734001</v>
      </c>
      <c r="P1685">
        <v>45.732087227414297</v>
      </c>
      <c r="Q1685">
        <v>4.3217659334677E-2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214</v>
      </c>
      <c r="E1686">
        <v>619.13499999999999</v>
      </c>
      <c r="F1686">
        <v>555.85</v>
      </c>
      <c r="G1686">
        <v>65.735333702437799</v>
      </c>
      <c r="H1686">
        <v>-4.2245292799653997</v>
      </c>
      <c r="I1686">
        <v>76.926665931662399</v>
      </c>
      <c r="J1686">
        <v>-1.8896218557407101</v>
      </c>
      <c r="K1686">
        <v>527.879220739169</v>
      </c>
      <c r="L1686">
        <v>386.20525466157898</v>
      </c>
      <c r="M1686">
        <v>44.452817108831603</v>
      </c>
      <c r="N1686">
        <v>0.25294931251116198</v>
      </c>
      <c r="O1686">
        <v>12.071602050913</v>
      </c>
      <c r="P1686">
        <v>144.598459845984</v>
      </c>
      <c r="Q1686">
        <v>0.23749887511859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542</v>
      </c>
      <c r="E1687">
        <v>615.44503401499901</v>
      </c>
      <c r="F1687">
        <v>718.65</v>
      </c>
      <c r="G1687">
        <v>-90.649141762828194</v>
      </c>
      <c r="H1687">
        <v>196.96169520983</v>
      </c>
      <c r="I1687">
        <v>-13.006683307385799</v>
      </c>
      <c r="J1687">
        <v>7.71171959323644</v>
      </c>
      <c r="K1687">
        <v>680.92028702224195</v>
      </c>
      <c r="L1687">
        <v>661.23215187612402</v>
      </c>
      <c r="M1687">
        <v>55.956128270746497</v>
      </c>
      <c r="N1687">
        <v>0.59787910430562297</v>
      </c>
      <c r="O1687">
        <v>12.7113337507827</v>
      </c>
      <c r="P1687">
        <v>31.104624646538301</v>
      </c>
      <c r="Q1687">
        <v>-9.2565965260590993E-2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46</v>
      </c>
      <c r="E1688">
        <v>615.20640000000003</v>
      </c>
      <c r="F1688">
        <v>318</v>
      </c>
      <c r="G1688">
        <v>141.73203895255</v>
      </c>
      <c r="H1688">
        <v>-4.8311310115671402</v>
      </c>
      <c r="I1688">
        <v>154.87917199515201</v>
      </c>
      <c r="J1688">
        <v>-2.73724331254992</v>
      </c>
      <c r="K1688">
        <v>317.98655752565799</v>
      </c>
      <c r="M1688">
        <v>42.662246683117999</v>
      </c>
      <c r="N1688">
        <v>1.1894670846394899</v>
      </c>
      <c r="O1688">
        <v>56.2264150943396</v>
      </c>
      <c r="P1688">
        <v>231.25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629</v>
      </c>
      <c r="E1689">
        <v>615.20426785899997</v>
      </c>
      <c r="F1689">
        <v>135.97999999999999</v>
      </c>
      <c r="G1689">
        <v>-15.0744915550084</v>
      </c>
      <c r="H1689">
        <v>6.9690970496697098</v>
      </c>
      <c r="I1689">
        <v>-9.7948895008462102</v>
      </c>
      <c r="J1689">
        <v>-1.3229651082329099</v>
      </c>
      <c r="K1689">
        <v>130.03984341117899</v>
      </c>
      <c r="L1689">
        <v>127.77845986504001</v>
      </c>
      <c r="M1689">
        <v>68.138363692747802</v>
      </c>
      <c r="N1689">
        <v>2.3702428418565198</v>
      </c>
      <c r="O1689">
        <v>19.061626709810199</v>
      </c>
      <c r="P1689">
        <v>28.768939393939299</v>
      </c>
      <c r="Q1689">
        <v>1.5348965298208001E-2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629</v>
      </c>
      <c r="E1690">
        <v>614.82000000000005</v>
      </c>
      <c r="F1690">
        <v>478.45</v>
      </c>
      <c r="G1690">
        <v>137.856477181325</v>
      </c>
      <c r="H1690">
        <v>18.756826682549701</v>
      </c>
      <c r="I1690">
        <v>35.575226113489798</v>
      </c>
      <c r="J1690">
        <v>-3.5399029471982901</v>
      </c>
      <c r="K1690">
        <v>436.31351763938102</v>
      </c>
      <c r="L1690">
        <v>339.94078861991602</v>
      </c>
      <c r="M1690">
        <v>59.102601274937797</v>
      </c>
      <c r="N1690">
        <v>2.3603046003917698</v>
      </c>
      <c r="O1690">
        <v>16.731110878879701</v>
      </c>
      <c r="P1690">
        <v>222.297069720444</v>
      </c>
      <c r="Q1690">
        <v>5.4731666872859998E-2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1730</v>
      </c>
      <c r="E1691">
        <v>614.73038399999996</v>
      </c>
      <c r="F1691">
        <v>428.9</v>
      </c>
      <c r="G1691">
        <v>-36.780363563881998</v>
      </c>
      <c r="H1691">
        <v>1.97874860653164</v>
      </c>
      <c r="I1691">
        <v>-22.003439604632099</v>
      </c>
      <c r="J1691">
        <v>5.8478171043259604</v>
      </c>
      <c r="K1691">
        <v>420.34489431136899</v>
      </c>
      <c r="L1691">
        <v>426.98408652867602</v>
      </c>
      <c r="M1691">
        <v>66.781151153804103</v>
      </c>
      <c r="N1691">
        <v>2.4775332913609098</v>
      </c>
      <c r="O1691">
        <v>38.365586383772403</v>
      </c>
      <c r="P1691">
        <v>36.527136718128197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189</v>
      </c>
      <c r="E1692">
        <v>614.51250000000005</v>
      </c>
      <c r="F1692">
        <v>224.35</v>
      </c>
      <c r="G1692">
        <v>49.847014840818602</v>
      </c>
      <c r="H1692">
        <v>38.650911637142102</v>
      </c>
      <c r="I1692">
        <v>42.104197721897599</v>
      </c>
      <c r="J1692">
        <v>-3.0387133500205001</v>
      </c>
      <c r="K1692">
        <v>187.532124265975</v>
      </c>
      <c r="L1692">
        <v>156.63775390865001</v>
      </c>
      <c r="M1692">
        <v>63.419070587049802</v>
      </c>
      <c r="N1692">
        <v>3.0228867277059299</v>
      </c>
      <c r="O1692">
        <v>17.539558725206099</v>
      </c>
      <c r="P1692">
        <v>82.398373983739802</v>
      </c>
      <c r="Q1692">
        <v>7.0337016925143006E-2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E1693">
        <v>613.49065987500001</v>
      </c>
      <c r="F1693">
        <v>532</v>
      </c>
      <c r="G1693">
        <v>64.988860828311402</v>
      </c>
      <c r="H1693">
        <v>-8.4426914558678003</v>
      </c>
      <c r="I1693">
        <v>30.282105701032702</v>
      </c>
      <c r="J1693">
        <v>4.7552673294358199</v>
      </c>
      <c r="K1693">
        <v>516.49838693645802</v>
      </c>
      <c r="L1693">
        <v>399.60482369239202</v>
      </c>
      <c r="M1693">
        <v>54.989208528582303</v>
      </c>
      <c r="N1693">
        <v>0.53878540873724201</v>
      </c>
      <c r="O1693">
        <v>15.977443609022499</v>
      </c>
      <c r="P1693">
        <v>187.10199676200699</v>
      </c>
      <c r="Q1693">
        <v>0.20192583560789701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297</v>
      </c>
      <c r="E1694">
        <v>607.97313996000003</v>
      </c>
      <c r="F1694">
        <v>543.4</v>
      </c>
      <c r="G1694">
        <v>-25.0181939612206</v>
      </c>
      <c r="H1694">
        <v>-11.884032911926599</v>
      </c>
      <c r="I1694">
        <v>-11.4935990483044</v>
      </c>
      <c r="J1694">
        <v>-0.16204869763739699</v>
      </c>
      <c r="K1694">
        <v>552.27169429304695</v>
      </c>
      <c r="L1694">
        <v>523.85632858281997</v>
      </c>
      <c r="M1694">
        <v>37.624493220067102</v>
      </c>
      <c r="N1694">
        <v>1.1240429585004801</v>
      </c>
      <c r="O1694">
        <v>56.641007468783101</v>
      </c>
      <c r="P1694">
        <v>32.698412698412596</v>
      </c>
      <c r="Q1694">
        <v>0.12702961930371701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304</v>
      </c>
      <c r="E1695">
        <v>607.88881279999998</v>
      </c>
      <c r="F1695">
        <v>445</v>
      </c>
      <c r="G1695">
        <v>-15.0344372508177</v>
      </c>
      <c r="H1695">
        <v>-6.7073313067134004</v>
      </c>
      <c r="I1695">
        <v>-19.713068256276401</v>
      </c>
      <c r="J1695">
        <v>-6.4931778741903603</v>
      </c>
      <c r="K1695">
        <v>445.91311920825399</v>
      </c>
      <c r="L1695">
        <v>446.92381010029698</v>
      </c>
      <c r="M1695">
        <v>59.013206608632998</v>
      </c>
      <c r="N1695">
        <v>1.6482596028943699</v>
      </c>
      <c r="O1695">
        <v>22.247191011235898</v>
      </c>
      <c r="P1695">
        <v>13.491456261157801</v>
      </c>
      <c r="Q1695">
        <v>-3.9695162691604002E-2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65</v>
      </c>
      <c r="E1696">
        <v>607.12215000000003</v>
      </c>
      <c r="F1696">
        <v>464</v>
      </c>
      <c r="G1696">
        <v>-61.376224029877697</v>
      </c>
      <c r="H1696">
        <v>-8.1258773634130392</v>
      </c>
      <c r="I1696">
        <v>-31.085090008003</v>
      </c>
      <c r="J1696">
        <v>2.04169842996928</v>
      </c>
      <c r="K1696">
        <v>481.77589841095499</v>
      </c>
      <c r="L1696">
        <v>538.06162396601496</v>
      </c>
      <c r="M1696">
        <v>48.116042416847101</v>
      </c>
      <c r="N1696">
        <v>1.4221688536775401</v>
      </c>
      <c r="O1696">
        <v>82.112068965517196</v>
      </c>
      <c r="P1696">
        <v>30.5387536925024</v>
      </c>
      <c r="Q1696">
        <v>-9.5752975054660006E-3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21</v>
      </c>
      <c r="E1697">
        <v>606.82123799999999</v>
      </c>
      <c r="F1697">
        <v>611.85</v>
      </c>
      <c r="G1697">
        <v>75.328781384792805</v>
      </c>
      <c r="H1697">
        <v>22.735112268961799</v>
      </c>
      <c r="I1697">
        <v>88.475914427395097</v>
      </c>
      <c r="J1697">
        <v>3.3124379891762601</v>
      </c>
      <c r="K1697">
        <v>521.64189154959399</v>
      </c>
      <c r="M1697">
        <v>59.5920782265638</v>
      </c>
      <c r="N1697">
        <v>0.54674582303198205</v>
      </c>
      <c r="O1697">
        <v>24.213451009234198</v>
      </c>
      <c r="P1697">
        <v>134.335503638452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65</v>
      </c>
      <c r="E1698">
        <v>604.881035</v>
      </c>
      <c r="F1698">
        <v>303.2</v>
      </c>
      <c r="G1698">
        <v>-29.353210952371899</v>
      </c>
      <c r="H1698">
        <v>5.0173538369177004</v>
      </c>
      <c r="I1698">
        <v>-16.903790254503701</v>
      </c>
      <c r="J1698">
        <v>7.5003631592442899</v>
      </c>
      <c r="K1698">
        <v>283.47584023360201</v>
      </c>
      <c r="M1698">
        <v>55.776801962494098</v>
      </c>
      <c r="N1698">
        <v>1.0788193488323301</v>
      </c>
      <c r="O1698">
        <v>20.052770448548799</v>
      </c>
      <c r="P1698">
        <v>35.357142857142797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414</v>
      </c>
      <c r="E1699">
        <v>602.70000000000005</v>
      </c>
      <c r="F1699">
        <v>588.5</v>
      </c>
      <c r="G1699">
        <v>27.447148841489199</v>
      </c>
      <c r="H1699">
        <v>2.26036082992468</v>
      </c>
      <c r="I1699">
        <v>58.640404483158399</v>
      </c>
      <c r="J1699">
        <v>1.7916388613423899</v>
      </c>
      <c r="K1699">
        <v>520.99198494268296</v>
      </c>
      <c r="L1699">
        <v>452.40484466612401</v>
      </c>
      <c r="M1699">
        <v>57.0309291361012</v>
      </c>
      <c r="N1699">
        <v>0.46002013741469</v>
      </c>
      <c r="O1699">
        <v>6.4995751911639701</v>
      </c>
      <c r="P1699">
        <v>84.917517674783895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330</v>
      </c>
      <c r="E1700">
        <v>601.78716674999998</v>
      </c>
      <c r="F1700">
        <v>540.35</v>
      </c>
      <c r="G1700">
        <v>14.4301342264956</v>
      </c>
      <c r="H1700">
        <v>24.588871768527301</v>
      </c>
      <c r="I1700">
        <v>-45.423261845147202</v>
      </c>
      <c r="J1700">
        <v>17.2412150022741</v>
      </c>
      <c r="K1700">
        <v>504.47185947074399</v>
      </c>
      <c r="L1700">
        <v>530.04108155564302</v>
      </c>
      <c r="M1700">
        <v>75.801235104257202</v>
      </c>
      <c r="N1700">
        <v>1.11364023474396</v>
      </c>
      <c r="O1700">
        <v>58.369575275284497</v>
      </c>
      <c r="P1700">
        <v>45.843454790823202</v>
      </c>
      <c r="Q1700">
        <v>0.27057866415680798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716</v>
      </c>
      <c r="E1701">
        <v>601.51544983999997</v>
      </c>
      <c r="F1701">
        <v>396.05</v>
      </c>
      <c r="G1701">
        <v>-49.989040781519101</v>
      </c>
      <c r="H1701">
        <v>8.6524548470187099</v>
      </c>
      <c r="I1701">
        <v>-12.9249871036725</v>
      </c>
      <c r="J1701">
        <v>-0.625966372934744</v>
      </c>
      <c r="K1701">
        <v>383.64735095844998</v>
      </c>
      <c r="L1701">
        <v>399.82088668564899</v>
      </c>
      <c r="M1701">
        <v>57.751041128325298</v>
      </c>
      <c r="N1701">
        <v>1.47683671892054</v>
      </c>
      <c r="O1701">
        <v>39.6288347430879</v>
      </c>
      <c r="P1701">
        <v>31.1423841059602</v>
      </c>
      <c r="Q1701">
        <v>6.4992581076349998E-3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140</v>
      </c>
      <c r="E1702">
        <v>600.70062259999997</v>
      </c>
      <c r="F1702">
        <v>44.51</v>
      </c>
      <c r="G1702">
        <v>24.125262265231701</v>
      </c>
      <c r="H1702">
        <v>-6.2354177817075698</v>
      </c>
      <c r="I1702">
        <v>5.9176134107301896</v>
      </c>
      <c r="J1702">
        <v>-2.5531689796838899</v>
      </c>
      <c r="K1702">
        <v>44.881352220919503</v>
      </c>
      <c r="L1702">
        <v>41.273926172818904</v>
      </c>
      <c r="M1702">
        <v>45.420302408148402</v>
      </c>
      <c r="N1702">
        <v>0.69634933302839497</v>
      </c>
      <c r="O1702">
        <v>32.554482138845202</v>
      </c>
      <c r="P1702">
        <v>70.863723608445198</v>
      </c>
      <c r="Q1702">
        <v>7.7303973918784005E-2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713</v>
      </c>
      <c r="E1703">
        <v>599.22049201000004</v>
      </c>
      <c r="F1703">
        <v>78.239999999999995</v>
      </c>
      <c r="G1703">
        <v>44.388488038027198</v>
      </c>
      <c r="H1703">
        <v>1.6415651012318</v>
      </c>
      <c r="I1703">
        <v>24.851291147599401</v>
      </c>
      <c r="J1703">
        <v>2.1121714798634899</v>
      </c>
      <c r="K1703">
        <v>73.088072357547603</v>
      </c>
      <c r="L1703">
        <v>62.609794154916003</v>
      </c>
      <c r="M1703">
        <v>47.3837917882664</v>
      </c>
      <c r="N1703">
        <v>1.1356104698951399</v>
      </c>
      <c r="O1703">
        <v>1.86605316973416</v>
      </c>
      <c r="P1703">
        <v>74.448160535116997</v>
      </c>
      <c r="Q1703">
        <v>1.14306047313E-3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65</v>
      </c>
      <c r="E1704">
        <v>598.30650000000003</v>
      </c>
      <c r="F1704">
        <v>136.97</v>
      </c>
      <c r="G1704">
        <v>-43.858447484466097</v>
      </c>
      <c r="H1704">
        <v>-11.7201125827778</v>
      </c>
      <c r="I1704">
        <v>-30.6869118353796</v>
      </c>
      <c r="J1704">
        <v>-2.3206212046505099</v>
      </c>
      <c r="K1704">
        <v>145.53489318479001</v>
      </c>
      <c r="M1704">
        <v>33.739498910303197</v>
      </c>
      <c r="N1704">
        <v>0.79729115275839502</v>
      </c>
      <c r="O1704">
        <v>56.932174928816501</v>
      </c>
      <c r="P1704">
        <v>5.9319412219644096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46</v>
      </c>
      <c r="E1705">
        <v>597.55020000000002</v>
      </c>
      <c r="F1705">
        <v>166.45</v>
      </c>
      <c r="G1705">
        <v>84.058384924494106</v>
      </c>
      <c r="H1705">
        <v>-13.2496608385476</v>
      </c>
      <c r="I1705">
        <v>-11.120624550343599</v>
      </c>
      <c r="J1705">
        <v>1.5395454787342</v>
      </c>
      <c r="K1705">
        <v>169.00267165225901</v>
      </c>
      <c r="L1705">
        <v>140.71492184440399</v>
      </c>
      <c r="M1705">
        <v>9.6614484662785696</v>
      </c>
      <c r="N1705">
        <v>0.88922094567826404</v>
      </c>
      <c r="O1705">
        <v>31.0303394412736</v>
      </c>
      <c r="P1705">
        <v>116.16883116883101</v>
      </c>
      <c r="Q1705">
        <v>9.0231237283272994E-2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189</v>
      </c>
      <c r="E1706">
        <v>595.53576120000002</v>
      </c>
      <c r="F1706">
        <v>766.55</v>
      </c>
      <c r="G1706">
        <v>-5.5931859894901201</v>
      </c>
      <c r="H1706">
        <v>-1.87035303188851</v>
      </c>
      <c r="I1706">
        <v>-12.2495918825592</v>
      </c>
      <c r="J1706">
        <v>1.0670674632677399</v>
      </c>
      <c r="K1706">
        <v>693.254666678474</v>
      </c>
      <c r="L1706">
        <v>542.79544946107296</v>
      </c>
      <c r="M1706">
        <v>72.794479082948499</v>
      </c>
      <c r="N1706">
        <v>1</v>
      </c>
      <c r="Q1706">
        <v>-5.0546889445763001E-2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542</v>
      </c>
      <c r="E1707">
        <v>594.76875210000003</v>
      </c>
      <c r="F1707">
        <v>636.6</v>
      </c>
      <c r="G1707">
        <v>-18.5346033086023</v>
      </c>
      <c r="H1707">
        <v>30.3345615311251</v>
      </c>
      <c r="I1707">
        <v>4.5297544427125498</v>
      </c>
      <c r="J1707">
        <v>13.929451041419901</v>
      </c>
      <c r="K1707">
        <v>551.96415091696804</v>
      </c>
      <c r="L1707">
        <v>532.59128767049697</v>
      </c>
      <c r="M1707">
        <v>67.714912680402307</v>
      </c>
      <c r="N1707">
        <v>3.3495948630414598</v>
      </c>
      <c r="O1707">
        <v>8.9224002513352101</v>
      </c>
      <c r="P1707">
        <v>42.703429724277001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242</v>
      </c>
      <c r="E1708">
        <v>592.43498499999998</v>
      </c>
      <c r="F1708">
        <v>136.44999999999999</v>
      </c>
      <c r="G1708">
        <v>-16.830372216665801</v>
      </c>
      <c r="H1708">
        <v>19.739140670773502</v>
      </c>
      <c r="I1708">
        <v>-0.89013610650157904</v>
      </c>
      <c r="J1708">
        <v>10.7956928295739</v>
      </c>
      <c r="K1708">
        <v>123.421666054209</v>
      </c>
      <c r="L1708">
        <v>123.943973864025</v>
      </c>
      <c r="M1708">
        <v>72.780630525888597</v>
      </c>
      <c r="N1708">
        <v>2.1104736269826998</v>
      </c>
      <c r="O1708">
        <v>12.055698057896601</v>
      </c>
      <c r="P1708">
        <v>36.449999999999903</v>
      </c>
      <c r="Q1708">
        <v>2.9571244640773001E-2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125</v>
      </c>
      <c r="E1709">
        <v>591.33783600000004</v>
      </c>
      <c r="F1709">
        <v>362.1</v>
      </c>
      <c r="G1709">
        <v>4.85877061444834</v>
      </c>
      <c r="H1709">
        <v>9.2145893499427007</v>
      </c>
      <c r="I1709">
        <v>78.118901204683198</v>
      </c>
      <c r="J1709">
        <v>-2.8389225550414201</v>
      </c>
      <c r="K1709">
        <v>297.88804084482001</v>
      </c>
      <c r="L1709">
        <v>234.32289365518</v>
      </c>
      <c r="M1709">
        <v>73.012073745057407</v>
      </c>
      <c r="N1709">
        <v>1.3274055849427899</v>
      </c>
      <c r="O1709">
        <v>10.6600386633526</v>
      </c>
      <c r="P1709">
        <v>175.361216730038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130</v>
      </c>
      <c r="E1710">
        <v>590.93975</v>
      </c>
      <c r="F1710">
        <v>2900.05</v>
      </c>
      <c r="G1710">
        <v>149.76195149678799</v>
      </c>
      <c r="H1710">
        <v>16.492307454728401</v>
      </c>
      <c r="I1710">
        <v>-20.0340653497658</v>
      </c>
      <c r="J1710">
        <v>12.211049038557601</v>
      </c>
      <c r="K1710">
        <v>2661.6300088183002</v>
      </c>
      <c r="L1710">
        <v>2572.5091342833398</v>
      </c>
      <c r="M1710">
        <v>76.940036309453205</v>
      </c>
      <c r="N1710">
        <v>0.89991161858580204</v>
      </c>
      <c r="O1710">
        <v>37.890726021965101</v>
      </c>
      <c r="P1710">
        <v>184.30469094652199</v>
      </c>
      <c r="Q1710">
        <v>0.124648611766531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542</v>
      </c>
      <c r="E1711">
        <v>588.24681599999997</v>
      </c>
      <c r="F1711">
        <v>157.75</v>
      </c>
      <c r="G1711">
        <v>-26.624000697678301</v>
      </c>
      <c r="H1711">
        <v>-45.642915523351597</v>
      </c>
      <c r="I1711">
        <v>-13.445484275713699</v>
      </c>
      <c r="J1711">
        <v>3.17815980401287</v>
      </c>
      <c r="M1711">
        <v>54.800565475656299</v>
      </c>
      <c r="O1711">
        <v>10.1996830427892</v>
      </c>
      <c r="P1711">
        <v>9.7162331339546402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46</v>
      </c>
      <c r="E1712">
        <v>584.45854999999995</v>
      </c>
      <c r="F1712">
        <v>581.70000000000005</v>
      </c>
      <c r="G1712">
        <v>908.52615412699299</v>
      </c>
      <c r="H1712">
        <v>12.7633514026887</v>
      </c>
      <c r="I1712">
        <v>-9.8674535711452709</v>
      </c>
      <c r="J1712">
        <v>-3.7352846531801598</v>
      </c>
      <c r="K1712">
        <v>549.84980160109296</v>
      </c>
      <c r="L1712">
        <v>454.77417315975202</v>
      </c>
      <c r="M1712">
        <v>55.848428550963902</v>
      </c>
      <c r="N1712">
        <v>0.99297790741641001</v>
      </c>
      <c r="O1712">
        <v>27.9009798865394</v>
      </c>
      <c r="P1712">
        <v>1051.8811881188101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629</v>
      </c>
      <c r="E1713">
        <v>584.37343001599902</v>
      </c>
      <c r="F1713">
        <v>118.13</v>
      </c>
      <c r="G1713">
        <v>29.4190675128199</v>
      </c>
      <c r="H1713">
        <v>19.4723246423776</v>
      </c>
      <c r="I1713">
        <v>25.622946238366101</v>
      </c>
      <c r="J1713">
        <v>7.3857318228387596</v>
      </c>
      <c r="K1713">
        <v>98.543871650745899</v>
      </c>
      <c r="L1713">
        <v>86.444201392991801</v>
      </c>
      <c r="M1713">
        <v>69.266079743712993</v>
      </c>
      <c r="N1713">
        <v>2.6233667042940798</v>
      </c>
      <c r="O1713">
        <v>4.5458393295521899</v>
      </c>
      <c r="P1713">
        <v>87.062549485352307</v>
      </c>
      <c r="Q1713">
        <v>2.245596757048E-2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239</v>
      </c>
      <c r="E1714">
        <v>583.34388011999999</v>
      </c>
      <c r="F1714">
        <v>513.54999999999995</v>
      </c>
      <c r="G1714">
        <v>162.985122001864</v>
      </c>
      <c r="H1714">
        <v>-14.093318099841101</v>
      </c>
      <c r="I1714">
        <v>71.641047222173498</v>
      </c>
      <c r="J1714">
        <v>-5.1984116061363101</v>
      </c>
      <c r="K1714">
        <v>553.05641862806306</v>
      </c>
      <c r="L1714">
        <v>424.24896179887298</v>
      </c>
      <c r="M1714">
        <v>20.163935629311599</v>
      </c>
      <c r="N1714">
        <v>0.42099224407210101</v>
      </c>
      <c r="O1714">
        <v>30.2696913640346</v>
      </c>
      <c r="P1714">
        <v>199.27156177156101</v>
      </c>
      <c r="Q1714">
        <v>0.108108094394684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629</v>
      </c>
      <c r="E1715">
        <v>580.85000131200002</v>
      </c>
      <c r="F1715">
        <v>167.12</v>
      </c>
      <c r="G1715">
        <v>-27.301296853398998</v>
      </c>
      <c r="H1715">
        <v>10.280697937825201</v>
      </c>
      <c r="I1715">
        <v>-12.4480772828282</v>
      </c>
      <c r="J1715">
        <v>4.5240900875734296</v>
      </c>
      <c r="K1715">
        <v>152.932975607759</v>
      </c>
      <c r="L1715">
        <v>150.430313623487</v>
      </c>
      <c r="M1715">
        <v>70.725397891374996</v>
      </c>
      <c r="N1715">
        <v>2.4411700375059202</v>
      </c>
      <c r="O1715">
        <v>7.7070368597414998</v>
      </c>
      <c r="P1715">
        <v>25.6069146937241</v>
      </c>
      <c r="Q1715">
        <v>4.6253022951299003E-2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80</v>
      </c>
      <c r="E1716">
        <v>580.50408616799996</v>
      </c>
      <c r="F1716">
        <v>195.27</v>
      </c>
      <c r="G1716">
        <v>-18.168389660260399</v>
      </c>
      <c r="H1716">
        <v>6.9188266657648398</v>
      </c>
      <c r="I1716">
        <v>-22.7426099128764</v>
      </c>
      <c r="J1716">
        <v>-4.3092029468217099</v>
      </c>
      <c r="K1716">
        <v>191.60134884050299</v>
      </c>
      <c r="L1716">
        <v>194.49935751906901</v>
      </c>
      <c r="M1716">
        <v>45.692850643995101</v>
      </c>
      <c r="N1716">
        <v>1.77216596605888</v>
      </c>
      <c r="O1716">
        <v>18.784247452245602</v>
      </c>
      <c r="P1716">
        <v>26.5521710952689</v>
      </c>
      <c r="Q1716">
        <v>-0.11056094987331599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E1717">
        <v>579.24013000000002</v>
      </c>
      <c r="F1717">
        <v>1111.1500000000001</v>
      </c>
      <c r="G1717">
        <v>-4.0704004259190603</v>
      </c>
      <c r="H1717">
        <v>17.005060359507901</v>
      </c>
      <c r="I1717">
        <v>9.0767326166832394</v>
      </c>
      <c r="J1717">
        <v>21.444238513003299</v>
      </c>
      <c r="O1717">
        <v>0</v>
      </c>
      <c r="P1717">
        <v>27.6083835773758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E1718">
        <v>578.63710428000002</v>
      </c>
      <c r="F1718">
        <v>196</v>
      </c>
      <c r="G1718">
        <v>20.5523481200999</v>
      </c>
      <c r="H1718">
        <v>20.298397714176001</v>
      </c>
      <c r="I1718">
        <v>5.1517150123797304</v>
      </c>
      <c r="J1718">
        <v>16.293430386135</v>
      </c>
      <c r="K1718">
        <v>171.47664179856</v>
      </c>
      <c r="L1718">
        <v>166.08521498003199</v>
      </c>
      <c r="M1718">
        <v>78.372274955094198</v>
      </c>
      <c r="N1718">
        <v>2.7883891672090702</v>
      </c>
      <c r="O1718">
        <v>11.760204081632599</v>
      </c>
      <c r="P1718">
        <v>47.368421052631497</v>
      </c>
      <c r="Q1718">
        <v>-6.0637375239457003E-2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629</v>
      </c>
      <c r="E1719">
        <v>578.43924575999995</v>
      </c>
      <c r="F1719">
        <v>67.47</v>
      </c>
      <c r="G1719">
        <v>115.35710650794501</v>
      </c>
      <c r="H1719">
        <v>5.7873298114972602</v>
      </c>
      <c r="I1719">
        <v>45.512325646142699</v>
      </c>
      <c r="J1719">
        <v>-0.77963629257020794</v>
      </c>
      <c r="K1719">
        <v>63.6771469310074</v>
      </c>
      <c r="L1719">
        <v>53.337373430563296</v>
      </c>
      <c r="M1719">
        <v>43.857797695744701</v>
      </c>
      <c r="N1719">
        <v>0.60122668822749104</v>
      </c>
      <c r="O1719">
        <v>12.6130131910478</v>
      </c>
      <c r="P1719">
        <v>153.07576894223499</v>
      </c>
      <c r="Q1719">
        <v>0.113816162141448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E1720">
        <v>577.88958500000001</v>
      </c>
      <c r="F1720">
        <v>1132.6500000000001</v>
      </c>
      <c r="G1720">
        <v>-27.530868534052001</v>
      </c>
      <c r="H1720">
        <v>10.3197253784196</v>
      </c>
      <c r="I1720">
        <v>-5.7924377444696002</v>
      </c>
      <c r="J1720">
        <v>0.75093237910630894</v>
      </c>
      <c r="K1720">
        <v>966.97013094510601</v>
      </c>
      <c r="L1720">
        <v>994.85559570053897</v>
      </c>
      <c r="M1720">
        <v>48.057596559704997</v>
      </c>
      <c r="N1720">
        <v>1.84144194235937</v>
      </c>
      <c r="O1720">
        <v>62.610290523628798</v>
      </c>
      <c r="P1720">
        <v>41.404494382022399</v>
      </c>
      <c r="Q1720">
        <v>-8.1091585697958005E-2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304</v>
      </c>
      <c r="E1721">
        <v>577.44389999999999</v>
      </c>
      <c r="F1721">
        <v>111.43</v>
      </c>
      <c r="G1721">
        <v>69.456278124075595</v>
      </c>
      <c r="H1721">
        <v>-8.9818822211418805</v>
      </c>
      <c r="I1721">
        <v>-14.0453850906533</v>
      </c>
      <c r="J1721">
        <v>-4.1395554664338201</v>
      </c>
      <c r="K1721">
        <v>117.42990693231999</v>
      </c>
      <c r="L1721">
        <v>109.24108418680299</v>
      </c>
      <c r="M1721">
        <v>30.295547247743102</v>
      </c>
      <c r="N1721">
        <v>0.81596950826800396</v>
      </c>
      <c r="O1721">
        <v>56.8697837207215</v>
      </c>
      <c r="P1721">
        <v>98.982142857142804</v>
      </c>
      <c r="Q1721">
        <v>0.117058043461772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542</v>
      </c>
      <c r="E1722">
        <v>576.00920893900002</v>
      </c>
      <c r="F1722">
        <v>130.41</v>
      </c>
      <c r="G1722">
        <v>-5.8001052513562597</v>
      </c>
      <c r="H1722">
        <v>15.454270380048399</v>
      </c>
      <c r="I1722">
        <v>-14.8112254973208</v>
      </c>
      <c r="J1722">
        <v>5.4386377209489503</v>
      </c>
      <c r="K1722">
        <v>122.545141185624</v>
      </c>
      <c r="L1722">
        <v>123.50790871876499</v>
      </c>
      <c r="M1722">
        <v>67.807742151720007</v>
      </c>
      <c r="N1722">
        <v>1.2300237455176899</v>
      </c>
      <c r="O1722">
        <v>20.389540679395701</v>
      </c>
      <c r="P1722">
        <v>30.41</v>
      </c>
      <c r="Q1722">
        <v>-2.9686375010193999E-2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304</v>
      </c>
      <c r="E1723">
        <v>572.74768715499999</v>
      </c>
      <c r="F1723">
        <v>209.22</v>
      </c>
      <c r="G1723">
        <v>-38.221287090157603</v>
      </c>
      <c r="H1723">
        <v>-11.280582915724199</v>
      </c>
      <c r="I1723">
        <v>-35.583323768000199</v>
      </c>
      <c r="J1723">
        <v>-9.7467075214158108</v>
      </c>
      <c r="K1723">
        <v>240.97933985040399</v>
      </c>
      <c r="L1723">
        <v>246.82183246164701</v>
      </c>
      <c r="M1723">
        <v>27.328022094873699</v>
      </c>
      <c r="N1723">
        <v>0.66194218036765695</v>
      </c>
      <c r="O1723">
        <v>77.8032692859191</v>
      </c>
      <c r="P1723">
        <v>12.062131762185301</v>
      </c>
      <c r="Q1723">
        <v>0.13353133553761201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297</v>
      </c>
      <c r="E1724">
        <v>572.28833935</v>
      </c>
      <c r="F1724">
        <v>476.5</v>
      </c>
      <c r="G1724">
        <v>128.76898466703</v>
      </c>
      <c r="H1724">
        <v>28.4965906494878</v>
      </c>
      <c r="I1724">
        <v>54.294109566795797</v>
      </c>
      <c r="J1724">
        <v>18.0418161046817</v>
      </c>
      <c r="K1724">
        <v>340.65973635130001</v>
      </c>
      <c r="L1724">
        <v>281.38704206944902</v>
      </c>
      <c r="M1724">
        <v>78.162684398719705</v>
      </c>
      <c r="N1724">
        <v>2.4593176349380901</v>
      </c>
      <c r="O1724">
        <v>3.8195173137460499</v>
      </c>
      <c r="P1724">
        <v>217.138103161397</v>
      </c>
      <c r="Q1724">
        <v>0.12492582124663899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140</v>
      </c>
      <c r="E1725">
        <v>571.82805738000002</v>
      </c>
      <c r="F1725">
        <v>12.38</v>
      </c>
      <c r="G1725">
        <v>33.110769511608503</v>
      </c>
      <c r="H1725">
        <v>-9.5867517349298108</v>
      </c>
      <c r="I1725">
        <v>-3.3851562958964498</v>
      </c>
      <c r="J1725">
        <v>1.87958138196645</v>
      </c>
      <c r="K1725">
        <v>13.2752242644343</v>
      </c>
      <c r="L1725">
        <v>12.5232085759231</v>
      </c>
      <c r="M1725">
        <v>51.172320581171299</v>
      </c>
      <c r="N1725">
        <v>1.2159277629670799</v>
      </c>
      <c r="O1725">
        <v>39.337641357027401</v>
      </c>
      <c r="P1725">
        <v>74.366197183098606</v>
      </c>
      <c r="Q1725">
        <v>-5.5588532593990004E-3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239</v>
      </c>
      <c r="E1726">
        <v>570.93277499999999</v>
      </c>
      <c r="F1726">
        <v>1420.25</v>
      </c>
      <c r="G1726">
        <v>34.519546297167402</v>
      </c>
      <c r="H1726">
        <v>0.98551924551631997</v>
      </c>
      <c r="I1726">
        <v>-8.8413251189780908</v>
      </c>
      <c r="J1726">
        <v>-1.3952872456751699</v>
      </c>
      <c r="K1726">
        <v>1399.4061767062899</v>
      </c>
      <c r="L1726">
        <v>1304.9668941018399</v>
      </c>
      <c r="M1726">
        <v>58.247942719259001</v>
      </c>
      <c r="N1726">
        <v>1.2039110468565499</v>
      </c>
      <c r="O1726">
        <v>16.9477204717479</v>
      </c>
      <c r="P1726">
        <v>68.076923076922995</v>
      </c>
      <c r="Q1726">
        <v>7.6772595966610999E-2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65</v>
      </c>
      <c r="E1727">
        <v>570.86965925000004</v>
      </c>
      <c r="F1727">
        <v>183.05</v>
      </c>
      <c r="G1727">
        <v>87.987459844331994</v>
      </c>
      <c r="H1727">
        <v>-8.8545255790031501</v>
      </c>
      <c r="I1727">
        <v>17.0150972235765</v>
      </c>
      <c r="J1727">
        <v>3.3564555962190799</v>
      </c>
      <c r="K1727">
        <v>175.03160553906301</v>
      </c>
      <c r="L1727">
        <v>145.137021280265</v>
      </c>
      <c r="M1727">
        <v>55.4018484025422</v>
      </c>
      <c r="N1727">
        <v>0.48734766860044898</v>
      </c>
      <c r="O1727">
        <v>19.460035791497798</v>
      </c>
      <c r="P1727">
        <v>123.638884032634</v>
      </c>
      <c r="Q1727">
        <v>0.12208125256178699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239</v>
      </c>
      <c r="E1728">
        <v>569.58029999999997</v>
      </c>
      <c r="F1728">
        <v>382.6</v>
      </c>
      <c r="G1728">
        <v>59.694785382551302</v>
      </c>
      <c r="H1728">
        <v>12.324660941009</v>
      </c>
      <c r="I1728">
        <v>2.0737062685327401</v>
      </c>
      <c r="J1728">
        <v>1.3980182259257301</v>
      </c>
      <c r="K1728">
        <v>354.55392681680701</v>
      </c>
      <c r="L1728">
        <v>315.64797374436802</v>
      </c>
      <c r="M1728">
        <v>73.046308721241502</v>
      </c>
      <c r="N1728">
        <v>2.70522560055521</v>
      </c>
      <c r="O1728">
        <v>14.1923680083638</v>
      </c>
      <c r="P1728">
        <v>106.81081081081</v>
      </c>
      <c r="Q1728">
        <v>6.6568447515954005E-2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E1729">
        <v>566.74530000000004</v>
      </c>
      <c r="F1729">
        <v>131.30000000000001</v>
      </c>
      <c r="G1729">
        <v>-7.5847072962278101</v>
      </c>
      <c r="H1729">
        <v>0.99164143489586998</v>
      </c>
      <c r="I1729">
        <v>-10.991730862346801</v>
      </c>
      <c r="J1729">
        <v>-6.4863492884224199</v>
      </c>
      <c r="K1729">
        <v>121.90453982332799</v>
      </c>
      <c r="L1729">
        <v>115.011127602805</v>
      </c>
      <c r="M1729">
        <v>57.041469372701897</v>
      </c>
      <c r="N1729">
        <v>1.6959250272006701</v>
      </c>
      <c r="O1729">
        <v>21.096725057120999</v>
      </c>
      <c r="P1729">
        <v>57.6230492196879</v>
      </c>
      <c r="Q1729">
        <v>0.119468357520166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484</v>
      </c>
      <c r="E1730">
        <v>565.60096457500003</v>
      </c>
      <c r="F1730">
        <v>463.2</v>
      </c>
      <c r="G1730">
        <v>99.247189725698604</v>
      </c>
      <c r="H1730">
        <v>11.5212820075125</v>
      </c>
      <c r="I1730">
        <v>31.839019256822802</v>
      </c>
      <c r="J1730">
        <v>-1.0268506823467201</v>
      </c>
      <c r="K1730">
        <v>436.76777519586301</v>
      </c>
      <c r="L1730">
        <v>356.12383215235798</v>
      </c>
      <c r="M1730">
        <v>50.199806962111403</v>
      </c>
      <c r="N1730">
        <v>1.27872991582085</v>
      </c>
      <c r="O1730">
        <v>9.8877374784110508</v>
      </c>
      <c r="P1730">
        <v>150.37837837837799</v>
      </c>
      <c r="Q1730">
        <v>5.5199534554049003E-2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214</v>
      </c>
      <c r="E1731">
        <v>563.93263999999999</v>
      </c>
      <c r="F1731">
        <v>307</v>
      </c>
      <c r="G1731">
        <v>75.534373305075306</v>
      </c>
      <c r="H1731">
        <v>28.761829847018699</v>
      </c>
      <c r="I1731">
        <v>17.956266495565401</v>
      </c>
      <c r="J1731">
        <v>-7.0283164944353498</v>
      </c>
      <c r="K1731">
        <v>264.04666577565098</v>
      </c>
      <c r="M1731">
        <v>59.794319067164402</v>
      </c>
      <c r="N1731">
        <v>1.327366544704</v>
      </c>
      <c r="O1731">
        <v>20.195439739413601</v>
      </c>
      <c r="P1731">
        <v>110.27397260273899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46</v>
      </c>
      <c r="E1732">
        <v>563.63900000000001</v>
      </c>
      <c r="F1732">
        <v>265</v>
      </c>
      <c r="G1732">
        <v>210.900757301596</v>
      </c>
      <c r="H1732">
        <v>55.702446841895402</v>
      </c>
      <c r="I1732">
        <v>224.04789034419801</v>
      </c>
      <c r="J1732">
        <v>21.308457357622299</v>
      </c>
      <c r="M1732">
        <v>76.922677281200905</v>
      </c>
      <c r="O1732">
        <v>6.7924528301886697</v>
      </c>
      <c r="P1732">
        <v>253.333333333333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65</v>
      </c>
      <c r="E1733">
        <v>563.52445776000002</v>
      </c>
      <c r="F1733">
        <v>346.9</v>
      </c>
      <c r="G1733">
        <v>57.889250309660802</v>
      </c>
      <c r="H1733">
        <v>1.10123825916614</v>
      </c>
      <c r="I1733">
        <v>-24.1228931207024</v>
      </c>
      <c r="J1733">
        <v>0.74669190973309696</v>
      </c>
      <c r="K1733">
        <v>342.16042108286803</v>
      </c>
      <c r="L1733">
        <v>329.19039282067598</v>
      </c>
      <c r="M1733">
        <v>63.135758260200802</v>
      </c>
      <c r="N1733">
        <v>1.6769668398891799</v>
      </c>
      <c r="O1733">
        <v>35.485730758143497</v>
      </c>
      <c r="Q1733">
        <v>6.3752266483126999E-2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120</v>
      </c>
      <c r="E1734">
        <v>563.40769999999998</v>
      </c>
      <c r="F1734">
        <v>320.55</v>
      </c>
      <c r="G1734">
        <v>-18.632375268412499</v>
      </c>
      <c r="H1734">
        <v>5.8863890162977004</v>
      </c>
      <c r="I1734">
        <v>-12.5691144092972</v>
      </c>
      <c r="J1734">
        <v>-5.6593723614161497</v>
      </c>
      <c r="K1734">
        <v>330.65503737425598</v>
      </c>
      <c r="L1734">
        <v>323.57418366370803</v>
      </c>
      <c r="M1734">
        <v>42.526807003628299</v>
      </c>
      <c r="N1734">
        <v>0.92448760979790001</v>
      </c>
      <c r="O1734">
        <v>33.208547808454199</v>
      </c>
      <c r="P1734">
        <v>27.379296642161702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189</v>
      </c>
      <c r="E1735">
        <v>561.16945599999997</v>
      </c>
      <c r="F1735">
        <v>486.25</v>
      </c>
      <c r="G1735">
        <v>28.3181136078415</v>
      </c>
      <c r="H1735">
        <v>-18.635543845097601</v>
      </c>
      <c r="I1735">
        <v>-31.921743886305102</v>
      </c>
      <c r="J1735">
        <v>-7.5369484943891099</v>
      </c>
      <c r="K1735">
        <v>524.22290261614603</v>
      </c>
      <c r="L1735">
        <v>473.03377227033599</v>
      </c>
      <c r="M1735">
        <v>13.59161777916</v>
      </c>
      <c r="N1735">
        <v>2.0026820474581601</v>
      </c>
      <c r="O1735">
        <v>31.794344473007701</v>
      </c>
      <c r="P1735">
        <v>80.359792284866401</v>
      </c>
      <c r="Q1735">
        <v>0.15046139491441901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247</v>
      </c>
      <c r="E1736">
        <v>559.20495000000005</v>
      </c>
      <c r="F1736">
        <v>473.05</v>
      </c>
      <c r="G1736">
        <v>189.96987216123799</v>
      </c>
      <c r="H1736">
        <v>64.372854168826905</v>
      </c>
      <c r="I1736">
        <v>20.699700493545699</v>
      </c>
      <c r="J1736">
        <v>7.1634850064851401</v>
      </c>
      <c r="K1736">
        <v>322.195683644366</v>
      </c>
      <c r="L1736">
        <v>271.73302893960198</v>
      </c>
      <c r="M1736">
        <v>84.581186609759897</v>
      </c>
      <c r="N1736">
        <v>3.50377310813766</v>
      </c>
      <c r="O1736">
        <v>9.5127364971991896E-2</v>
      </c>
      <c r="P1736">
        <v>247.83088235294099</v>
      </c>
      <c r="Q1736">
        <v>0.106822667317801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49</v>
      </c>
      <c r="E1737">
        <v>559.01279212199995</v>
      </c>
      <c r="F1737">
        <v>49.01</v>
      </c>
      <c r="G1737">
        <v>-38.492841638282101</v>
      </c>
      <c r="H1737">
        <v>-16.073555253991302</v>
      </c>
      <c r="I1737">
        <v>-52.325076838584501</v>
      </c>
      <c r="J1737">
        <v>-3.7332085522686</v>
      </c>
      <c r="K1737">
        <v>55.658207636479197</v>
      </c>
      <c r="L1737">
        <v>63.283015069679301</v>
      </c>
      <c r="M1737">
        <v>38.827861497452503</v>
      </c>
      <c r="N1737">
        <v>2.0426942211945098</v>
      </c>
      <c r="O1737">
        <v>77.718832891246606</v>
      </c>
      <c r="P1737">
        <v>22.372034956304599</v>
      </c>
      <c r="Q1737">
        <v>-6.1448317536222E-2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629</v>
      </c>
      <c r="E1738">
        <v>556.71366907200002</v>
      </c>
      <c r="F1738">
        <v>21.22</v>
      </c>
      <c r="G1738">
        <v>-17.3089000476403</v>
      </c>
      <c r="H1738">
        <v>0.68074450030836198</v>
      </c>
      <c r="I1738">
        <v>-45.308147429560599</v>
      </c>
      <c r="J1738">
        <v>-2.2370029937982698</v>
      </c>
      <c r="K1738">
        <v>21.811685545027402</v>
      </c>
      <c r="L1738">
        <v>23.246665114930899</v>
      </c>
      <c r="M1738">
        <v>43.319240790544697</v>
      </c>
      <c r="N1738">
        <v>0.62959736627232599</v>
      </c>
      <c r="O1738">
        <v>66.823751178133804</v>
      </c>
      <c r="P1738">
        <v>11.3910761154855</v>
      </c>
      <c r="Q1738">
        <v>4.5886048101253997E-2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333</v>
      </c>
      <c r="E1739">
        <v>554.95967069099902</v>
      </c>
      <c r="F1739">
        <v>88.58</v>
      </c>
      <c r="G1739">
        <v>-3.7639880096414302</v>
      </c>
      <c r="H1739">
        <v>0.330722820874918</v>
      </c>
      <c r="I1739">
        <v>-28.258525251190299</v>
      </c>
      <c r="J1739">
        <v>-1.05558922170809</v>
      </c>
      <c r="K1739">
        <v>87.834351483565897</v>
      </c>
      <c r="L1739">
        <v>91.571488313578598</v>
      </c>
      <c r="M1739">
        <v>58.7109445649902</v>
      </c>
      <c r="N1739">
        <v>1.9015251084076199</v>
      </c>
      <c r="O1739">
        <v>51.7272522013998</v>
      </c>
      <c r="P1739">
        <v>22.942401110340001</v>
      </c>
      <c r="Q1739">
        <v>2.1485362151406999E-2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130</v>
      </c>
      <c r="E1740">
        <v>551.46587999999997</v>
      </c>
      <c r="F1740">
        <v>20.13</v>
      </c>
      <c r="G1740">
        <v>251.83032079365901</v>
      </c>
      <c r="H1740">
        <v>-2.30587848631462</v>
      </c>
      <c r="I1740">
        <v>46.043890844136101</v>
      </c>
      <c r="J1740">
        <v>-0.18763923816088601</v>
      </c>
      <c r="K1740">
        <v>20.015948834797999</v>
      </c>
      <c r="L1740">
        <v>15.631770126458701</v>
      </c>
      <c r="M1740">
        <v>59.717678013427602</v>
      </c>
      <c r="N1740">
        <v>1.0826346194231</v>
      </c>
      <c r="O1740">
        <v>21.708892200695399</v>
      </c>
      <c r="P1740">
        <v>302.599999999999</v>
      </c>
      <c r="Q1740">
        <v>0.158519789598283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716</v>
      </c>
      <c r="E1741">
        <v>551.373761715</v>
      </c>
      <c r="F1741">
        <v>74.31</v>
      </c>
      <c r="G1741">
        <v>286.08257148617997</v>
      </c>
      <c r="H1741">
        <v>2.1802326247964898</v>
      </c>
      <c r="I1741">
        <v>100.768074352761</v>
      </c>
      <c r="J1741">
        <v>-4.9905192873102697</v>
      </c>
      <c r="K1741">
        <v>74.562857101477405</v>
      </c>
      <c r="L1741">
        <v>55.243193847777199</v>
      </c>
      <c r="M1741">
        <v>42.075313547702997</v>
      </c>
      <c r="N1741">
        <v>1.0323396009482999</v>
      </c>
      <c r="O1741">
        <v>19.633965818866901</v>
      </c>
      <c r="P1741">
        <v>337.11764705882302</v>
      </c>
      <c r="Q1741">
        <v>8.8613869726858002E-2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403</v>
      </c>
      <c r="E1742">
        <v>548.17483875000005</v>
      </c>
      <c r="F1742">
        <v>2151.1999999999998</v>
      </c>
      <c r="G1742">
        <v>18.2857973822885</v>
      </c>
      <c r="H1742">
        <v>22.8599172085964</v>
      </c>
      <c r="I1742">
        <v>0.60034170613124405</v>
      </c>
      <c r="J1742">
        <v>-11.5530727642057</v>
      </c>
      <c r="K1742">
        <v>1996.67319578405</v>
      </c>
      <c r="L1742">
        <v>1849.9273917459</v>
      </c>
      <c r="M1742">
        <v>50.4113838421965</v>
      </c>
      <c r="N1742">
        <v>3.1307359577846001</v>
      </c>
      <c r="O1742">
        <v>29.1837114168836</v>
      </c>
      <c r="P1742">
        <v>47.950481430536399</v>
      </c>
      <c r="Q1742">
        <v>-3.9553000319690002E-2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692</v>
      </c>
      <c r="E1743">
        <v>547.67825219999997</v>
      </c>
      <c r="F1743">
        <v>21.67</v>
      </c>
      <c r="G1743">
        <v>5.4169171792019704</v>
      </c>
      <c r="H1743">
        <v>-2.3004978029678198</v>
      </c>
      <c r="I1743">
        <v>-5.9735596772513802</v>
      </c>
      <c r="J1743">
        <v>-7.2160672976723097</v>
      </c>
      <c r="K1743">
        <v>21.147144340840399</v>
      </c>
      <c r="L1743">
        <v>20.374874054022801</v>
      </c>
      <c r="M1743">
        <v>50.406508422373498</v>
      </c>
      <c r="N1743">
        <v>1.8298735160847099</v>
      </c>
      <c r="O1743">
        <v>31.5182279649284</v>
      </c>
      <c r="P1743">
        <v>41.172638436482003</v>
      </c>
      <c r="Q1743">
        <v>4.7645634557067003E-2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143</v>
      </c>
      <c r="E1744">
        <v>547.17578603999902</v>
      </c>
      <c r="F1744">
        <v>64.59</v>
      </c>
      <c r="G1744">
        <v>-51.799285069903902</v>
      </c>
      <c r="H1744">
        <v>-19.315068127083201</v>
      </c>
      <c r="I1744">
        <v>-38.600697964767001</v>
      </c>
      <c r="J1744">
        <v>-4.7383690495063702</v>
      </c>
      <c r="K1744">
        <v>73.552125334752802</v>
      </c>
      <c r="L1744">
        <v>77.063373899334294</v>
      </c>
      <c r="M1744">
        <v>37.625146745292298</v>
      </c>
      <c r="N1744">
        <v>3.3869468378906502</v>
      </c>
      <c r="O1744">
        <v>71.698405325901803</v>
      </c>
      <c r="P1744">
        <v>2.6868044515103402</v>
      </c>
      <c r="Q1744">
        <v>6.4114997369127999E-2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239</v>
      </c>
      <c r="E1745">
        <v>547.08592608999902</v>
      </c>
      <c r="F1745">
        <v>1559.3</v>
      </c>
      <c r="G1745">
        <v>-4.96034567312807</v>
      </c>
      <c r="H1745">
        <v>0.112422167280153</v>
      </c>
      <c r="I1745">
        <v>-0.118547604660069</v>
      </c>
      <c r="J1745">
        <v>-5.9124519668061204</v>
      </c>
      <c r="K1745">
        <v>1545.98615371756</v>
      </c>
      <c r="L1745">
        <v>1480.83197039997</v>
      </c>
      <c r="M1745">
        <v>70.169718220060304</v>
      </c>
      <c r="N1745">
        <v>1.6165350361283799</v>
      </c>
      <c r="O1745">
        <v>24.094144808567901</v>
      </c>
      <c r="P1745">
        <v>24.843875100080002</v>
      </c>
      <c r="Q1745">
        <v>0.19341567712705701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21</v>
      </c>
      <c r="E1746">
        <v>546.48848048000002</v>
      </c>
      <c r="F1746">
        <v>16.54</v>
      </c>
      <c r="G1746">
        <v>-5.6796429744561197</v>
      </c>
      <c r="H1746">
        <v>-7.6238951010602101</v>
      </c>
      <c r="I1746">
        <v>-38.122967512052398</v>
      </c>
      <c r="J1746">
        <v>-3.2977906997322002</v>
      </c>
      <c r="K1746">
        <v>17.362560884248101</v>
      </c>
      <c r="L1746">
        <v>17.7209843563395</v>
      </c>
      <c r="M1746">
        <v>29.821423471140601</v>
      </c>
      <c r="N1746">
        <v>0.88725244254700397</v>
      </c>
      <c r="O1746">
        <v>59.6130592503022</v>
      </c>
      <c r="P1746">
        <v>22.0664206642066</v>
      </c>
      <c r="Q1746">
        <v>-5.1974033252029997E-3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46</v>
      </c>
      <c r="E1747">
        <v>543.84355620600002</v>
      </c>
      <c r="F1747">
        <v>176.53</v>
      </c>
      <c r="G1747">
        <v>170.99033116710299</v>
      </c>
      <c r="H1747">
        <v>30.5739401077896</v>
      </c>
      <c r="I1747">
        <v>21.325478656269699</v>
      </c>
      <c r="J1747">
        <v>14.380575300816901</v>
      </c>
      <c r="K1747">
        <v>130.814787671803</v>
      </c>
      <c r="L1747">
        <v>111.048334500542</v>
      </c>
      <c r="M1747">
        <v>60.970968873669896</v>
      </c>
      <c r="N1747">
        <v>3.6864788483136199</v>
      </c>
      <c r="O1747">
        <v>4.7414037274117602</v>
      </c>
      <c r="P1747">
        <v>211.89045936395701</v>
      </c>
      <c r="Q1747">
        <v>7.0138829991751001E-2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247</v>
      </c>
      <c r="E1748">
        <v>543.83177332499997</v>
      </c>
      <c r="F1748">
        <v>314.5</v>
      </c>
      <c r="G1748">
        <v>-15.449560992679899</v>
      </c>
      <c r="H1748">
        <v>9.6100759296397893</v>
      </c>
      <c r="I1748">
        <v>-11.723338924788401</v>
      </c>
      <c r="J1748">
        <v>-4.8012757585496804</v>
      </c>
      <c r="K1748">
        <v>302.12697351356502</v>
      </c>
      <c r="L1748">
        <v>299.55825415983901</v>
      </c>
      <c r="M1748">
        <v>64.321417588488103</v>
      </c>
      <c r="N1748">
        <v>2.1362773359665099</v>
      </c>
      <c r="O1748">
        <v>14.0858505564388</v>
      </c>
      <c r="P1748">
        <v>19.354838709677399</v>
      </c>
      <c r="Q1748">
        <v>3.1294717277728999E-2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109</v>
      </c>
      <c r="E1749">
        <v>541.229015</v>
      </c>
      <c r="F1749">
        <v>1824.65</v>
      </c>
      <c r="G1749">
        <v>53.543532624784</v>
      </c>
      <c r="H1749">
        <v>19.463544843746899</v>
      </c>
      <c r="I1749">
        <v>31.838095394190098</v>
      </c>
      <c r="J1749">
        <v>13.076702444958499</v>
      </c>
      <c r="K1749">
        <v>1648.29426058935</v>
      </c>
      <c r="L1749">
        <v>1447.3945567067699</v>
      </c>
      <c r="M1749">
        <v>71.006971375855102</v>
      </c>
      <c r="N1749">
        <v>1.2820412438475199</v>
      </c>
      <c r="O1749">
        <v>17.776011837886699</v>
      </c>
      <c r="P1749">
        <v>90.6436109079511</v>
      </c>
      <c r="Q1749">
        <v>8.7610447077871995E-2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21</v>
      </c>
      <c r="E1750">
        <v>540.707269817</v>
      </c>
      <c r="F1750">
        <v>169.87</v>
      </c>
      <c r="G1750">
        <v>3.0345158371709702</v>
      </c>
      <c r="H1750">
        <v>8.5279734561447995</v>
      </c>
      <c r="I1750">
        <v>-27.055320170776501</v>
      </c>
      <c r="J1750">
        <v>-3.0668231075276</v>
      </c>
      <c r="K1750">
        <v>163.24681450750401</v>
      </c>
      <c r="L1750">
        <v>158.880150549653</v>
      </c>
      <c r="M1750">
        <v>52.680235259482203</v>
      </c>
      <c r="N1750">
        <v>1.7217161736142199</v>
      </c>
      <c r="O1750">
        <v>26.8028492376523</v>
      </c>
      <c r="P1750">
        <v>42.628043660789203</v>
      </c>
      <c r="Q1750">
        <v>-2.5369889418592001E-2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E1751">
        <v>540.38380111999902</v>
      </c>
      <c r="F1751">
        <v>40.36</v>
      </c>
      <c r="G1751">
        <v>-26.5399234380534</v>
      </c>
      <c r="H1751">
        <v>-11.3357215263807</v>
      </c>
      <c r="I1751">
        <v>-23.108706779190602</v>
      </c>
      <c r="J1751">
        <v>-3.8326230590011101</v>
      </c>
      <c r="K1751">
        <v>41.172195634878797</v>
      </c>
      <c r="L1751">
        <v>41.796665204223999</v>
      </c>
      <c r="M1751">
        <v>36.367658609005197</v>
      </c>
      <c r="N1751">
        <v>0.65609389871852997</v>
      </c>
      <c r="O1751">
        <v>29.038652130822499</v>
      </c>
      <c r="P1751">
        <v>22.303030303030202</v>
      </c>
      <c r="Q1751">
        <v>3.1092911661719999E-3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1840</v>
      </c>
      <c r="E1752">
        <v>540.03200000000004</v>
      </c>
      <c r="F1752">
        <v>182.6</v>
      </c>
      <c r="G1752">
        <v>25.883580547253199</v>
      </c>
      <c r="H1752">
        <v>-1.818713412303</v>
      </c>
      <c r="I1752">
        <v>-19.793210335267901</v>
      </c>
      <c r="J1752">
        <v>8.5888862833574304</v>
      </c>
      <c r="K1752">
        <v>175.23964087608101</v>
      </c>
      <c r="L1752">
        <v>170.12022679372899</v>
      </c>
      <c r="M1752">
        <v>43.890854330363403</v>
      </c>
      <c r="N1752">
        <v>1.73370248167272</v>
      </c>
      <c r="O1752">
        <v>29.791894852135801</v>
      </c>
      <c r="P1752">
        <v>58.5069444444444</v>
      </c>
      <c r="Q1752">
        <v>9.4344169017839999E-2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621</v>
      </c>
      <c r="E1753">
        <v>539.30384200000003</v>
      </c>
      <c r="F1753">
        <v>679.05</v>
      </c>
      <c r="G1753">
        <v>293.17172921179099</v>
      </c>
      <c r="H1753">
        <v>5.0126470584381</v>
      </c>
      <c r="I1753">
        <v>108.046529579077</v>
      </c>
      <c r="J1753">
        <v>4.1222370178266701</v>
      </c>
      <c r="K1753">
        <v>595.46961430294095</v>
      </c>
      <c r="L1753">
        <v>440.598323781153</v>
      </c>
      <c r="M1753">
        <v>82.225032338003103</v>
      </c>
      <c r="N1753">
        <v>0.53783578105556795</v>
      </c>
      <c r="O1753">
        <v>4.1307709299757098</v>
      </c>
      <c r="P1753">
        <v>329.77848101265801</v>
      </c>
      <c r="Q1753">
        <v>0.174736744926558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189</v>
      </c>
      <c r="E1754">
        <v>537.84751585599997</v>
      </c>
      <c r="F1754">
        <v>131.91</v>
      </c>
      <c r="G1754">
        <v>62.835677936516902</v>
      </c>
      <c r="H1754">
        <v>8.9909488613115904</v>
      </c>
      <c r="I1754">
        <v>-19.631052497305699</v>
      </c>
      <c r="J1754">
        <v>4.55609255069876</v>
      </c>
      <c r="K1754">
        <v>125.249022710917</v>
      </c>
      <c r="L1754">
        <v>118.23336980140201</v>
      </c>
      <c r="M1754">
        <v>72.927299669656094</v>
      </c>
      <c r="N1754">
        <v>3.0437609257987601</v>
      </c>
      <c r="O1754">
        <v>25.312713213554701</v>
      </c>
      <c r="P1754">
        <v>93.274725274725199</v>
      </c>
      <c r="Q1754">
        <v>9.0000824894622994E-2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280</v>
      </c>
      <c r="E1755">
        <v>535.93925586499995</v>
      </c>
      <c r="F1755">
        <v>566.85</v>
      </c>
      <c r="G1755">
        <v>-27.2496912836348</v>
      </c>
      <c r="H1755">
        <v>23.7009858035</v>
      </c>
      <c r="I1755">
        <v>-0.101275103281976</v>
      </c>
      <c r="J1755">
        <v>19.588927039705599</v>
      </c>
      <c r="K1755">
        <v>478.98343187915998</v>
      </c>
      <c r="L1755">
        <v>477.64157499733301</v>
      </c>
      <c r="M1755">
        <v>72.105611179273893</v>
      </c>
      <c r="N1755">
        <v>4.4492905312166</v>
      </c>
      <c r="O1755">
        <v>15.3215136279438</v>
      </c>
      <c r="P1755">
        <v>46.095360824742201</v>
      </c>
      <c r="Q1755">
        <v>-2.6545189733720002E-2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D1756" t="s">
        <v>65</v>
      </c>
      <c r="E1756">
        <v>533.59638911399998</v>
      </c>
      <c r="F1756">
        <v>105.57</v>
      </c>
      <c r="G1756">
        <v>-23.4591385677335</v>
      </c>
      <c r="H1756">
        <v>1.2366733354956001</v>
      </c>
      <c r="I1756">
        <v>-20.419941542988099</v>
      </c>
      <c r="J1756">
        <v>1.6669302877679399</v>
      </c>
      <c r="K1756">
        <v>107.57637345899001</v>
      </c>
      <c r="L1756">
        <v>107.725907436081</v>
      </c>
      <c r="M1756">
        <v>52.428715122150798</v>
      </c>
      <c r="N1756">
        <v>0.829249739654214</v>
      </c>
      <c r="O1756">
        <v>44.6433645922137</v>
      </c>
      <c r="P1756">
        <v>17.9553072625698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46</v>
      </c>
      <c r="E1757">
        <v>532.89890479999997</v>
      </c>
      <c r="F1757">
        <v>29.03</v>
      </c>
      <c r="G1757">
        <v>143.230030095985</v>
      </c>
      <c r="H1757">
        <v>7.2077483480669304</v>
      </c>
      <c r="I1757">
        <v>12.9395218708193</v>
      </c>
      <c r="J1757">
        <v>8.5716279036741696</v>
      </c>
      <c r="K1757">
        <v>28.797826957405402</v>
      </c>
      <c r="L1757">
        <v>25.078422519399101</v>
      </c>
      <c r="M1757">
        <v>67.096899572914097</v>
      </c>
      <c r="N1757">
        <v>0.65811710286080305</v>
      </c>
      <c r="O1757">
        <v>38.821908370651002</v>
      </c>
      <c r="P1757">
        <v>190.3</v>
      </c>
      <c r="Q1757">
        <v>-6.2227711046817999E-2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E1758">
        <v>532.74</v>
      </c>
      <c r="F1758">
        <v>140</v>
      </c>
      <c r="G1758">
        <v>224.48034267412899</v>
      </c>
      <c r="H1758">
        <v>-27.469447140203901</v>
      </c>
      <c r="I1758">
        <v>46.252117989986203</v>
      </c>
      <c r="J1758">
        <v>-12.329791261852799</v>
      </c>
      <c r="K1758">
        <v>184.69688776733</v>
      </c>
      <c r="L1758">
        <v>148.07078325564501</v>
      </c>
      <c r="M1758">
        <v>28.1309268786611</v>
      </c>
      <c r="N1758">
        <v>0.79309147925085999</v>
      </c>
      <c r="O1758">
        <v>195.21428571428501</v>
      </c>
      <c r="P1758">
        <v>275.23452157598399</v>
      </c>
      <c r="Q1758">
        <v>0.21195348581490001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542</v>
      </c>
      <c r="E1759">
        <v>529.83742689999997</v>
      </c>
      <c r="F1759">
        <v>449.1</v>
      </c>
      <c r="G1759">
        <v>70.322924752960802</v>
      </c>
      <c r="H1759">
        <v>11.9086509832903</v>
      </c>
      <c r="I1759">
        <v>28.6776031134462</v>
      </c>
      <c r="J1759">
        <v>-6.1078301180666204</v>
      </c>
      <c r="K1759">
        <v>403.54156970391602</v>
      </c>
      <c r="L1759">
        <v>336.211675233096</v>
      </c>
      <c r="M1759">
        <v>54.459581461222001</v>
      </c>
      <c r="N1759">
        <v>1.4317318047296901</v>
      </c>
      <c r="O1759">
        <v>10.443108439100399</v>
      </c>
      <c r="P1759">
        <v>105.6789558049</v>
      </c>
      <c r="Q1759">
        <v>-2.3972776140689998E-3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629</v>
      </c>
      <c r="E1760">
        <v>529.48466189999999</v>
      </c>
      <c r="F1760">
        <v>270.3</v>
      </c>
      <c r="G1760">
        <v>174.669829103909</v>
      </c>
      <c r="H1760">
        <v>40.845033619821301</v>
      </c>
      <c r="I1760">
        <v>139.56792586423401</v>
      </c>
      <c r="J1760">
        <v>-7.7520604915242801</v>
      </c>
      <c r="K1760">
        <v>238.070725142909</v>
      </c>
      <c r="L1760">
        <v>168.86556156588301</v>
      </c>
      <c r="M1760">
        <v>60.351225117888497</v>
      </c>
      <c r="N1760">
        <v>2.19531953195319</v>
      </c>
      <c r="O1760">
        <v>17.092119866814599</v>
      </c>
      <c r="P1760">
        <v>221.403091557669</v>
      </c>
      <c r="Q1760">
        <v>0.226516091591911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D1761" t="s">
        <v>3679</v>
      </c>
      <c r="E1761">
        <v>527.16</v>
      </c>
      <c r="F1761">
        <v>130.69</v>
      </c>
      <c r="G1761">
        <v>-1.1405125396735101</v>
      </c>
      <c r="H1761">
        <v>-0.646210944757307</v>
      </c>
      <c r="I1761">
        <v>-38.162149631617297</v>
      </c>
      <c r="J1761">
        <v>-0.48904334622366802</v>
      </c>
      <c r="K1761">
        <v>135.44896940712701</v>
      </c>
      <c r="M1761">
        <v>44.2556567038148</v>
      </c>
      <c r="N1761">
        <v>0.48744368441914399</v>
      </c>
      <c r="O1761">
        <v>95.386028005203102</v>
      </c>
      <c r="P1761">
        <v>36.1354166666666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65</v>
      </c>
      <c r="E1762">
        <v>526.18740736200004</v>
      </c>
      <c r="F1762">
        <v>166.44</v>
      </c>
      <c r="G1762">
        <v>186.37032782271299</v>
      </c>
      <c r="H1762">
        <v>5.6183071906800501</v>
      </c>
      <c r="I1762">
        <v>14.593388950765901</v>
      </c>
      <c r="J1762">
        <v>2.5508388511391602</v>
      </c>
      <c r="K1762">
        <v>154.73352875517</v>
      </c>
      <c r="L1762">
        <v>130.56435422668</v>
      </c>
      <c r="M1762">
        <v>54.1418314375126</v>
      </c>
      <c r="N1762">
        <v>1.5566584104003001</v>
      </c>
      <c r="O1762">
        <v>7.7565489065128501</v>
      </c>
      <c r="P1762">
        <v>257.16738197424797</v>
      </c>
      <c r="Q1762">
        <v>5.3416011564658999E-2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610</v>
      </c>
      <c r="E1763">
        <v>525.207301247999</v>
      </c>
      <c r="F1763">
        <v>100.9</v>
      </c>
      <c r="G1763">
        <v>95.180566964338098</v>
      </c>
      <c r="H1763">
        <v>-18.520003542544899</v>
      </c>
      <c r="I1763">
        <v>38.927800798002501</v>
      </c>
      <c r="J1763">
        <v>9.30345643568978</v>
      </c>
      <c r="K1763">
        <v>104.74552574362301</v>
      </c>
      <c r="L1763">
        <v>79.816613873771004</v>
      </c>
      <c r="M1763">
        <v>44.326297261288801</v>
      </c>
      <c r="N1763">
        <v>1.7559060138234599</v>
      </c>
      <c r="O1763">
        <v>39.048562933597601</v>
      </c>
      <c r="P1763">
        <v>136.57678780773699</v>
      </c>
      <c r="Q1763">
        <v>5.2811337092951001E-2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239</v>
      </c>
      <c r="E1764">
        <v>524.20770900000002</v>
      </c>
      <c r="F1764">
        <v>80.59</v>
      </c>
      <c r="G1764">
        <v>-11.6170314230889</v>
      </c>
      <c r="H1764">
        <v>-2.5281007085368401</v>
      </c>
      <c r="I1764">
        <v>-21.8076277160438</v>
      </c>
      <c r="J1764">
        <v>-2.5595247643299301</v>
      </c>
      <c r="K1764">
        <v>83.216961607189404</v>
      </c>
      <c r="L1764">
        <v>83.511260348781207</v>
      </c>
      <c r="M1764">
        <v>48.033526270401197</v>
      </c>
      <c r="N1764">
        <v>0.73061783630870203</v>
      </c>
      <c r="O1764">
        <v>54.795880382181302</v>
      </c>
      <c r="P1764">
        <v>15.956834532374099</v>
      </c>
      <c r="Q1764">
        <v>1.0955879737637999E-2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21</v>
      </c>
      <c r="E1765">
        <v>524.14877317000003</v>
      </c>
      <c r="F1765">
        <v>371.5</v>
      </c>
      <c r="G1765">
        <v>45.118923734836201</v>
      </c>
      <c r="H1765">
        <v>1.4262344653178001</v>
      </c>
      <c r="I1765">
        <v>20.194836892859101</v>
      </c>
      <c r="J1765">
        <v>5.2121168512877902E-2</v>
      </c>
      <c r="K1765">
        <v>347.71495853587697</v>
      </c>
      <c r="L1765">
        <v>302.75640664370098</v>
      </c>
      <c r="M1765">
        <v>47.1872534896617</v>
      </c>
      <c r="N1765">
        <v>0.77742303838176696</v>
      </c>
      <c r="O1765">
        <v>14.4010767160161</v>
      </c>
      <c r="P1765">
        <v>99.035628181087603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1151</v>
      </c>
      <c r="E1766">
        <v>523.410648799</v>
      </c>
      <c r="F1766">
        <v>135.54</v>
      </c>
      <c r="G1766">
        <v>43.647479178752903</v>
      </c>
      <c r="H1766">
        <v>4.7625762990572698</v>
      </c>
      <c r="I1766">
        <v>-17.941217711855</v>
      </c>
      <c r="J1766">
        <v>0.49100309551619697</v>
      </c>
      <c r="K1766">
        <v>131.08957113538401</v>
      </c>
      <c r="L1766">
        <v>125.153967489237</v>
      </c>
      <c r="M1766">
        <v>63.885480828790598</v>
      </c>
      <c r="N1766">
        <v>1.23157428133317</v>
      </c>
      <c r="O1766">
        <v>28.264718902169101</v>
      </c>
      <c r="P1766">
        <v>72.772466539196898</v>
      </c>
      <c r="Q1766">
        <v>1.3477840498669999E-3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75</v>
      </c>
      <c r="E1767">
        <v>523.22264117999998</v>
      </c>
      <c r="F1767">
        <v>178.27</v>
      </c>
      <c r="G1767">
        <v>49.5106989861942</v>
      </c>
      <c r="H1767">
        <v>30.245808855288601</v>
      </c>
      <c r="I1767">
        <v>-2.3148499944453098</v>
      </c>
      <c r="J1767">
        <v>19.3437015584337</v>
      </c>
      <c r="K1767">
        <v>139.994523253197</v>
      </c>
      <c r="L1767">
        <v>132.55070525419299</v>
      </c>
      <c r="M1767">
        <v>76.900067949394796</v>
      </c>
      <c r="N1767">
        <v>4.0973006303715902</v>
      </c>
      <c r="O1767">
        <v>9.3285465866382395</v>
      </c>
      <c r="P1767">
        <v>76.330365974282898</v>
      </c>
      <c r="Q1767">
        <v>3.8697532440247998E-2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21</v>
      </c>
      <c r="E1768">
        <v>523.05629999999996</v>
      </c>
      <c r="F1768">
        <v>73.150000000000006</v>
      </c>
      <c r="G1768">
        <v>10.975261741798899</v>
      </c>
      <c r="H1768">
        <v>-5.7781007085368401</v>
      </c>
      <c r="I1768">
        <v>10.999869448076399</v>
      </c>
      <c r="J1768">
        <v>5.2444107782918996</v>
      </c>
      <c r="K1768">
        <v>75.3626885741606</v>
      </c>
      <c r="L1768">
        <v>66.025766668033896</v>
      </c>
      <c r="M1768">
        <v>52.732912877096901</v>
      </c>
      <c r="N1768">
        <v>2.2066791797995502</v>
      </c>
      <c r="O1768">
        <v>23.650034176349902</v>
      </c>
      <c r="P1768">
        <v>97.435897435897402</v>
      </c>
      <c r="Q1768">
        <v>0.21771339678867399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242</v>
      </c>
      <c r="E1769">
        <v>523.05416855999999</v>
      </c>
      <c r="F1769">
        <v>96.27</v>
      </c>
      <c r="G1769">
        <v>-43.918592019237899</v>
      </c>
      <c r="H1769">
        <v>-3.9368672732666901</v>
      </c>
      <c r="I1769">
        <v>6.6859934402225196</v>
      </c>
      <c r="J1769">
        <v>1.69550240627884</v>
      </c>
      <c r="K1769">
        <v>98.515556147231095</v>
      </c>
      <c r="L1769">
        <v>101.281180880341</v>
      </c>
      <c r="M1769">
        <v>57.2694133116619</v>
      </c>
      <c r="N1769">
        <v>0.77592943495483102</v>
      </c>
      <c r="O1769">
        <v>37.5818011841695</v>
      </c>
      <c r="P1769">
        <v>25.0422132744512</v>
      </c>
      <c r="Q1769">
        <v>0.171181474180986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1535</v>
      </c>
      <c r="E1770">
        <v>519.82186348100004</v>
      </c>
      <c r="F1770">
        <v>93.49</v>
      </c>
      <c r="G1770">
        <v>12.1121190392738</v>
      </c>
      <c r="H1770">
        <v>20.513274211896</v>
      </c>
      <c r="I1770">
        <v>-21.427913739200399</v>
      </c>
      <c r="J1770">
        <v>16.147763835491102</v>
      </c>
      <c r="K1770">
        <v>84.859952987693404</v>
      </c>
      <c r="L1770">
        <v>83.754168199884006</v>
      </c>
      <c r="M1770">
        <v>83.355817035527494</v>
      </c>
      <c r="N1770">
        <v>2.1149758444126001</v>
      </c>
      <c r="O1770">
        <v>21.938175205904301</v>
      </c>
      <c r="P1770">
        <v>46.536050156739798</v>
      </c>
      <c r="Q1770">
        <v>7.8478543770253997E-2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21</v>
      </c>
      <c r="E1771">
        <v>518.97223843500001</v>
      </c>
      <c r="F1771">
        <v>67.69</v>
      </c>
      <c r="G1771">
        <v>91.000820793659798</v>
      </c>
      <c r="H1771">
        <v>-2.3908515081878998</v>
      </c>
      <c r="I1771">
        <v>-12.400918299731901</v>
      </c>
      <c r="J1771">
        <v>-1.1452605832104299</v>
      </c>
      <c r="K1771">
        <v>69.627628865804098</v>
      </c>
      <c r="L1771">
        <v>64.501335952382505</v>
      </c>
      <c r="M1771">
        <v>55.385896331847299</v>
      </c>
      <c r="N1771">
        <v>1.4198371273488799</v>
      </c>
      <c r="O1771">
        <v>58.442901462549798</v>
      </c>
      <c r="P1771">
        <v>135.034722222222</v>
      </c>
      <c r="Q1771">
        <v>0.12085717282606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49</v>
      </c>
      <c r="E1772">
        <v>517.38750000000005</v>
      </c>
      <c r="F1772">
        <v>369.25</v>
      </c>
      <c r="G1772">
        <v>44.947093310980797</v>
      </c>
      <c r="H1772">
        <v>12.109180907106699</v>
      </c>
      <c r="I1772">
        <v>20.819145317944098</v>
      </c>
      <c r="J1772">
        <v>10.1519500400199</v>
      </c>
      <c r="K1772">
        <v>318.57652971896601</v>
      </c>
      <c r="L1772">
        <v>279.96289213259303</v>
      </c>
      <c r="M1772">
        <v>76.798572332425394</v>
      </c>
      <c r="N1772">
        <v>3.14752795652289</v>
      </c>
      <c r="O1772">
        <v>12.2951929587</v>
      </c>
      <c r="P1772">
        <v>71.744186046511601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403</v>
      </c>
      <c r="E1773">
        <v>517.03579845000002</v>
      </c>
      <c r="F1773">
        <v>189.9</v>
      </c>
      <c r="G1773">
        <v>10.035677936516899</v>
      </c>
      <c r="H1773">
        <v>14.080115109979401</v>
      </c>
      <c r="I1773">
        <v>6.4131932728818404</v>
      </c>
      <c r="J1773">
        <v>5.1041171404452399</v>
      </c>
      <c r="K1773">
        <v>177.71925073863699</v>
      </c>
      <c r="L1773">
        <v>167.06607306125301</v>
      </c>
      <c r="M1773">
        <v>61.712370742205003</v>
      </c>
      <c r="N1773">
        <v>1.4245001039999801</v>
      </c>
      <c r="O1773">
        <v>7.9515534491837601</v>
      </c>
      <c r="P1773">
        <v>42.781954887217999</v>
      </c>
      <c r="Q1773">
        <v>-7.2606526091930001E-3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21</v>
      </c>
      <c r="E1774">
        <v>515.813396614</v>
      </c>
      <c r="F1774">
        <v>12.44</v>
      </c>
      <c r="G1774">
        <v>-80.0027836019445</v>
      </c>
      <c r="H1774">
        <v>10.6065325319459</v>
      </c>
      <c r="I1774">
        <v>-63.114548345411798</v>
      </c>
      <c r="J1774">
        <v>3.6767678215276201</v>
      </c>
      <c r="K1774">
        <v>12.528549614195899</v>
      </c>
      <c r="L1774">
        <v>17.9923240320114</v>
      </c>
      <c r="M1774">
        <v>67.163820899665097</v>
      </c>
      <c r="N1774">
        <v>1.1708961820775601</v>
      </c>
      <c r="O1774">
        <v>135.369774919614</v>
      </c>
      <c r="P1774">
        <v>30.261780104711999</v>
      </c>
      <c r="Q1774">
        <v>0.14357723109454801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403</v>
      </c>
      <c r="E1775">
        <v>514.64330756999902</v>
      </c>
      <c r="F1775">
        <v>303.60000000000002</v>
      </c>
      <c r="G1775">
        <v>-46.209031058191997</v>
      </c>
      <c r="H1775">
        <v>0.96249410590138595</v>
      </c>
      <c r="I1775">
        <v>-30.956690459039802</v>
      </c>
      <c r="J1775">
        <v>0.78613821306746801</v>
      </c>
      <c r="K1775">
        <v>305.35882008528398</v>
      </c>
      <c r="L1775">
        <v>325.64753816887901</v>
      </c>
      <c r="M1775">
        <v>54.264655208501502</v>
      </c>
      <c r="N1775">
        <v>1.0089469725056599</v>
      </c>
      <c r="O1775">
        <v>51.515151515151501</v>
      </c>
      <c r="P1775">
        <v>15.877862595419799</v>
      </c>
      <c r="Q1775">
        <v>-4.8235989031219999E-2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629</v>
      </c>
      <c r="E1776">
        <v>512.89098753999997</v>
      </c>
      <c r="F1776">
        <v>252.19</v>
      </c>
      <c r="G1776">
        <v>32.975497959014099</v>
      </c>
      <c r="H1776">
        <v>29.4718992914631</v>
      </c>
      <c r="I1776">
        <v>23.785226661761801</v>
      </c>
      <c r="J1776">
        <v>5.0049953305316901</v>
      </c>
      <c r="K1776">
        <v>222.956080263617</v>
      </c>
      <c r="L1776">
        <v>196.98106467530101</v>
      </c>
      <c r="M1776">
        <v>78.466140715829297</v>
      </c>
      <c r="N1776">
        <v>2.4690658780634198</v>
      </c>
      <c r="O1776">
        <v>18.085570403267301</v>
      </c>
      <c r="P1776">
        <v>81.366414958647894</v>
      </c>
      <c r="Q1776">
        <v>5.3377315959537E-2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65</v>
      </c>
      <c r="E1777">
        <v>511.70220437</v>
      </c>
      <c r="F1777">
        <v>495.8</v>
      </c>
      <c r="G1777">
        <v>28.727451143854299</v>
      </c>
      <c r="H1777">
        <v>-14.6798864228225</v>
      </c>
      <c r="I1777">
        <v>1.3991799242171099</v>
      </c>
      <c r="J1777">
        <v>-0.61284505405289702</v>
      </c>
      <c r="K1777">
        <v>509.97791246660699</v>
      </c>
      <c r="L1777">
        <v>457.68023217910701</v>
      </c>
      <c r="M1777">
        <v>35.921336739813199</v>
      </c>
      <c r="N1777">
        <v>0.95615156529670298</v>
      </c>
      <c r="O1777">
        <v>18.999596611536901</v>
      </c>
      <c r="P1777">
        <v>60.609005506964699</v>
      </c>
      <c r="Q1777">
        <v>8.6974187878156001E-2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542</v>
      </c>
      <c r="E1778">
        <v>510.64443516</v>
      </c>
      <c r="F1778">
        <v>402.45</v>
      </c>
      <c r="G1778">
        <v>-36.470966581755398</v>
      </c>
      <c r="H1778">
        <v>4.2151425347064002</v>
      </c>
      <c r="I1778">
        <v>-23.3238335391531</v>
      </c>
      <c r="J1778">
        <v>-6.7362543415843401</v>
      </c>
      <c r="M1778">
        <v>44.326328044377902</v>
      </c>
      <c r="O1778">
        <v>35.892657472978001</v>
      </c>
      <c r="P1778">
        <v>48.780036968576702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65</v>
      </c>
      <c r="E1779">
        <v>510.35160183999898</v>
      </c>
      <c r="F1779">
        <v>380.35</v>
      </c>
      <c r="G1779">
        <v>3.12864749868606</v>
      </c>
      <c r="H1779">
        <v>10.382078932181701</v>
      </c>
      <c r="I1779">
        <v>-18.962012732076101</v>
      </c>
      <c r="J1779">
        <v>2.40807303849577</v>
      </c>
      <c r="K1779">
        <v>345.51005265788302</v>
      </c>
      <c r="L1779">
        <v>324.20512918957098</v>
      </c>
      <c r="M1779">
        <v>68.433603979381004</v>
      </c>
      <c r="N1779">
        <v>0.97830461990642004</v>
      </c>
      <c r="O1779">
        <v>13.053766267911101</v>
      </c>
      <c r="P1779">
        <v>71.328828828828804</v>
      </c>
      <c r="Q1779">
        <v>-2.6057742656898E-2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120</v>
      </c>
      <c r="E1780">
        <v>508.32921479999999</v>
      </c>
      <c r="F1780">
        <v>228</v>
      </c>
      <c r="G1780">
        <v>-44.178607777768697</v>
      </c>
      <c r="H1780">
        <v>-3.1947673752035</v>
      </c>
      <c r="I1780">
        <v>-21.2965115775723</v>
      </c>
      <c r="J1780">
        <v>4.0206664860544601</v>
      </c>
      <c r="K1780">
        <v>239.97000405115199</v>
      </c>
      <c r="L1780">
        <v>255.33996666637</v>
      </c>
      <c r="M1780">
        <v>53.008674847637401</v>
      </c>
      <c r="N1780">
        <v>1.05571161048689</v>
      </c>
      <c r="O1780">
        <v>35.855263157894697</v>
      </c>
      <c r="P1780">
        <v>6.0465116279069697</v>
      </c>
      <c r="Q1780">
        <v>0.172699666953817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130</v>
      </c>
      <c r="E1781">
        <v>507.840113508</v>
      </c>
      <c r="F1781">
        <v>53.37</v>
      </c>
      <c r="G1781">
        <v>79.414465815304794</v>
      </c>
      <c r="H1781">
        <v>16.960271384486401</v>
      </c>
      <c r="I1781">
        <v>54.3212038362621</v>
      </c>
      <c r="J1781">
        <v>-6.9694929650235897</v>
      </c>
      <c r="K1781">
        <v>46.638111744875303</v>
      </c>
      <c r="L1781">
        <v>38.865486943355002</v>
      </c>
      <c r="M1781">
        <v>44.415863385785997</v>
      </c>
      <c r="N1781">
        <v>1.6229905234420301</v>
      </c>
      <c r="O1781">
        <v>8.6752857410530293</v>
      </c>
      <c r="P1781">
        <v>131.515020062899</v>
      </c>
      <c r="Q1781">
        <v>0.14099671144800199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986</v>
      </c>
      <c r="E1782">
        <v>506.1508632</v>
      </c>
      <c r="F1782">
        <v>45.42</v>
      </c>
      <c r="G1782">
        <v>58.571319779461</v>
      </c>
      <c r="H1782">
        <v>11.1756029951668</v>
      </c>
      <c r="I1782">
        <v>12.663920778410899</v>
      </c>
      <c r="J1782">
        <v>2.6742353396954099</v>
      </c>
      <c r="K1782">
        <v>41.444119069090398</v>
      </c>
      <c r="L1782">
        <v>37.467576407874802</v>
      </c>
      <c r="M1782">
        <v>53.5671812338649</v>
      </c>
      <c r="N1782">
        <v>1.0672274983856</v>
      </c>
      <c r="O1782">
        <v>19.0004403346543</v>
      </c>
      <c r="P1782">
        <v>87.298969072164894</v>
      </c>
      <c r="Q1782">
        <v>4.2497427394795E-2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1407</v>
      </c>
      <c r="E1783">
        <v>505.88922336000002</v>
      </c>
      <c r="F1783">
        <v>245.26</v>
      </c>
      <c r="G1783">
        <v>-19.055749415473699</v>
      </c>
      <c r="H1783">
        <v>-4.5078577935570703</v>
      </c>
      <c r="I1783">
        <v>-23.565519161200701</v>
      </c>
      <c r="J1783">
        <v>0.29709938725846102</v>
      </c>
      <c r="K1783">
        <v>252.16002155642499</v>
      </c>
      <c r="L1783">
        <v>256.059598500074</v>
      </c>
      <c r="M1783">
        <v>46.1363127379134</v>
      </c>
      <c r="N1783">
        <v>1.07904683691457</v>
      </c>
      <c r="O1783">
        <v>28.1497186659055</v>
      </c>
      <c r="P1783">
        <v>8.5221238938053094</v>
      </c>
      <c r="Q1783">
        <v>0.10201564385405799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21</v>
      </c>
      <c r="E1784">
        <v>505.62438698599999</v>
      </c>
      <c r="F1784">
        <v>139.19</v>
      </c>
      <c r="G1784">
        <v>10.734164589638199</v>
      </c>
      <c r="H1784">
        <v>14.9999910330686</v>
      </c>
      <c r="I1784">
        <v>-28.711550375530798</v>
      </c>
      <c r="J1784">
        <v>-0.85604584271265904</v>
      </c>
      <c r="K1784">
        <v>132.676668732628</v>
      </c>
      <c r="L1784">
        <v>124.269056067184</v>
      </c>
      <c r="M1784">
        <v>62.461374285359199</v>
      </c>
      <c r="N1784">
        <v>1.4313400827696801</v>
      </c>
      <c r="O1784">
        <v>24.793447805158401</v>
      </c>
      <c r="P1784">
        <v>76.525047558655601</v>
      </c>
      <c r="Q1784">
        <v>0.175067072088611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E1785">
        <v>505.44315343199997</v>
      </c>
      <c r="F1785">
        <v>25.67</v>
      </c>
      <c r="G1785">
        <v>73.774582772021503</v>
      </c>
      <c r="H1785">
        <v>-8.36715571038253</v>
      </c>
      <c r="I1785">
        <v>5.6715691146790599</v>
      </c>
      <c r="J1785">
        <v>0.25776465605256599</v>
      </c>
      <c r="K1785">
        <v>26.387028512072298</v>
      </c>
      <c r="L1785">
        <v>24.139103352060701</v>
      </c>
      <c r="M1785">
        <v>43.081555802663601</v>
      </c>
      <c r="N1785">
        <v>0.89451173836159203</v>
      </c>
      <c r="O1785">
        <v>25.6330346708219</v>
      </c>
      <c r="P1785">
        <v>113.916666666666</v>
      </c>
      <c r="Q1785">
        <v>0.16411080502601699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130</v>
      </c>
      <c r="E1786">
        <v>505.30194</v>
      </c>
      <c r="F1786">
        <v>94.6</v>
      </c>
      <c r="G1786">
        <v>77.789939692821207</v>
      </c>
      <c r="H1786">
        <v>1.19780323695168</v>
      </c>
      <c r="I1786">
        <v>-6.1679113322771997</v>
      </c>
      <c r="J1786">
        <v>3.6866977254332198</v>
      </c>
      <c r="K1786">
        <v>94.295744230280306</v>
      </c>
      <c r="L1786">
        <v>87.545257840410997</v>
      </c>
      <c r="M1786">
        <v>70.583673229120606</v>
      </c>
      <c r="N1786">
        <v>1.01549522470939</v>
      </c>
      <c r="O1786">
        <v>33.720930232558104</v>
      </c>
      <c r="P1786">
        <v>550.88757396449603</v>
      </c>
      <c r="Q1786">
        <v>0.128149864527597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1025</v>
      </c>
      <c r="E1787">
        <v>504.45555000000002</v>
      </c>
      <c r="F1787">
        <v>61.82</v>
      </c>
      <c r="G1787">
        <v>76.089395018782099</v>
      </c>
      <c r="H1787">
        <v>18.398728559755799</v>
      </c>
      <c r="I1787">
        <v>-16.540728863505102</v>
      </c>
      <c r="J1787">
        <v>21.251601327855301</v>
      </c>
      <c r="K1787">
        <v>54.95617707417</v>
      </c>
      <c r="L1787">
        <v>54.530263360922099</v>
      </c>
      <c r="M1787">
        <v>83.512596591483202</v>
      </c>
      <c r="N1787">
        <v>1.7247734386325599</v>
      </c>
      <c r="O1787">
        <v>59.333549013264303</v>
      </c>
      <c r="P1787">
        <v>108.148148148148</v>
      </c>
      <c r="Q1787">
        <v>4.3679438823698999E-2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171</v>
      </c>
      <c r="E1788">
        <v>503.10750000000002</v>
      </c>
      <c r="F1788">
        <v>202</v>
      </c>
      <c r="G1788">
        <v>50.427679181459297</v>
      </c>
      <c r="H1788">
        <v>3.7606693449390902</v>
      </c>
      <c r="I1788">
        <v>-5.0132376530995701</v>
      </c>
      <c r="J1788">
        <v>1.1610774449585699</v>
      </c>
      <c r="K1788">
        <v>193.50639074184099</v>
      </c>
      <c r="L1788">
        <v>174.72301144282901</v>
      </c>
      <c r="M1788">
        <v>54.664021863347699</v>
      </c>
      <c r="N1788">
        <v>1.87906716938975</v>
      </c>
      <c r="O1788">
        <v>13.861386138613801</v>
      </c>
      <c r="P1788">
        <v>79.396092362344504</v>
      </c>
      <c r="Q1788">
        <v>0.10741270826792799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297</v>
      </c>
      <c r="E1789">
        <v>502.71172000000001</v>
      </c>
      <c r="F1789">
        <v>202.85</v>
      </c>
      <c r="G1789">
        <v>9.2664910064257597</v>
      </c>
      <c r="H1789">
        <v>0.67598092411621502</v>
      </c>
      <c r="I1789">
        <v>22.413624049028002</v>
      </c>
      <c r="J1789">
        <v>-0.47539598499312002</v>
      </c>
      <c r="K1789">
        <v>223.99777515085</v>
      </c>
      <c r="M1789">
        <v>47.467384599596102</v>
      </c>
      <c r="N1789">
        <v>0.34495140620968401</v>
      </c>
      <c r="O1789">
        <v>55.780133103278203</v>
      </c>
      <c r="P1789">
        <v>48.935389133626998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542</v>
      </c>
      <c r="E1790">
        <v>501.542223989999</v>
      </c>
      <c r="F1790">
        <v>701.55</v>
      </c>
      <c r="G1790">
        <v>49.846115779279302</v>
      </c>
      <c r="H1790">
        <v>21.055240371689901</v>
      </c>
      <c r="I1790">
        <v>65.282543144597497</v>
      </c>
      <c r="J1790">
        <v>8.4606957655692696</v>
      </c>
      <c r="K1790">
        <v>601.34175948508403</v>
      </c>
      <c r="L1790">
        <v>517.31517532704697</v>
      </c>
      <c r="M1790">
        <v>76.804506959112601</v>
      </c>
      <c r="N1790">
        <v>1.2663939744564301</v>
      </c>
      <c r="O1790">
        <v>1.3470173187940899</v>
      </c>
      <c r="P1790">
        <v>114.771161793969</v>
      </c>
      <c r="Q1790">
        <v>3.5529470247152001E-2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629</v>
      </c>
      <c r="E1791">
        <v>501.40480000000002</v>
      </c>
      <c r="F1791">
        <v>796.85</v>
      </c>
      <c r="G1791">
        <v>166.27926768010599</v>
      </c>
      <c r="H1791">
        <v>76.867248128672401</v>
      </c>
      <c r="I1791">
        <v>179.42640072270899</v>
      </c>
      <c r="J1791">
        <v>18.272230707477501</v>
      </c>
      <c r="K1791">
        <v>560.99240678877504</v>
      </c>
      <c r="M1791">
        <v>69.256981110259005</v>
      </c>
      <c r="N1791">
        <v>0.86754865848608298</v>
      </c>
      <c r="O1791">
        <v>3.46991278157746</v>
      </c>
      <c r="P1791">
        <v>206.480769230769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297</v>
      </c>
      <c r="E1792">
        <v>500.193783319999</v>
      </c>
      <c r="F1792">
        <v>336.35</v>
      </c>
      <c r="G1792">
        <v>111.259017976758</v>
      </c>
      <c r="H1792">
        <v>41.891921054248698</v>
      </c>
      <c r="I1792">
        <v>5.45406426570998</v>
      </c>
      <c r="J1792">
        <v>-7.92453899339759</v>
      </c>
      <c r="K1792">
        <v>277.181851961164</v>
      </c>
      <c r="L1792">
        <v>249.83827266260801</v>
      </c>
      <c r="M1792">
        <v>70.729174115410302</v>
      </c>
      <c r="N1792">
        <v>3.4488419780042201</v>
      </c>
      <c r="O1792">
        <v>9.3652445369406703</v>
      </c>
      <c r="P1792">
        <v>152.894736842105</v>
      </c>
      <c r="Q1792">
        <v>8.4591949370019001E-2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140</v>
      </c>
      <c r="E1793">
        <v>498.26983799999999</v>
      </c>
      <c r="F1793">
        <v>12.35</v>
      </c>
      <c r="G1793">
        <v>80.226154126993094</v>
      </c>
      <c r="H1793">
        <v>11.908997546743199</v>
      </c>
      <c r="I1793">
        <v>20.335652760993199</v>
      </c>
      <c r="J1793">
        <v>-0.16772476150320301</v>
      </c>
      <c r="K1793">
        <v>11.771540191862</v>
      </c>
      <c r="L1793">
        <v>10.1991468796855</v>
      </c>
      <c r="M1793">
        <v>61.585134928593803</v>
      </c>
      <c r="N1793">
        <v>1.84556419847554</v>
      </c>
      <c r="O1793">
        <v>17.408906882591001</v>
      </c>
      <c r="P1793">
        <v>152.04081632653001</v>
      </c>
      <c r="Q1793">
        <v>5.7117665178975E-2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E1794">
        <v>498.02558399999998</v>
      </c>
      <c r="F1794">
        <v>255</v>
      </c>
      <c r="G1794">
        <v>44.824581253491303</v>
      </c>
      <c r="H1794">
        <v>58.173653677428</v>
      </c>
      <c r="I1794">
        <v>57.971714296093602</v>
      </c>
      <c r="J1794">
        <v>21.393917371602502</v>
      </c>
      <c r="M1794">
        <v>100</v>
      </c>
      <c r="O1794">
        <v>0</v>
      </c>
      <c r="P1794">
        <v>78.947368421052602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239</v>
      </c>
      <c r="E1795">
        <v>496.82499999999999</v>
      </c>
      <c r="F1795">
        <v>140.80000000000001</v>
      </c>
      <c r="G1795">
        <v>-4.0182327469273904</v>
      </c>
      <c r="H1795">
        <v>0.69772982524442195</v>
      </c>
      <c r="I1795">
        <v>-21.709159924614401</v>
      </c>
      <c r="J1795">
        <v>-1.93432645476287</v>
      </c>
      <c r="K1795">
        <v>141.15049563421701</v>
      </c>
      <c r="L1795">
        <v>135.691773030391</v>
      </c>
      <c r="M1795">
        <v>47.363866369849703</v>
      </c>
      <c r="N1795">
        <v>0.66178702283952495</v>
      </c>
      <c r="O1795">
        <v>20.525568181818102</v>
      </c>
      <c r="P1795">
        <v>37.298878595806897</v>
      </c>
      <c r="Q1795">
        <v>5.9998232677180997E-2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189</v>
      </c>
      <c r="E1796">
        <v>494.877776877999</v>
      </c>
      <c r="F1796">
        <v>39.880000000000003</v>
      </c>
      <c r="G1796">
        <v>22.267127632846499</v>
      </c>
      <c r="H1796">
        <v>-9.64372789844575</v>
      </c>
      <c r="I1796">
        <v>-12.133002138580601</v>
      </c>
      <c r="J1796">
        <v>0.955853564361547</v>
      </c>
      <c r="K1796">
        <v>39.886583221674101</v>
      </c>
      <c r="L1796">
        <v>37.714734409928099</v>
      </c>
      <c r="M1796">
        <v>48.975265990482001</v>
      </c>
      <c r="N1796">
        <v>0.79933412395029002</v>
      </c>
      <c r="O1796">
        <v>24.749247743229599</v>
      </c>
      <c r="P1796">
        <v>57.940594059405903</v>
      </c>
      <c r="Q1796">
        <v>5.0788033802592003E-2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1535</v>
      </c>
      <c r="E1797">
        <v>494.07672725999998</v>
      </c>
      <c r="F1797">
        <v>300.8</v>
      </c>
      <c r="G1797">
        <v>-23.467960191060001</v>
      </c>
      <c r="H1797">
        <v>1.7002729938853001</v>
      </c>
      <c r="I1797">
        <v>-10.320827148457701</v>
      </c>
      <c r="J1797">
        <v>0.56681514987660797</v>
      </c>
      <c r="K1797">
        <v>300.07581209840498</v>
      </c>
      <c r="M1797">
        <v>48.444378817870202</v>
      </c>
      <c r="N1797">
        <v>0.677133105802047</v>
      </c>
      <c r="O1797">
        <v>21.010638297872301</v>
      </c>
      <c r="P1797">
        <v>60.426666666666598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29</v>
      </c>
      <c r="E1798">
        <v>493.96572900000001</v>
      </c>
      <c r="F1798">
        <v>1.8</v>
      </c>
      <c r="G1798">
        <v>12.854359255198201</v>
      </c>
      <c r="H1798">
        <v>5.2279968524387703</v>
      </c>
      <c r="I1798">
        <v>-17.7232040584747</v>
      </c>
      <c r="J1798">
        <v>-8.8922555041423795E-2</v>
      </c>
      <c r="K1798">
        <v>1.7411717895268899</v>
      </c>
      <c r="L1798">
        <v>1.73416002528478</v>
      </c>
      <c r="M1798">
        <v>23.5104084817429</v>
      </c>
      <c r="N1798">
        <v>0.85613349631775604</v>
      </c>
      <c r="O1798">
        <v>27.7777777777777</v>
      </c>
      <c r="P1798">
        <v>50</v>
      </c>
      <c r="Q1798">
        <v>-4.6059269614540002E-2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65</v>
      </c>
      <c r="E1799">
        <v>491.88659688000001</v>
      </c>
      <c r="F1799">
        <v>376.2</v>
      </c>
      <c r="G1799">
        <v>233.70514171056499</v>
      </c>
      <c r="H1799">
        <v>27.896648455342699</v>
      </c>
      <c r="I1799">
        <v>19.586285882594101</v>
      </c>
      <c r="J1799">
        <v>13.6898130771424</v>
      </c>
      <c r="K1799">
        <v>319.08093947238501</v>
      </c>
      <c r="L1799">
        <v>264.07102503014897</v>
      </c>
      <c r="M1799">
        <v>89.730311309085593</v>
      </c>
      <c r="N1799">
        <v>2.3331288016116298</v>
      </c>
      <c r="O1799">
        <v>10.8452950558213</v>
      </c>
      <c r="P1799">
        <v>262.95224312590398</v>
      </c>
      <c r="Q1799">
        <v>0.148906987772844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333</v>
      </c>
      <c r="E1800">
        <v>491.69812585099999</v>
      </c>
      <c r="F1800">
        <v>20.8</v>
      </c>
      <c r="G1800">
        <v>-10.316320480578399</v>
      </c>
      <c r="H1800">
        <v>-6.9134218094542597</v>
      </c>
      <c r="I1800">
        <v>14.369222128944999</v>
      </c>
      <c r="J1800">
        <v>4.4297414921098603</v>
      </c>
      <c r="K1800">
        <v>21.341056204932698</v>
      </c>
      <c r="L1800">
        <v>20.6592972726128</v>
      </c>
      <c r="M1800">
        <v>62.301266306955803</v>
      </c>
      <c r="N1800">
        <v>0.65801313152214103</v>
      </c>
      <c r="O1800">
        <v>46.394230769230703</v>
      </c>
      <c r="P1800">
        <v>34.193548387096698</v>
      </c>
      <c r="Q1800">
        <v>8.0257745484390002E-3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46</v>
      </c>
      <c r="E1801">
        <v>490.47670399999998</v>
      </c>
      <c r="F1801">
        <v>395.65</v>
      </c>
      <c r="G1801">
        <v>-22.371693231128098</v>
      </c>
      <c r="H1801">
        <v>10.7718992914631</v>
      </c>
      <c r="I1801">
        <v>-9.2245601885258797</v>
      </c>
      <c r="J1801">
        <v>-16.0160058883747</v>
      </c>
      <c r="M1801">
        <v>36.096295260582998</v>
      </c>
      <c r="O1801">
        <v>49.627195753822797</v>
      </c>
      <c r="P1801">
        <v>29.721311475409799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1093</v>
      </c>
      <c r="E1802">
        <v>490.36237096000002</v>
      </c>
      <c r="F1802">
        <v>225.66</v>
      </c>
      <c r="G1802">
        <v>78.991558395102501</v>
      </c>
      <c r="H1802">
        <v>8.2752135546314403</v>
      </c>
      <c r="I1802">
        <v>33.268077827221099</v>
      </c>
      <c r="J1802">
        <v>8.4635216784659306</v>
      </c>
      <c r="K1802">
        <v>206.69637717969201</v>
      </c>
      <c r="L1802">
        <v>175.39535447546001</v>
      </c>
      <c r="M1802">
        <v>71.948605347021797</v>
      </c>
      <c r="N1802">
        <v>2.1534922930322198</v>
      </c>
      <c r="O1802">
        <v>12.514402197996899</v>
      </c>
      <c r="P1802">
        <v>130.26530612244801</v>
      </c>
      <c r="Q1802">
        <v>9.2421199311916002E-2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304</v>
      </c>
      <c r="E1803">
        <v>490.02287749999999</v>
      </c>
      <c r="F1803">
        <v>618.20000000000005</v>
      </c>
      <c r="G1803">
        <v>75.107106507945502</v>
      </c>
      <c r="H1803">
        <v>-2.78553947230471</v>
      </c>
      <c r="I1803">
        <v>-25.192965418396199</v>
      </c>
      <c r="J1803">
        <v>1.0385284253507201</v>
      </c>
      <c r="K1803">
        <v>614.42078924546297</v>
      </c>
      <c r="L1803">
        <v>546.07527512929698</v>
      </c>
      <c r="M1803">
        <v>52.880786191902402</v>
      </c>
      <c r="N1803">
        <v>0.63052938633524602</v>
      </c>
      <c r="O1803">
        <v>26.334519572953699</v>
      </c>
      <c r="P1803">
        <v>113.02549965541</v>
      </c>
      <c r="Q1803">
        <v>0.17745351892862701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189</v>
      </c>
      <c r="E1804">
        <v>488.74099999999999</v>
      </c>
      <c r="F1804">
        <v>180.05</v>
      </c>
      <c r="G1804">
        <v>3.6523463148675899</v>
      </c>
      <c r="H1804">
        <v>6.3929519230420997</v>
      </c>
      <c r="I1804">
        <v>-15.866698524252801</v>
      </c>
      <c r="J1804">
        <v>6.9586964925776202</v>
      </c>
      <c r="K1804">
        <v>156.30156712689899</v>
      </c>
      <c r="L1804">
        <v>149.699761803798</v>
      </c>
      <c r="M1804">
        <v>50.5161632584486</v>
      </c>
      <c r="N1804">
        <v>2.4292441324828999</v>
      </c>
      <c r="O1804">
        <v>13.412940849763901</v>
      </c>
      <c r="P1804">
        <v>55.215517241379303</v>
      </c>
      <c r="Q1804">
        <v>4.5811433215041997E-2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189</v>
      </c>
      <c r="E1805">
        <v>488.49715200000003</v>
      </c>
      <c r="F1805">
        <v>207.45</v>
      </c>
      <c r="G1805">
        <v>-19.304335240160299</v>
      </c>
      <c r="H1805">
        <v>20.4718992914631</v>
      </c>
      <c r="I1805">
        <v>-6.1572021975580196</v>
      </c>
      <c r="J1805">
        <v>0.19092819122723001</v>
      </c>
      <c r="K1805">
        <v>196.55022356626401</v>
      </c>
      <c r="M1805">
        <v>50.096187673061102</v>
      </c>
      <c r="N1805">
        <v>0.90327663304594796</v>
      </c>
      <c r="O1805">
        <v>26.1267775367558</v>
      </c>
      <c r="P1805">
        <v>58.237986270022802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100</v>
      </c>
      <c r="E1806">
        <v>488.31391500000001</v>
      </c>
      <c r="F1806">
        <v>998</v>
      </c>
      <c r="G1806">
        <v>8.32558600871719</v>
      </c>
      <c r="H1806">
        <v>-1.64150277039251</v>
      </c>
      <c r="I1806">
        <v>9.9939415663234694</v>
      </c>
      <c r="J1806">
        <v>-8.8922555041423795E-2</v>
      </c>
      <c r="K1806">
        <v>952.64838113110204</v>
      </c>
      <c r="L1806">
        <v>835.52685937020499</v>
      </c>
      <c r="M1806">
        <v>57.068132670468103</v>
      </c>
      <c r="N1806">
        <v>3.6901737967914401</v>
      </c>
      <c r="O1806">
        <v>2.7054108216432802</v>
      </c>
      <c r="P1806">
        <v>48.955223880597003</v>
      </c>
      <c r="Q1806">
        <v>0.14890881943877399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E1807">
        <v>488.02404374999998</v>
      </c>
      <c r="F1807">
        <v>450.9</v>
      </c>
      <c r="G1807">
        <v>181.964444258871</v>
      </c>
      <c r="H1807">
        <v>37.478168883939603</v>
      </c>
      <c r="I1807">
        <v>86.876823862787305</v>
      </c>
      <c r="J1807">
        <v>1.0271488735300001</v>
      </c>
      <c r="K1807">
        <v>359.98957839163398</v>
      </c>
      <c r="L1807">
        <v>264.89084207144299</v>
      </c>
      <c r="M1807">
        <v>76.776658239381405</v>
      </c>
      <c r="N1807">
        <v>0.711592428967878</v>
      </c>
      <c r="O1807">
        <v>3.79241516966069</v>
      </c>
      <c r="P1807">
        <v>217.42344244984099</v>
      </c>
      <c r="Q1807">
        <v>0.351440735610968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934</v>
      </c>
      <c r="E1808">
        <v>487.79467199999999</v>
      </c>
      <c r="F1808">
        <v>248.28</v>
      </c>
      <c r="G1808">
        <v>-10.2354319944442</v>
      </c>
      <c r="H1808">
        <v>26.348639879395002</v>
      </c>
      <c r="I1808">
        <v>4.90227952758804</v>
      </c>
      <c r="J1808">
        <v>0.374260342820815</v>
      </c>
      <c r="K1808">
        <v>213.400729580074</v>
      </c>
      <c r="L1808">
        <v>202.32430365034301</v>
      </c>
      <c r="M1808">
        <v>79.451405857325994</v>
      </c>
      <c r="N1808">
        <v>3.3352714614080199</v>
      </c>
      <c r="O1808">
        <v>6.45642017077492</v>
      </c>
      <c r="P1808">
        <v>48.537241998205197</v>
      </c>
      <c r="Q1808">
        <v>-7.5367652951309996E-2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346</v>
      </c>
      <c r="E1809">
        <v>487.51698149999999</v>
      </c>
      <c r="F1809">
        <v>601.79999999999995</v>
      </c>
      <c r="G1809">
        <v>108.048526789791</v>
      </c>
      <c r="H1809">
        <v>2.4808278628917302</v>
      </c>
      <c r="I1809">
        <v>0.51160767519583805</v>
      </c>
      <c r="J1809">
        <v>-1.99594498097037</v>
      </c>
      <c r="K1809">
        <v>560.78702272414205</v>
      </c>
      <c r="L1809">
        <v>482.51251540029199</v>
      </c>
      <c r="M1809">
        <v>49.519278345427502</v>
      </c>
      <c r="N1809">
        <v>1.1107899726474999</v>
      </c>
      <c r="O1809">
        <v>7.1784646061814499</v>
      </c>
      <c r="P1809">
        <v>140.47952047952</v>
      </c>
      <c r="Q1809">
        <v>4.1635776874669003E-2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130</v>
      </c>
      <c r="E1810">
        <v>486.86072402500002</v>
      </c>
      <c r="F1810">
        <v>252</v>
      </c>
      <c r="G1810">
        <v>-69.136590971046004</v>
      </c>
      <c r="H1810">
        <v>-1.55960313180017</v>
      </c>
      <c r="I1810">
        <v>-55.989457928443699</v>
      </c>
      <c r="J1810">
        <v>-2.0312302473491202</v>
      </c>
      <c r="K1810">
        <v>264.74109717359499</v>
      </c>
      <c r="M1810">
        <v>47.0799778800491</v>
      </c>
      <c r="N1810">
        <v>0.49542181586454498</v>
      </c>
      <c r="O1810">
        <v>77.0833333333333</v>
      </c>
      <c r="P1810">
        <v>13.667117726657599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1215</v>
      </c>
      <c r="E1811">
        <v>485.31411359999998</v>
      </c>
      <c r="F1811">
        <v>305.05</v>
      </c>
      <c r="G1811">
        <v>784.98983571903295</v>
      </c>
      <c r="H1811">
        <v>31.433527742562799</v>
      </c>
      <c r="I1811">
        <v>143.884491651388</v>
      </c>
      <c r="J1811">
        <v>23.0254842246195</v>
      </c>
      <c r="K1811">
        <v>231.63252254317899</v>
      </c>
      <c r="L1811">
        <v>164.08886836060401</v>
      </c>
      <c r="M1811">
        <v>78.119807736678197</v>
      </c>
      <c r="N1811">
        <v>1.11526323807865</v>
      </c>
      <c r="O1811">
        <v>4.2288149483691004</v>
      </c>
      <c r="P1811">
        <v>993.36917562724</v>
      </c>
      <c r="Q1811">
        <v>0.13709392447648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866</v>
      </c>
      <c r="E1812">
        <v>484.69560000000001</v>
      </c>
      <c r="F1812">
        <v>1526.7</v>
      </c>
      <c r="G1812">
        <v>-20.3029993194592</v>
      </c>
      <c r="H1812">
        <v>-0.583109742867292</v>
      </c>
      <c r="I1812">
        <v>-12.489512817308199</v>
      </c>
      <c r="J1812">
        <v>8.1628110756516801</v>
      </c>
      <c r="K1812">
        <v>1460.69339558451</v>
      </c>
      <c r="L1812">
        <v>1449.6985328373</v>
      </c>
      <c r="M1812">
        <v>79.399308306084905</v>
      </c>
      <c r="N1812">
        <v>0.96245274243421097</v>
      </c>
      <c r="O1812">
        <v>17.9013558655924</v>
      </c>
      <c r="P1812">
        <v>18.3029833397907</v>
      </c>
      <c r="Q1812">
        <v>0.14877836364394001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629</v>
      </c>
      <c r="E1813">
        <v>482.98611346000001</v>
      </c>
      <c r="F1813">
        <v>59.82</v>
      </c>
      <c r="G1813">
        <v>-15.136265078916299</v>
      </c>
      <c r="H1813">
        <v>8.4968761647286595</v>
      </c>
      <c r="I1813">
        <v>-29.029083820641599</v>
      </c>
      <c r="J1813">
        <v>7.18061212450203</v>
      </c>
      <c r="K1813">
        <v>56.744077274245399</v>
      </c>
      <c r="L1813">
        <v>57.282807071085998</v>
      </c>
      <c r="M1813">
        <v>67.080665059066803</v>
      </c>
      <c r="N1813">
        <v>2.0115227334881398</v>
      </c>
      <c r="O1813">
        <v>25.2089602139752</v>
      </c>
      <c r="P1813">
        <v>19.879759519038</v>
      </c>
      <c r="Q1813">
        <v>-2.5847949446662001E-2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336</v>
      </c>
      <c r="E1814">
        <v>482.57384579499899</v>
      </c>
      <c r="F1814">
        <v>134.19999999999999</v>
      </c>
      <c r="G1814">
        <v>-21.556546294947701</v>
      </c>
      <c r="H1814">
        <v>-9.0638149942511195</v>
      </c>
      <c r="I1814">
        <v>17.578713526184501</v>
      </c>
      <c r="J1814">
        <v>-3.3812525116260699</v>
      </c>
      <c r="K1814">
        <v>137.05457883512599</v>
      </c>
      <c r="L1814">
        <v>124.577510604328</v>
      </c>
      <c r="M1814">
        <v>50.006055856590201</v>
      </c>
      <c r="N1814">
        <v>0.41897568036754301</v>
      </c>
      <c r="O1814">
        <v>28.204172876304</v>
      </c>
      <c r="P1814">
        <v>35.5555555555555</v>
      </c>
      <c r="Q1814">
        <v>0.15156097440695801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713</v>
      </c>
      <c r="E1815">
        <v>481.92970355999898</v>
      </c>
      <c r="F1815">
        <v>27.83</v>
      </c>
      <c r="G1815">
        <v>1.96483725456515</v>
      </c>
      <c r="H1815">
        <v>-0.50425570108526796</v>
      </c>
      <c r="I1815">
        <v>0.85428608381912396</v>
      </c>
      <c r="J1815">
        <v>1.8642880598594501E-2</v>
      </c>
      <c r="K1815">
        <v>26.655136958278302</v>
      </c>
      <c r="L1815">
        <v>24.8269791085919</v>
      </c>
      <c r="M1815">
        <v>56.344784633490001</v>
      </c>
      <c r="N1815">
        <v>1.23765370371775</v>
      </c>
      <c r="O1815">
        <v>7.8332734459216802</v>
      </c>
      <c r="P1815">
        <v>39.15</v>
      </c>
      <c r="Q1815">
        <v>3.3094991646369998E-3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1840</v>
      </c>
      <c r="E1816">
        <v>481.123176822</v>
      </c>
      <c r="F1816">
        <v>231.6</v>
      </c>
      <c r="G1816">
        <v>-10.8282422962557</v>
      </c>
      <c r="H1816">
        <v>-2.51248184374036</v>
      </c>
      <c r="I1816">
        <v>-27.919071533330801</v>
      </c>
      <c r="J1816">
        <v>0.13825275571725601</v>
      </c>
      <c r="K1816">
        <v>238.639083244869</v>
      </c>
      <c r="L1816">
        <v>248.51374395126501</v>
      </c>
      <c r="M1816">
        <v>59.887606520543699</v>
      </c>
      <c r="N1816">
        <v>0.69074009179989504</v>
      </c>
      <c r="O1816">
        <v>37.737478411053502</v>
      </c>
      <c r="P1816">
        <v>18.769230769230699</v>
      </c>
      <c r="Q1816">
        <v>-4.5474558663407001E-2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21</v>
      </c>
      <c r="E1817">
        <v>480.59228636300003</v>
      </c>
      <c r="F1817">
        <v>129.32</v>
      </c>
      <c r="G1817">
        <v>39.671488314479802</v>
      </c>
      <c r="H1817">
        <v>39.783343524598799</v>
      </c>
      <c r="I1817">
        <v>8.9102025457881595</v>
      </c>
      <c r="J1817">
        <v>13.0689721818006</v>
      </c>
      <c r="K1817">
        <v>108.65645310732801</v>
      </c>
      <c r="L1817">
        <v>87.018089999683596</v>
      </c>
      <c r="M1817">
        <v>84.109988238688103</v>
      </c>
      <c r="N1817">
        <v>0.85246110787729901</v>
      </c>
      <c r="O1817">
        <v>2.1497061552737402</v>
      </c>
      <c r="P1817">
        <v>126.47985989492101</v>
      </c>
      <c r="Q1817">
        <v>4.9082615173002997E-2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21</v>
      </c>
      <c r="E1818">
        <v>480.22632314999998</v>
      </c>
      <c r="F1818">
        <v>257.14999999999998</v>
      </c>
      <c r="G1818">
        <v>108.378262103941</v>
      </c>
      <c r="H1818">
        <v>-9.5647307451668695</v>
      </c>
      <c r="I1818">
        <v>-22.04162140987</v>
      </c>
      <c r="J1818">
        <v>-4.4247159129750004</v>
      </c>
      <c r="K1818">
        <v>259.72835935325799</v>
      </c>
      <c r="L1818">
        <v>237.66399355228199</v>
      </c>
      <c r="M1818">
        <v>45.537319071663703</v>
      </c>
      <c r="N1818">
        <v>1.0344081547742801</v>
      </c>
      <c r="O1818">
        <v>30.429710285825301</v>
      </c>
      <c r="P1818">
        <v>142.594339622641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49</v>
      </c>
      <c r="E1819">
        <v>479.88033001999997</v>
      </c>
      <c r="F1819">
        <v>112.87</v>
      </c>
      <c r="G1819">
        <v>-40.9652594463101</v>
      </c>
      <c r="H1819">
        <v>-16.2997542518439</v>
      </c>
      <c r="I1819">
        <v>-27.818126403707801</v>
      </c>
      <c r="J1819">
        <v>7.2900903821890504</v>
      </c>
      <c r="M1819">
        <v>25.976988069131501</v>
      </c>
      <c r="O1819">
        <v>18.720652077611302</v>
      </c>
      <c r="P1819">
        <v>8.1648298993771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242</v>
      </c>
      <c r="E1820">
        <v>478.80589925999999</v>
      </c>
      <c r="F1820">
        <v>381.9</v>
      </c>
      <c r="G1820">
        <v>14.488198636653101</v>
      </c>
      <c r="H1820">
        <v>0.58499044979077497</v>
      </c>
      <c r="I1820">
        <v>-11.3748158831661</v>
      </c>
      <c r="J1820">
        <v>4.7367780601328597</v>
      </c>
      <c r="K1820">
        <v>373.62157064450201</v>
      </c>
      <c r="L1820">
        <v>358.69915377850901</v>
      </c>
      <c r="M1820">
        <v>70.346463383829203</v>
      </c>
      <c r="N1820">
        <v>0.51162577327342396</v>
      </c>
      <c r="O1820">
        <v>27.991620843152599</v>
      </c>
      <c r="P1820">
        <v>50.058939096267103</v>
      </c>
      <c r="Q1820">
        <v>-2.0660651388976999E-2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542</v>
      </c>
      <c r="E1821">
        <v>478.68365054999998</v>
      </c>
      <c r="F1821">
        <v>513.4</v>
      </c>
      <c r="G1821">
        <v>-14.1680648151962</v>
      </c>
      <c r="H1821">
        <v>7.4297940283052499</v>
      </c>
      <c r="I1821">
        <v>-10.433019136710801</v>
      </c>
      <c r="J1821">
        <v>-1.4704710019584399</v>
      </c>
      <c r="K1821">
        <v>497.10198132824303</v>
      </c>
      <c r="L1821">
        <v>468.23383446970502</v>
      </c>
      <c r="M1821">
        <v>47.015500281135402</v>
      </c>
      <c r="N1821">
        <v>1.2435010060117699</v>
      </c>
      <c r="O1821">
        <v>12.777561355668</v>
      </c>
      <c r="P1821">
        <v>25.066991473812401</v>
      </c>
      <c r="Q1821">
        <v>-3.5452471304633998E-2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239</v>
      </c>
      <c r="E1822">
        <v>478.30213112500002</v>
      </c>
      <c r="F1822">
        <v>961.3</v>
      </c>
      <c r="G1822">
        <v>96.094850313954893</v>
      </c>
      <c r="H1822">
        <v>2.8313259728303</v>
      </c>
      <c r="I1822">
        <v>37.7430788362621</v>
      </c>
      <c r="J1822">
        <v>-4.3745666303350799</v>
      </c>
      <c r="K1822">
        <v>945.417879541979</v>
      </c>
      <c r="L1822">
        <v>755.88859741709803</v>
      </c>
      <c r="M1822">
        <v>50.4606975678076</v>
      </c>
      <c r="N1822">
        <v>0.68683823967320801</v>
      </c>
      <c r="O1822">
        <v>18.672630812441401</v>
      </c>
      <c r="P1822">
        <v>163.261673284951</v>
      </c>
      <c r="Q1822">
        <v>0.14043177720688499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986</v>
      </c>
      <c r="E1823">
        <v>476.94088932</v>
      </c>
      <c r="F1823">
        <v>57.82</v>
      </c>
      <c r="G1823">
        <v>17.515497373585401</v>
      </c>
      <c r="H1823">
        <v>-6.8115123942319302</v>
      </c>
      <c r="I1823">
        <v>-6.5626102663019799</v>
      </c>
      <c r="J1823">
        <v>-2.3230902016061701</v>
      </c>
      <c r="K1823">
        <v>58.735149081835999</v>
      </c>
      <c r="L1823">
        <v>55.585947185373897</v>
      </c>
      <c r="M1823">
        <v>34.424561208303103</v>
      </c>
      <c r="N1823">
        <v>0.76545864966206401</v>
      </c>
      <c r="O1823">
        <v>24.0055344171566</v>
      </c>
      <c r="P1823">
        <v>44.55</v>
      </c>
      <c r="Q1823">
        <v>3.2115537297632002E-2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E1824">
        <v>472.91281086999999</v>
      </c>
      <c r="F1824">
        <v>240.7</v>
      </c>
      <c r="G1824">
        <v>231.90197830281701</v>
      </c>
      <c r="H1824">
        <v>-21.2395101045099</v>
      </c>
      <c r="I1824">
        <v>-7.5227164634654002</v>
      </c>
      <c r="J1824">
        <v>7.8710600460894904</v>
      </c>
      <c r="K1824">
        <v>263.61300915012401</v>
      </c>
      <c r="L1824">
        <v>235.861517459174</v>
      </c>
      <c r="M1824">
        <v>54.284681529265903</v>
      </c>
      <c r="N1824">
        <v>1.45048766878156</v>
      </c>
      <c r="O1824">
        <v>51.807228915662598</v>
      </c>
      <c r="P1824">
        <v>256.59259259259198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1474</v>
      </c>
      <c r="E1825">
        <v>472.76713749999999</v>
      </c>
      <c r="F1825">
        <v>473.7</v>
      </c>
      <c r="G1825">
        <v>124.23459294555801</v>
      </c>
      <c r="H1825">
        <v>39.711029726245698</v>
      </c>
      <c r="I1825">
        <v>289.83294746683498</v>
      </c>
      <c r="J1825">
        <v>8.13663960271227</v>
      </c>
      <c r="K1825">
        <v>346.51602294594801</v>
      </c>
      <c r="L1825">
        <v>237.08777000654999</v>
      </c>
      <c r="M1825">
        <v>95.478196248892999</v>
      </c>
      <c r="N1825">
        <v>2.7035320122784601</v>
      </c>
      <c r="O1825">
        <v>0</v>
      </c>
      <c r="P1825">
        <v>398.63157894736798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242</v>
      </c>
      <c r="E1826">
        <v>472.29030488699999</v>
      </c>
      <c r="F1826">
        <v>83.06</v>
      </c>
      <c r="G1826">
        <v>-14.1516535998711</v>
      </c>
      <c r="H1826">
        <v>7.8916853877198498</v>
      </c>
      <c r="I1826">
        <v>-16.403610405671401</v>
      </c>
      <c r="J1826">
        <v>-6.6555892217080803</v>
      </c>
      <c r="K1826">
        <v>79.5215577508678</v>
      </c>
      <c r="L1826">
        <v>78.270854003904503</v>
      </c>
      <c r="M1826">
        <v>60.603371763392502</v>
      </c>
      <c r="N1826">
        <v>1.8877334039256499</v>
      </c>
      <c r="O1826">
        <v>17.625812665542899</v>
      </c>
      <c r="P1826">
        <v>25.848484848484802</v>
      </c>
      <c r="Q1826">
        <v>-5.3739374336866E-2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130</v>
      </c>
      <c r="E1827">
        <v>472.27200937499998</v>
      </c>
      <c r="F1827">
        <v>150.30000000000001</v>
      </c>
      <c r="G1827">
        <v>596.98897463981302</v>
      </c>
      <c r="H1827">
        <v>-12.7344313064266</v>
      </c>
      <c r="I1827">
        <v>107.824286241362</v>
      </c>
      <c r="J1827">
        <v>-6.6242851333762598</v>
      </c>
      <c r="K1827">
        <v>161.83957310025801</v>
      </c>
      <c r="L1827">
        <v>112.869565932596</v>
      </c>
      <c r="M1827">
        <v>40.058418481403599</v>
      </c>
      <c r="N1827">
        <v>1.0885906314526801</v>
      </c>
      <c r="O1827">
        <v>41.550232867598098</v>
      </c>
      <c r="P1827">
        <v>735</v>
      </c>
      <c r="Q1827">
        <v>0.16508487821551601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214</v>
      </c>
      <c r="E1828">
        <v>470.88195000000002</v>
      </c>
      <c r="F1828">
        <v>137.53</v>
      </c>
      <c r="G1828">
        <v>59.4937629201739</v>
      </c>
      <c r="H1828">
        <v>8.0122218721083307</v>
      </c>
      <c r="I1828">
        <v>-10.016843184221999</v>
      </c>
      <c r="J1828">
        <v>10.5772154306842</v>
      </c>
      <c r="K1828">
        <v>129.18100852986501</v>
      </c>
      <c r="L1828">
        <v>118.69393924721901</v>
      </c>
      <c r="M1828">
        <v>89.140955216333595</v>
      </c>
      <c r="N1828">
        <v>0.97346847868139597</v>
      </c>
      <c r="O1828">
        <v>15.393005162509899</v>
      </c>
      <c r="P1828">
        <v>95.772241992882499</v>
      </c>
      <c r="Q1828">
        <v>3.5717488399235997E-2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161</v>
      </c>
      <c r="E1829">
        <v>470.86115253499997</v>
      </c>
      <c r="F1829">
        <v>41.04</v>
      </c>
      <c r="G1829">
        <v>-36.211930826210498</v>
      </c>
      <c r="H1829">
        <v>-12.4887447156924</v>
      </c>
      <c r="I1829">
        <v>-42.125855932375401</v>
      </c>
      <c r="J1829">
        <v>-3.44651823477846</v>
      </c>
      <c r="K1829">
        <v>44.433481090688701</v>
      </c>
      <c r="L1829">
        <v>51.035443759702297</v>
      </c>
      <c r="M1829">
        <v>16.363560177068699</v>
      </c>
      <c r="N1829">
        <v>1.0021992152939601</v>
      </c>
      <c r="O1829">
        <v>82.748538011695899</v>
      </c>
      <c r="P1829">
        <v>14.7972027972028</v>
      </c>
      <c r="Q1829">
        <v>-6.2237974160384998E-2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E1830">
        <v>470.52267999999998</v>
      </c>
      <c r="F1830">
        <v>235.45</v>
      </c>
      <c r="G1830">
        <v>84.966297496168707</v>
      </c>
      <c r="H1830">
        <v>50.826605976319897</v>
      </c>
      <c r="I1830">
        <v>64.039204211074704</v>
      </c>
      <c r="J1830">
        <v>-8.9159842043608801</v>
      </c>
      <c r="K1830">
        <v>179.055476167661</v>
      </c>
      <c r="L1830">
        <v>151.385719693515</v>
      </c>
      <c r="M1830">
        <v>72.454140933665101</v>
      </c>
      <c r="N1830">
        <v>3.0399479742284998</v>
      </c>
      <c r="O1830">
        <v>17.647058823529399</v>
      </c>
      <c r="P1830">
        <v>113.07692307692299</v>
      </c>
      <c r="Q1830">
        <v>0.122894249391878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21</v>
      </c>
      <c r="E1831">
        <v>469.04351061199998</v>
      </c>
      <c r="F1831">
        <v>229.47</v>
      </c>
      <c r="G1831">
        <v>167.19995001071899</v>
      </c>
      <c r="H1831">
        <v>9.6530259850690605</v>
      </c>
      <c r="I1831">
        <v>61.315039031264</v>
      </c>
      <c r="J1831">
        <v>8.2075874999680405</v>
      </c>
      <c r="K1831">
        <v>204.142662336564</v>
      </c>
      <c r="L1831">
        <v>155.39811688412701</v>
      </c>
      <c r="M1831">
        <v>83.921951190385798</v>
      </c>
      <c r="N1831">
        <v>0.47918410462143501</v>
      </c>
      <c r="O1831">
        <v>15.70139887567</v>
      </c>
      <c r="P1831">
        <v>204.53881884538799</v>
      </c>
      <c r="Q1831">
        <v>5.1581721700511E-2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403</v>
      </c>
      <c r="E1832">
        <v>466.78057503000002</v>
      </c>
      <c r="F1832">
        <v>4.29</v>
      </c>
      <c r="G1832">
        <v>4.4095667894033301</v>
      </c>
      <c r="H1832">
        <v>-4.0608109889106796</v>
      </c>
      <c r="I1832">
        <v>-16.005762506430401</v>
      </c>
      <c r="J1832">
        <v>-5.7906769410063301</v>
      </c>
      <c r="K1832">
        <v>4.4250321293499901</v>
      </c>
      <c r="L1832">
        <v>4.3094187105280497</v>
      </c>
      <c r="M1832">
        <v>44.216881140456898</v>
      </c>
      <c r="N1832">
        <v>1.1707261076475699</v>
      </c>
      <c r="O1832">
        <v>62.4708624708624</v>
      </c>
      <c r="P1832">
        <v>59.507437284875799</v>
      </c>
      <c r="Q1832">
        <v>6.4275463493490004E-2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403</v>
      </c>
      <c r="E1833">
        <v>464.75223774699998</v>
      </c>
      <c r="F1833">
        <v>24.16</v>
      </c>
      <c r="G1833">
        <v>-39.4494910151165</v>
      </c>
      <c r="H1833">
        <v>-13.1737407827483</v>
      </c>
      <c r="I1833">
        <v>-25.239829557239599</v>
      </c>
      <c r="J1833">
        <v>-1.6089225550414199</v>
      </c>
      <c r="K1833">
        <v>25.545894090525501</v>
      </c>
      <c r="L1833">
        <v>25.594066749541799</v>
      </c>
      <c r="M1833">
        <v>38.3010000823772</v>
      </c>
      <c r="N1833">
        <v>1.61739591541662</v>
      </c>
      <c r="O1833">
        <v>50.910596026489998</v>
      </c>
      <c r="P1833">
        <v>8.1952530228392302</v>
      </c>
      <c r="Q1833">
        <v>0.11541273424842501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629</v>
      </c>
      <c r="E1834">
        <v>464.22500000000002</v>
      </c>
      <c r="F1834">
        <v>122</v>
      </c>
      <c r="G1834">
        <v>-39.296602623390001</v>
      </c>
      <c r="H1834">
        <v>-0.114426974222682</v>
      </c>
      <c r="I1834">
        <v>-12.5828460000047</v>
      </c>
      <c r="J1834">
        <v>4.4604708591700097</v>
      </c>
      <c r="K1834">
        <v>117.386883967331</v>
      </c>
      <c r="L1834">
        <v>121.005332508219</v>
      </c>
      <c r="M1834">
        <v>61.8821149265342</v>
      </c>
      <c r="N1834">
        <v>3.4872783279866599</v>
      </c>
      <c r="O1834">
        <v>26.721311475409799</v>
      </c>
      <c r="P1834">
        <v>20.493827160493801</v>
      </c>
      <c r="Q1834">
        <v>0.12986948229565701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242</v>
      </c>
      <c r="E1835">
        <v>464.17906260000001</v>
      </c>
      <c r="F1835">
        <v>27.26</v>
      </c>
      <c r="G1835">
        <v>21.516258234507799</v>
      </c>
      <c r="H1835">
        <v>25.1702751615327</v>
      </c>
      <c r="I1835">
        <v>22.9126810077667</v>
      </c>
      <c r="J1835">
        <v>29.309225593106699</v>
      </c>
      <c r="K1835">
        <v>22.2477096068328</v>
      </c>
      <c r="L1835">
        <v>20.686309919285801</v>
      </c>
      <c r="M1835">
        <v>85.260065702725598</v>
      </c>
      <c r="N1835">
        <v>3.1048408780927099</v>
      </c>
      <c r="O1835">
        <v>8.73074101247248</v>
      </c>
      <c r="P1835">
        <v>118.308587691596</v>
      </c>
      <c r="Q1835">
        <v>7.6416670314497004E-2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629</v>
      </c>
      <c r="E1836">
        <v>463.57654602999997</v>
      </c>
      <c r="F1836">
        <v>174.41</v>
      </c>
      <c r="G1836">
        <v>-30.196894742445199</v>
      </c>
      <c r="H1836">
        <v>-3.0192163508321999</v>
      </c>
      <c r="I1836">
        <v>-24.2628274532448</v>
      </c>
      <c r="J1836">
        <v>-4.5573692900597704</v>
      </c>
      <c r="K1836">
        <v>174.54663268350799</v>
      </c>
      <c r="L1836">
        <v>172.61935730201901</v>
      </c>
      <c r="M1836">
        <v>37.236209902280798</v>
      </c>
      <c r="N1836">
        <v>0.73113320370970403</v>
      </c>
      <c r="O1836">
        <v>31.5291554383349</v>
      </c>
      <c r="P1836">
        <v>28.6209439528023</v>
      </c>
      <c r="Q1836">
        <v>7.9344590971354004E-2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140</v>
      </c>
      <c r="E1837">
        <v>462.69965830199999</v>
      </c>
      <c r="F1837">
        <v>135.18</v>
      </c>
      <c r="G1837">
        <v>28.796018966132699</v>
      </c>
      <c r="H1837">
        <v>5.5060789789631697</v>
      </c>
      <c r="I1837">
        <v>-17.262863065146298</v>
      </c>
      <c r="J1837">
        <v>0.56618054925396399</v>
      </c>
      <c r="K1837">
        <v>129.105173846718</v>
      </c>
      <c r="L1837">
        <v>124.276355030533</v>
      </c>
      <c r="M1837">
        <v>57.512218528649697</v>
      </c>
      <c r="N1837">
        <v>0.80932121819004699</v>
      </c>
      <c r="O1837">
        <v>36.780588844503598</v>
      </c>
      <c r="Q1837">
        <v>8.2791206896509997E-2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297</v>
      </c>
      <c r="E1838">
        <v>461.68132709999998</v>
      </c>
      <c r="F1838">
        <v>353.1</v>
      </c>
      <c r="G1838">
        <v>115.499000377135</v>
      </c>
      <c r="H1838">
        <v>19.6098303259459</v>
      </c>
      <c r="I1838">
        <v>22.6202904850762</v>
      </c>
      <c r="J1838">
        <v>-6.5459837477138896</v>
      </c>
      <c r="K1838">
        <v>339.65797414014997</v>
      </c>
      <c r="L1838">
        <v>284.55920738372402</v>
      </c>
      <c r="M1838">
        <v>50.5571275904666</v>
      </c>
      <c r="N1838">
        <v>0.71736323540968805</v>
      </c>
      <c r="O1838">
        <v>12.1353724157462</v>
      </c>
      <c r="P1838">
        <v>155.776892430278</v>
      </c>
      <c r="Q1838">
        <v>0.105667569497157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156</v>
      </c>
      <c r="E1839">
        <v>460.46811000000002</v>
      </c>
      <c r="F1839">
        <v>61</v>
      </c>
      <c r="G1839">
        <v>220.00188594946701</v>
      </c>
      <c r="H1839">
        <v>-12.9600533712587</v>
      </c>
      <c r="I1839">
        <v>87.5399538362621</v>
      </c>
      <c r="J1839">
        <v>-3.3701725550414201</v>
      </c>
      <c r="K1839">
        <v>58.779297749600197</v>
      </c>
      <c r="L1839">
        <v>42.305909597154702</v>
      </c>
      <c r="M1839">
        <v>44.762818505071699</v>
      </c>
      <c r="N1839">
        <v>0.20851898403858701</v>
      </c>
      <c r="O1839">
        <v>19.459016393442599</v>
      </c>
      <c r="P1839">
        <v>296.10389610389598</v>
      </c>
      <c r="Q1839">
        <v>0.11593877099818301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239</v>
      </c>
      <c r="E1840">
        <v>460.38590390000002</v>
      </c>
      <c r="F1840">
        <v>16.899999999999999</v>
      </c>
      <c r="G1840">
        <v>18.5292813480307</v>
      </c>
      <c r="H1840">
        <v>28.4397927918547</v>
      </c>
      <c r="I1840">
        <v>5.1051712275664602</v>
      </c>
      <c r="J1840">
        <v>23.943217693314999</v>
      </c>
      <c r="K1840">
        <v>13.9574105999284</v>
      </c>
      <c r="L1840">
        <v>13.8214436211421</v>
      </c>
      <c r="M1840">
        <v>80.458171716543703</v>
      </c>
      <c r="N1840">
        <v>1.9079654781737001</v>
      </c>
      <c r="O1840">
        <v>27.218934911242599</v>
      </c>
      <c r="P1840">
        <v>74.226804123711304</v>
      </c>
      <c r="Q1840">
        <v>0.13751517348796599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692</v>
      </c>
      <c r="E1841">
        <v>458.0073415</v>
      </c>
      <c r="F1841">
        <v>315</v>
      </c>
      <c r="G1841">
        <v>38.840745617465501</v>
      </c>
      <c r="H1841">
        <v>32.166995240290397</v>
      </c>
      <c r="I1841">
        <v>6.4078783645640103</v>
      </c>
      <c r="J1841">
        <v>6.8323582988611697</v>
      </c>
      <c r="K1841">
        <v>264.09259083755899</v>
      </c>
      <c r="L1841">
        <v>246.034897843555</v>
      </c>
      <c r="M1841">
        <v>77.155371608151299</v>
      </c>
      <c r="N1841">
        <v>2.8043543085967899</v>
      </c>
      <c r="O1841">
        <v>10.1587301587301</v>
      </c>
      <c r="P1841">
        <v>66.975881261595504</v>
      </c>
      <c r="Q1841">
        <v>7.8570555338826994E-2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986</v>
      </c>
      <c r="E1842">
        <v>457.94112684799899</v>
      </c>
      <c r="F1842">
        <v>119.14</v>
      </c>
      <c r="G1842">
        <v>-2.7193143829914899</v>
      </c>
      <c r="H1842">
        <v>13.881253756094001</v>
      </c>
      <c r="I1842">
        <v>12.6213186656584</v>
      </c>
      <c r="J1842">
        <v>3.30319625349793</v>
      </c>
      <c r="K1842">
        <v>111.043780612106</v>
      </c>
      <c r="L1842">
        <v>101.673180507263</v>
      </c>
      <c r="M1842">
        <v>41.183192806241799</v>
      </c>
      <c r="N1842">
        <v>1.23510230716892</v>
      </c>
      <c r="O1842">
        <v>14.2353533657881</v>
      </c>
      <c r="P1842">
        <v>42.853717026378803</v>
      </c>
      <c r="Q1842">
        <v>9.6551632769610006E-3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330</v>
      </c>
      <c r="E1843">
        <v>455.72578199999998</v>
      </c>
      <c r="F1843">
        <v>376.25</v>
      </c>
      <c r="G1843">
        <v>-30.051623650784599</v>
      </c>
      <c r="H1843">
        <v>0.19189929146315601</v>
      </c>
      <c r="I1843">
        <v>-16.9044906081823</v>
      </c>
      <c r="J1843">
        <v>9.4508263989334598</v>
      </c>
      <c r="O1843">
        <v>16.943521594684398</v>
      </c>
      <c r="P1843">
        <v>7.5153593370481397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986</v>
      </c>
      <c r="E1844">
        <v>455.67316190999998</v>
      </c>
      <c r="F1844">
        <v>516.9</v>
      </c>
      <c r="G1844">
        <v>10.419136583133399</v>
      </c>
      <c r="H1844">
        <v>14.440529397534</v>
      </c>
      <c r="I1844">
        <v>13.1077905907865</v>
      </c>
      <c r="J1844">
        <v>7.9336184285651203</v>
      </c>
      <c r="K1844">
        <v>467.555504808742</v>
      </c>
      <c r="L1844">
        <v>432.98346875679101</v>
      </c>
      <c r="M1844">
        <v>72.078226402947607</v>
      </c>
      <c r="N1844">
        <v>1.6100947479260199</v>
      </c>
      <c r="O1844">
        <v>6.2681369704004499</v>
      </c>
      <c r="P1844">
        <v>42.298692360633098</v>
      </c>
      <c r="Q1844">
        <v>4.3294475383347998E-2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E1845">
        <v>454.51584000000003</v>
      </c>
      <c r="F1845">
        <v>234</v>
      </c>
      <c r="G1845">
        <v>0.87930728014630299</v>
      </c>
      <c r="H1845">
        <v>-6.2230159627741202</v>
      </c>
      <c r="I1845">
        <v>-7.3623592111216603</v>
      </c>
      <c r="J1845">
        <v>-3.42225588837475</v>
      </c>
      <c r="K1845">
        <v>244.09852726967799</v>
      </c>
      <c r="L1845">
        <v>224.672468914375</v>
      </c>
      <c r="M1845">
        <v>42.293106676041297</v>
      </c>
      <c r="N1845">
        <v>1.55359344941547</v>
      </c>
      <c r="O1845">
        <v>27.329059829059801</v>
      </c>
      <c r="P1845">
        <v>46.478873239436602</v>
      </c>
      <c r="Q1845">
        <v>0.17779763251800301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455</v>
      </c>
      <c r="E1846">
        <v>452.88749999999999</v>
      </c>
      <c r="F1846">
        <v>580.35</v>
      </c>
      <c r="G1846">
        <v>18.561247076109101</v>
      </c>
      <c r="H1846">
        <v>-0.17034284524392901</v>
      </c>
      <c r="I1846">
        <v>-32.400727637044497</v>
      </c>
      <c r="J1846">
        <v>1.31976864277297</v>
      </c>
      <c r="K1846">
        <v>593.73909837086103</v>
      </c>
      <c r="L1846">
        <v>592.41155583026705</v>
      </c>
      <c r="M1846">
        <v>68.611048347163106</v>
      </c>
      <c r="N1846">
        <v>0.74547520431225001</v>
      </c>
      <c r="O1846">
        <v>47.807357629016899</v>
      </c>
      <c r="Q1846">
        <v>-5.8383737833890004E-3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304</v>
      </c>
      <c r="E1847">
        <v>452.79731594999998</v>
      </c>
      <c r="F1847">
        <v>25.07</v>
      </c>
      <c r="G1847">
        <v>229.99565767309201</v>
      </c>
      <c r="H1847">
        <v>42.083010402574203</v>
      </c>
      <c r="I1847">
        <v>49.805326004546899</v>
      </c>
      <c r="J1847">
        <v>20.9661233165182</v>
      </c>
      <c r="K1847">
        <v>18.976108058560801</v>
      </c>
      <c r="L1847">
        <v>14.774384565450699</v>
      </c>
      <c r="M1847">
        <v>77.408092938930395</v>
      </c>
      <c r="N1847">
        <v>3.5272340646085198</v>
      </c>
      <c r="O1847">
        <v>22.2576785001994</v>
      </c>
      <c r="P1847">
        <v>294.80314960629897</v>
      </c>
      <c r="Q1847">
        <v>0.109535123330189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189</v>
      </c>
      <c r="E1848">
        <v>452.625</v>
      </c>
      <c r="F1848">
        <v>88.72</v>
      </c>
      <c r="G1848">
        <v>33.137215412493802</v>
      </c>
      <c r="H1848">
        <v>-5.30683026688593</v>
      </c>
      <c r="I1848">
        <v>-12.2680642326255</v>
      </c>
      <c r="J1848">
        <v>-2.0887027989706701</v>
      </c>
      <c r="K1848">
        <v>91.186585946554104</v>
      </c>
      <c r="L1848">
        <v>86.128553635124703</v>
      </c>
      <c r="M1848">
        <v>35.366168058206497</v>
      </c>
      <c r="N1848">
        <v>1.0680165070829799</v>
      </c>
      <c r="O1848">
        <v>41.9071235347159</v>
      </c>
      <c r="P1848">
        <v>81.061224489795904</v>
      </c>
      <c r="Q1848">
        <v>0.103369419815572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140</v>
      </c>
      <c r="E1849">
        <v>450.02590196699998</v>
      </c>
      <c r="F1849">
        <v>29.46</v>
      </c>
      <c r="G1849">
        <v>-11.1994122160489</v>
      </c>
      <c r="H1849">
        <v>-5.9096796559052498</v>
      </c>
      <c r="I1849">
        <v>-36.237536461279902</v>
      </c>
      <c r="J1849">
        <v>-0.38822418457251701</v>
      </c>
      <c r="K1849">
        <v>31.232064196812701</v>
      </c>
      <c r="L1849">
        <v>31.983959951950101</v>
      </c>
      <c r="M1849">
        <v>34.500461469089998</v>
      </c>
      <c r="N1849">
        <v>0.86685472252414997</v>
      </c>
      <c r="O1849">
        <v>52.070604209096999</v>
      </c>
      <c r="P1849">
        <v>19.5131845841785</v>
      </c>
      <c r="Q1849">
        <v>-1.6702110218911999E-2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214</v>
      </c>
      <c r="E1850">
        <v>449.903567519999</v>
      </c>
      <c r="F1850">
        <v>182.25</v>
      </c>
      <c r="G1850">
        <v>104.65182268879499</v>
      </c>
      <c r="H1850">
        <v>3.1189581149925698</v>
      </c>
      <c r="I1850">
        <v>-20.134818200211999</v>
      </c>
      <c r="J1850">
        <v>4.2837010191030602</v>
      </c>
      <c r="K1850">
        <v>169.075514638219</v>
      </c>
      <c r="L1850">
        <v>142.54472435217201</v>
      </c>
      <c r="M1850">
        <v>70.048694745438198</v>
      </c>
      <c r="N1850">
        <v>1.1225952470765701</v>
      </c>
      <c r="O1850">
        <v>20.548696844993099</v>
      </c>
      <c r="P1850">
        <v>161.665470208183</v>
      </c>
      <c r="Q1850">
        <v>0.13705760911502499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542</v>
      </c>
      <c r="E1851">
        <v>449.59875</v>
      </c>
      <c r="F1851">
        <v>424.7</v>
      </c>
      <c r="G1851">
        <v>9.8417125174678102</v>
      </c>
      <c r="H1851">
        <v>5.6699445589528601</v>
      </c>
      <c r="I1851">
        <v>-0.44633127517134202</v>
      </c>
      <c r="J1851">
        <v>-3.8728884207499399</v>
      </c>
      <c r="K1851">
        <v>408.579854337445</v>
      </c>
      <c r="L1851">
        <v>369.54488083397001</v>
      </c>
      <c r="M1851">
        <v>38.831809293468801</v>
      </c>
      <c r="N1851">
        <v>0.52291427270729696</v>
      </c>
      <c r="O1851">
        <v>12.1144337179185</v>
      </c>
      <c r="P1851">
        <v>38.722848276988401</v>
      </c>
      <c r="Q1851">
        <v>1.3117111843296E-2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189</v>
      </c>
      <c r="E1852">
        <v>449.32441249999999</v>
      </c>
      <c r="F1852">
        <v>193.55</v>
      </c>
      <c r="G1852">
        <v>46.131951228442396</v>
      </c>
      <c r="H1852">
        <v>10.211783684526701</v>
      </c>
      <c r="I1852">
        <v>23.6510649473732</v>
      </c>
      <c r="J1852">
        <v>-3.6594836432124098</v>
      </c>
      <c r="K1852">
        <v>187.10041608814501</v>
      </c>
      <c r="L1852">
        <v>161.648646732011</v>
      </c>
      <c r="M1852">
        <v>53.690027710933798</v>
      </c>
      <c r="N1852">
        <v>1.94774746953934</v>
      </c>
      <c r="O1852">
        <v>21.880650994574999</v>
      </c>
      <c r="P1852">
        <v>75.954545454545396</v>
      </c>
      <c r="Q1852">
        <v>9.5792091463451995E-2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247</v>
      </c>
      <c r="E1853">
        <v>449.2373862</v>
      </c>
      <c r="F1853">
        <v>211.85</v>
      </c>
      <c r="G1853">
        <v>68.661504883526803</v>
      </c>
      <c r="H1853">
        <v>23.032874901219198</v>
      </c>
      <c r="I1853">
        <v>-12.104764306798</v>
      </c>
      <c r="J1853">
        <v>18.083138677518001</v>
      </c>
      <c r="K1853">
        <v>176.87029127208899</v>
      </c>
      <c r="L1853">
        <v>173.48283706123701</v>
      </c>
      <c r="M1853">
        <v>77.757738698123703</v>
      </c>
      <c r="N1853">
        <v>1.2446441693397401</v>
      </c>
      <c r="O1853">
        <v>32.168987491149402</v>
      </c>
      <c r="P1853">
        <v>116.17346938775501</v>
      </c>
      <c r="Q1853">
        <v>8.8412927937941005E-2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629</v>
      </c>
      <c r="E1854">
        <v>448.67250000000001</v>
      </c>
      <c r="F1854">
        <v>386</v>
      </c>
      <c r="G1854">
        <v>88.896849690575607</v>
      </c>
      <c r="H1854">
        <v>26.538359878789201</v>
      </c>
      <c r="I1854">
        <v>70.608485968109406</v>
      </c>
      <c r="J1854">
        <v>12.1463715626056</v>
      </c>
      <c r="K1854">
        <v>324.21586732227001</v>
      </c>
      <c r="L1854">
        <v>258.93154981045097</v>
      </c>
      <c r="M1854">
        <v>80.498222554850798</v>
      </c>
      <c r="N1854">
        <v>1.80013809695057</v>
      </c>
      <c r="O1854">
        <v>4.1450777202072402</v>
      </c>
      <c r="P1854">
        <v>164.02188782489699</v>
      </c>
      <c r="Q1854">
        <v>8.3874148027292997E-2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E1855">
        <v>447.33600000000001</v>
      </c>
      <c r="F1855">
        <v>507.4</v>
      </c>
      <c r="G1855">
        <v>414.63983953301198</v>
      </c>
      <c r="H1855">
        <v>16.724826691931501</v>
      </c>
      <c r="I1855">
        <v>60.271868729879102</v>
      </c>
      <c r="J1855">
        <v>1.8705102925363599</v>
      </c>
      <c r="K1855">
        <v>451.21651645138797</v>
      </c>
      <c r="L1855">
        <v>346.79378966355199</v>
      </c>
      <c r="M1855">
        <v>72.206798543861595</v>
      </c>
      <c r="N1855">
        <v>1.13133957751492</v>
      </c>
      <c r="O1855">
        <v>6.1982656681119401</v>
      </c>
      <c r="P1855">
        <v>517.27493917274899</v>
      </c>
      <c r="Q1855">
        <v>0.18131571520824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189</v>
      </c>
      <c r="E1856">
        <v>446.74302392099997</v>
      </c>
      <c r="F1856">
        <v>26.98</v>
      </c>
      <c r="G1856">
        <v>31.369564979706301</v>
      </c>
      <c r="H1856">
        <v>0.664720979130206</v>
      </c>
      <c r="I1856">
        <v>-31.922732730901998</v>
      </c>
      <c r="J1856">
        <v>-0.73803903538761795</v>
      </c>
      <c r="K1856">
        <v>28.3662114327818</v>
      </c>
      <c r="L1856">
        <v>28.8316349447737</v>
      </c>
      <c r="M1856">
        <v>46.785187488491403</v>
      </c>
      <c r="N1856">
        <v>1.3944661047420099</v>
      </c>
      <c r="O1856">
        <v>98.295033358043</v>
      </c>
      <c r="P1856">
        <v>67.058823529411796</v>
      </c>
      <c r="Q1856">
        <v>4.1989476631606001E-2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986</v>
      </c>
      <c r="E1857">
        <v>445.80273403599898</v>
      </c>
      <c r="F1857">
        <v>38.93</v>
      </c>
      <c r="G1857">
        <v>29.184073278749199</v>
      </c>
      <c r="H1857">
        <v>10.130990200554001</v>
      </c>
      <c r="I1857">
        <v>22.479295257405902</v>
      </c>
      <c r="J1857">
        <v>1.67607996639075</v>
      </c>
      <c r="K1857">
        <v>37.099452363416901</v>
      </c>
      <c r="L1857">
        <v>33.209913272750001</v>
      </c>
      <c r="M1857">
        <v>36.099526158061401</v>
      </c>
      <c r="N1857">
        <v>1.0148041599283999</v>
      </c>
      <c r="O1857">
        <v>20.087336244541401</v>
      </c>
      <c r="P1857">
        <v>62.887029288702898</v>
      </c>
      <c r="Q1857">
        <v>5.8862286200663E-2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75</v>
      </c>
      <c r="E1858">
        <v>445.14818890999999</v>
      </c>
      <c r="F1858">
        <v>701.5</v>
      </c>
      <c r="G1858">
        <v>83.265829577342998</v>
      </c>
      <c r="H1858">
        <v>12.231969344002501</v>
      </c>
      <c r="I1858">
        <v>5.6674271039223001</v>
      </c>
      <c r="J1858">
        <v>15.057882280882501</v>
      </c>
      <c r="K1858">
        <v>583.58219636173499</v>
      </c>
      <c r="L1858">
        <v>529.28219409419501</v>
      </c>
      <c r="M1858">
        <v>78.022753885548198</v>
      </c>
      <c r="N1858">
        <v>2.3539863950025302</v>
      </c>
      <c r="O1858">
        <v>4.7754811119030602</v>
      </c>
      <c r="P1858">
        <v>111.167971101745</v>
      </c>
      <c r="Q1858">
        <v>4.2429523723940002E-2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242</v>
      </c>
      <c r="E1859">
        <v>444.86989319499997</v>
      </c>
      <c r="F1859">
        <v>357.9</v>
      </c>
      <c r="G1859">
        <v>-2.1721041934069198</v>
      </c>
      <c r="H1859">
        <v>25.795850433258099</v>
      </c>
      <c r="I1859">
        <v>12.2220649667271</v>
      </c>
      <c r="J1859">
        <v>22.549758104628701</v>
      </c>
      <c r="K1859">
        <v>292.77848150272899</v>
      </c>
      <c r="L1859">
        <v>294.58436855511201</v>
      </c>
      <c r="M1859">
        <v>87.2389491455734</v>
      </c>
      <c r="N1859">
        <v>3.1074502194809899</v>
      </c>
      <c r="O1859">
        <v>16.987985470801899</v>
      </c>
      <c r="P1859">
        <v>52.297872340425499</v>
      </c>
      <c r="Q1859">
        <v>-3.9766859906007E-2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E1860">
        <v>444.10572351000002</v>
      </c>
      <c r="F1860">
        <v>246</v>
      </c>
      <c r="G1860">
        <v>411.12009352093202</v>
      </c>
      <c r="H1860">
        <v>23.040265884219899</v>
      </c>
      <c r="I1860">
        <v>46.591677974193097</v>
      </c>
      <c r="J1860">
        <v>4.4115819858263698</v>
      </c>
      <c r="K1860">
        <v>226.538527511968</v>
      </c>
      <c r="L1860">
        <v>180.49431793824999</v>
      </c>
      <c r="M1860">
        <v>66.643614644579998</v>
      </c>
      <c r="N1860">
        <v>1.16927103379262</v>
      </c>
      <c r="O1860">
        <v>27.642276422764201</v>
      </c>
      <c r="P1860">
        <v>436.72727272727201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46</v>
      </c>
      <c r="E1861">
        <v>443.11279999999999</v>
      </c>
      <c r="F1861">
        <v>369.9</v>
      </c>
      <c r="G1861">
        <v>31.0344248036848</v>
      </c>
      <c r="H1861">
        <v>63.637838156091902</v>
      </c>
      <c r="I1861">
        <v>67.715306978005898</v>
      </c>
      <c r="J1861">
        <v>4.62895643884029</v>
      </c>
      <c r="K1861">
        <v>287.64400956475703</v>
      </c>
      <c r="M1861">
        <v>94.629567417968701</v>
      </c>
      <c r="N1861">
        <v>1.7406121190483901</v>
      </c>
      <c r="O1861">
        <v>14.760746147607399</v>
      </c>
      <c r="P1861">
        <v>115.81096849474901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1675</v>
      </c>
      <c r="E1862">
        <v>442.282046102999</v>
      </c>
      <c r="F1862">
        <v>153.9</v>
      </c>
      <c r="G1862">
        <v>17.249963650802599</v>
      </c>
      <c r="H1862">
        <v>12.126311056169</v>
      </c>
      <c r="I1862">
        <v>5.2005042949777103</v>
      </c>
      <c r="J1862">
        <v>-4.34937756680897</v>
      </c>
      <c r="K1862">
        <v>149.71931238257</v>
      </c>
      <c r="L1862">
        <v>134.02948191710701</v>
      </c>
      <c r="M1862">
        <v>45.094730864904697</v>
      </c>
      <c r="N1862">
        <v>0.26666085860183902</v>
      </c>
      <c r="O1862">
        <v>16.731643924626301</v>
      </c>
      <c r="P1862">
        <v>47.202295552367303</v>
      </c>
      <c r="Q1862">
        <v>-4.5139027279127997E-2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214</v>
      </c>
      <c r="E1863">
        <v>442.00508000000002</v>
      </c>
      <c r="F1863">
        <v>1449.05</v>
      </c>
      <c r="G1863">
        <v>480.69242874180998</v>
      </c>
      <c r="H1863">
        <v>45.203296563171897</v>
      </c>
      <c r="I1863">
        <v>282.91512436832198</v>
      </c>
      <c r="J1863">
        <v>8.1500053641487202</v>
      </c>
      <c r="K1863">
        <v>990.073555840636</v>
      </c>
      <c r="L1863">
        <v>571.57450929447702</v>
      </c>
      <c r="M1863">
        <v>99.135334704948505</v>
      </c>
      <c r="N1863">
        <v>0.38108560319002199</v>
      </c>
      <c r="O1863">
        <v>0</v>
      </c>
      <c r="P1863">
        <v>596.65865384615302</v>
      </c>
      <c r="Q1863">
        <v>0.236470886835146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150</v>
      </c>
      <c r="E1864">
        <v>441.46509459999999</v>
      </c>
      <c r="F1864">
        <v>3132.6</v>
      </c>
      <c r="G1864">
        <v>-5.6669081289223202</v>
      </c>
      <c r="H1864">
        <v>21.601242920806701</v>
      </c>
      <c r="I1864">
        <v>13.933465910340599</v>
      </c>
      <c r="J1864">
        <v>23.623491290296698</v>
      </c>
      <c r="K1864">
        <v>2612.2765966942002</v>
      </c>
      <c r="L1864">
        <v>2424.40804901819</v>
      </c>
      <c r="M1864">
        <v>78.679009961035803</v>
      </c>
      <c r="N1864">
        <v>2.39037097461823</v>
      </c>
      <c r="O1864">
        <v>5.3118815041818204</v>
      </c>
      <c r="P1864">
        <v>60.802833530106199</v>
      </c>
      <c r="Q1864">
        <v>-5.5046907362465002E-2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403</v>
      </c>
      <c r="E1865">
        <v>440.37</v>
      </c>
      <c r="F1865">
        <v>621.6</v>
      </c>
      <c r="G1865">
        <v>326.46554806638699</v>
      </c>
      <c r="H1865">
        <v>-1.01018539909058</v>
      </c>
      <c r="I1865">
        <v>13.459127339756501</v>
      </c>
      <c r="J1865">
        <v>-2.1536375011122901</v>
      </c>
      <c r="K1865">
        <v>602.91901188557699</v>
      </c>
      <c r="L1865">
        <v>495.55383700983998</v>
      </c>
      <c r="M1865">
        <v>60.8055912471943</v>
      </c>
      <c r="N1865">
        <v>1.92375318660939</v>
      </c>
      <c r="O1865">
        <v>5.5180180180180098</v>
      </c>
      <c r="P1865">
        <v>378.70619946091603</v>
      </c>
      <c r="Q1865">
        <v>0.160870568694233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242</v>
      </c>
      <c r="E1866">
        <v>439.82400000000001</v>
      </c>
      <c r="F1866">
        <v>176.05</v>
      </c>
      <c r="G1866">
        <v>92.141738542577599</v>
      </c>
      <c r="H1866">
        <v>-0.98751348919313997</v>
      </c>
      <c r="I1866">
        <v>-24.851188238880901</v>
      </c>
      <c r="J1866">
        <v>-2.2912064049598602</v>
      </c>
      <c r="K1866">
        <v>178.63459227377399</v>
      </c>
      <c r="M1866">
        <v>46.390986234003996</v>
      </c>
      <c r="N1866">
        <v>0.73784392885516403</v>
      </c>
      <c r="O1866">
        <v>38.085771087759099</v>
      </c>
      <c r="P1866">
        <v>133.333333333333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40</v>
      </c>
      <c r="E1867">
        <v>439.56061199999999</v>
      </c>
      <c r="F1867">
        <v>11.24</v>
      </c>
      <c r="G1867">
        <v>-74.127754242470104</v>
      </c>
      <c r="H1867">
        <v>-8.0281007085368401</v>
      </c>
      <c r="I1867">
        <v>-66.331455192465597</v>
      </c>
      <c r="J1867">
        <v>-3.3470679184499401</v>
      </c>
      <c r="K1867">
        <v>12.277644206552599</v>
      </c>
      <c r="L1867">
        <v>16.0127149488765</v>
      </c>
      <c r="M1867">
        <v>34.759604107620902</v>
      </c>
      <c r="N1867">
        <v>1.5513608077644601</v>
      </c>
      <c r="O1867">
        <v>196.70818505337999</v>
      </c>
      <c r="P1867">
        <v>18.941798941798901</v>
      </c>
      <c r="Q1867">
        <v>0.19910694639522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21</v>
      </c>
      <c r="E1868">
        <v>438.84916459999999</v>
      </c>
      <c r="F1868">
        <v>420.7</v>
      </c>
      <c r="G1868">
        <v>-9.4017544507295394</v>
      </c>
      <c r="H1868">
        <v>1.8928861746611501</v>
      </c>
      <c r="I1868">
        <v>-25.1778884873893</v>
      </c>
      <c r="J1868">
        <v>1.1951102591304801</v>
      </c>
      <c r="K1868">
        <v>406.80354419403301</v>
      </c>
      <c r="L1868">
        <v>407.26174757071999</v>
      </c>
      <c r="M1868">
        <v>70.5857451356854</v>
      </c>
      <c r="N1868">
        <v>0.85384233098345197</v>
      </c>
      <c r="O1868">
        <v>35.4884715949607</v>
      </c>
      <c r="P1868">
        <v>26.090214296418399</v>
      </c>
      <c r="Q1868">
        <v>0.15559860655080801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905</v>
      </c>
      <c r="E1869">
        <v>438.49980599999998</v>
      </c>
      <c r="F1869">
        <v>134.4</v>
      </c>
      <c r="G1869">
        <v>64.2233292682361</v>
      </c>
      <c r="H1869">
        <v>12.6147564343203</v>
      </c>
      <c r="I1869">
        <v>-13.1619301681708</v>
      </c>
      <c r="J1869">
        <v>7.8058142870638303</v>
      </c>
      <c r="K1869">
        <v>105.394071133712</v>
      </c>
      <c r="M1869">
        <v>73.0484064040308</v>
      </c>
      <c r="N1869">
        <v>3.3268446799836902</v>
      </c>
      <c r="O1869">
        <v>30.2083333333333</v>
      </c>
      <c r="P1869">
        <v>99.702823179792006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46</v>
      </c>
      <c r="E1870">
        <v>436.31806</v>
      </c>
      <c r="F1870">
        <v>232.9</v>
      </c>
      <c r="G1870">
        <v>25.381475574859099</v>
      </c>
      <c r="H1870">
        <v>21.261372975673599</v>
      </c>
      <c r="I1870">
        <v>-11.5064267445787</v>
      </c>
      <c r="J1870">
        <v>0.82218855606969199</v>
      </c>
      <c r="K1870">
        <v>205.16388529834899</v>
      </c>
      <c r="L1870">
        <v>191.27757689627799</v>
      </c>
      <c r="M1870">
        <v>58.9912270770525</v>
      </c>
      <c r="N1870">
        <v>1.0117145102735801</v>
      </c>
      <c r="O1870">
        <v>23.8729068269643</v>
      </c>
      <c r="P1870">
        <v>65.118752215526399</v>
      </c>
      <c r="Q1870">
        <v>0.14213950525163099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479</v>
      </c>
      <c r="E1871">
        <v>435.20512000000002</v>
      </c>
      <c r="F1871">
        <v>174.6</v>
      </c>
      <c r="G1871">
        <v>-26.5433494191061</v>
      </c>
      <c r="H1871">
        <v>5.3484425013396999</v>
      </c>
      <c r="I1871">
        <v>-13.3962163765038</v>
      </c>
      <c r="J1871">
        <v>-4.7488047189407201</v>
      </c>
      <c r="K1871">
        <v>200.44677689856101</v>
      </c>
      <c r="M1871">
        <v>44.361436944208997</v>
      </c>
      <c r="N1871">
        <v>0.51280443694236799</v>
      </c>
      <c r="O1871">
        <v>89.977090492554396</v>
      </c>
      <c r="P1871">
        <v>17.536183103332199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130</v>
      </c>
      <c r="E1872">
        <v>434.9537085</v>
      </c>
      <c r="F1872">
        <v>240.2</v>
      </c>
      <c r="G1872">
        <v>49.876221012557998</v>
      </c>
      <c r="H1872">
        <v>-5.9902094400030697</v>
      </c>
      <c r="I1872">
        <v>-0.68712852762806698</v>
      </c>
      <c r="J1872">
        <v>1.0524851811665601</v>
      </c>
      <c r="K1872">
        <v>242.79406393606999</v>
      </c>
      <c r="L1872">
        <v>216.37483649227701</v>
      </c>
      <c r="M1872">
        <v>48.4101185814975</v>
      </c>
      <c r="N1872">
        <v>0.46437720052831</v>
      </c>
      <c r="O1872">
        <v>32.785179017485397</v>
      </c>
      <c r="P1872">
        <v>87.363494539781598</v>
      </c>
      <c r="Q1872">
        <v>0.105218326273295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109</v>
      </c>
      <c r="E1873">
        <v>434.50650000000002</v>
      </c>
      <c r="F1873">
        <v>28397.35</v>
      </c>
      <c r="G1873">
        <v>127.940588650802</v>
      </c>
      <c r="H1873">
        <v>50.158927542487497</v>
      </c>
      <c r="I1873">
        <v>59.588277268825202</v>
      </c>
      <c r="J1873">
        <v>-11.2612135767132</v>
      </c>
      <c r="K1873">
        <v>22743.197016151302</v>
      </c>
      <c r="L1873">
        <v>18049.111367897502</v>
      </c>
      <c r="M1873">
        <v>59.7828584539755</v>
      </c>
      <c r="N1873">
        <v>3.6480329916219998</v>
      </c>
      <c r="O1873">
        <v>36.632467466154402</v>
      </c>
      <c r="P1873">
        <v>189.43514111279799</v>
      </c>
      <c r="Q1873">
        <v>5.9152026629067003E-2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E1874">
        <v>434.40544972799898</v>
      </c>
      <c r="F1874">
        <v>91.25</v>
      </c>
      <c r="G1874">
        <v>-65.455564176676305</v>
      </c>
      <c r="H1874">
        <v>-3.9954920128846698</v>
      </c>
      <c r="I1874">
        <v>-48.981785294172603</v>
      </c>
      <c r="J1874">
        <v>-0.861371863055584</v>
      </c>
      <c r="K1874">
        <v>97.409498866320106</v>
      </c>
      <c r="L1874">
        <v>120.33715418634</v>
      </c>
      <c r="M1874">
        <v>44.854688797719902</v>
      </c>
      <c r="N1874">
        <v>0.59485059206217605</v>
      </c>
      <c r="O1874">
        <v>93.972602739726</v>
      </c>
      <c r="P1874">
        <v>14.0625</v>
      </c>
      <c r="Q1874">
        <v>-2.9779552624562999E-2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21</v>
      </c>
      <c r="E1875">
        <v>433.27844846400001</v>
      </c>
      <c r="F1875">
        <v>138.43</v>
      </c>
      <c r="G1875">
        <v>4.1135969413171702</v>
      </c>
      <c r="H1875">
        <v>8.3842309311115208</v>
      </c>
      <c r="I1875">
        <v>-13.084597491806701</v>
      </c>
      <c r="J1875">
        <v>3.6147811486622801</v>
      </c>
      <c r="K1875">
        <v>127.368663245598</v>
      </c>
      <c r="L1875">
        <v>123.152362984755</v>
      </c>
      <c r="M1875">
        <v>59.588426548083198</v>
      </c>
      <c r="N1875">
        <v>2.1335597511650302</v>
      </c>
      <c r="O1875">
        <v>21.360976666907401</v>
      </c>
      <c r="P1875">
        <v>50.3040173724212</v>
      </c>
      <c r="Q1875">
        <v>-1.4349057111071E-2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65</v>
      </c>
      <c r="E1876">
        <v>432.84382643999999</v>
      </c>
      <c r="F1876">
        <v>95</v>
      </c>
      <c r="G1876">
        <v>102.278877765174</v>
      </c>
      <c r="H1876">
        <v>-0.39054025716659901</v>
      </c>
      <c r="I1876">
        <v>160.92124880028999</v>
      </c>
      <c r="J1876">
        <v>-7.7592417546602803</v>
      </c>
      <c r="K1876">
        <v>103.04188662852</v>
      </c>
      <c r="L1876">
        <v>71.025179432144199</v>
      </c>
      <c r="M1876">
        <v>22.1603762782185</v>
      </c>
      <c r="N1876">
        <v>0.57580370057362895</v>
      </c>
      <c r="O1876">
        <v>36.736842105263101</v>
      </c>
      <c r="P1876">
        <v>365.11627906976702</v>
      </c>
      <c r="Q1876">
        <v>0.214981952143492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E1877">
        <v>430.52099894999998</v>
      </c>
      <c r="F1877">
        <v>32.770000000000003</v>
      </c>
      <c r="G1877">
        <v>597.16355942522205</v>
      </c>
      <c r="H1877">
        <v>34.925024291463103</v>
      </c>
      <c r="I1877">
        <v>449.63257819303698</v>
      </c>
      <c r="J1877">
        <v>8.0928956267767695</v>
      </c>
      <c r="K1877">
        <v>24.219983473284</v>
      </c>
      <c r="L1877">
        <v>14.086725859107901</v>
      </c>
      <c r="M1877">
        <v>84.812406125213201</v>
      </c>
      <c r="N1877">
        <v>1.2148767445381199</v>
      </c>
      <c r="O1877">
        <v>0</v>
      </c>
      <c r="P1877">
        <v>1163.1360657364401</v>
      </c>
      <c r="Q1877">
        <v>0.16113317156503101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D1878" t="s">
        <v>692</v>
      </c>
      <c r="E1878">
        <v>428.365069705</v>
      </c>
      <c r="F1878">
        <v>142</v>
      </c>
      <c r="G1878">
        <v>-0.16548309326598301</v>
      </c>
      <c r="H1878">
        <v>8.9297536975934104</v>
      </c>
      <c r="I1878">
        <v>-5.8134070349357696</v>
      </c>
      <c r="J1878">
        <v>-1.65401950795002</v>
      </c>
      <c r="K1878">
        <v>133.28290677240901</v>
      </c>
      <c r="L1878">
        <v>129.48254729660101</v>
      </c>
      <c r="M1878">
        <v>64.373035466196598</v>
      </c>
      <c r="N1878">
        <v>2.0241536319612901</v>
      </c>
      <c r="O1878">
        <v>15.633802816901399</v>
      </c>
      <c r="P1878">
        <v>32.031613203161299</v>
      </c>
      <c r="Q1878">
        <v>3.6836904623629999E-2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252</v>
      </c>
      <c r="E1879">
        <v>427.35599999999999</v>
      </c>
      <c r="F1879">
        <v>202.85</v>
      </c>
      <c r="G1879">
        <v>-14.441198410729699</v>
      </c>
      <c r="H1879">
        <v>17.768410919370101</v>
      </c>
      <c r="I1879">
        <v>-10.6788118436174</v>
      </c>
      <c r="J1879">
        <v>3.42977823236015</v>
      </c>
      <c r="K1879">
        <v>187.92592234334199</v>
      </c>
      <c r="L1879">
        <v>186.81881677536001</v>
      </c>
      <c r="M1879">
        <v>52.521796410569202</v>
      </c>
      <c r="N1879">
        <v>1.7540887550640301</v>
      </c>
      <c r="O1879">
        <v>10.9193985703722</v>
      </c>
      <c r="P1879">
        <v>27.578616352201198</v>
      </c>
      <c r="Q1879">
        <v>-0.100277184647367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934</v>
      </c>
      <c r="E1880">
        <v>426.90708000000001</v>
      </c>
      <c r="F1880">
        <v>210</v>
      </c>
      <c r="G1880">
        <v>-10.3334039902018</v>
      </c>
      <c r="H1880">
        <v>-6.1674449708319203</v>
      </c>
      <c r="I1880">
        <v>-26.745760449452099</v>
      </c>
      <c r="J1880">
        <v>-1.03231878145651</v>
      </c>
      <c r="K1880">
        <v>218.03682618206</v>
      </c>
      <c r="L1880">
        <v>210.79970183478699</v>
      </c>
      <c r="M1880">
        <v>40.601468314768802</v>
      </c>
      <c r="N1880">
        <v>1.9535123966942101</v>
      </c>
      <c r="O1880">
        <v>44.738095238095198</v>
      </c>
      <c r="P1880">
        <v>52.727272727272698</v>
      </c>
      <c r="Q1880">
        <v>0.12539712820002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156</v>
      </c>
      <c r="E1881">
        <v>426.369972369999</v>
      </c>
      <c r="F1881">
        <v>187.3</v>
      </c>
      <c r="G1881">
        <v>50.675173734836299</v>
      </c>
      <c r="H1881">
        <v>-3.63620881664494</v>
      </c>
      <c r="I1881">
        <v>-4.13153257206638</v>
      </c>
      <c r="J1881">
        <v>-0.27608833044248998</v>
      </c>
      <c r="K1881">
        <v>180.458817179737</v>
      </c>
      <c r="L1881">
        <v>160.74133467682</v>
      </c>
      <c r="M1881">
        <v>62.328620191132998</v>
      </c>
      <c r="N1881">
        <v>1.8217927860005501</v>
      </c>
      <c r="O1881">
        <v>11.5856914041644</v>
      </c>
      <c r="P1881">
        <v>95.1041666666666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692</v>
      </c>
      <c r="E1882">
        <v>426.18599675000002</v>
      </c>
      <c r="F1882">
        <v>265.55</v>
      </c>
      <c r="G1882">
        <v>27.403480545892599</v>
      </c>
      <c r="H1882">
        <v>13.3095005171142</v>
      </c>
      <c r="I1882">
        <v>2.4469205173525599</v>
      </c>
      <c r="J1882">
        <v>-1.1001378519709999</v>
      </c>
      <c r="K1882">
        <v>247.89751282878601</v>
      </c>
      <c r="L1882">
        <v>231.954183778089</v>
      </c>
      <c r="M1882">
        <v>68.273752318977301</v>
      </c>
      <c r="N1882">
        <v>2.59144671964359</v>
      </c>
      <c r="O1882">
        <v>8.4541517604970799</v>
      </c>
      <c r="P1882">
        <v>57.130177514792898</v>
      </c>
      <c r="Q1882">
        <v>3.7394258296129003E-2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21</v>
      </c>
      <c r="E1883">
        <v>426.04919999999998</v>
      </c>
      <c r="F1883">
        <v>332.05</v>
      </c>
      <c r="G1883">
        <v>-5.0808634168664897</v>
      </c>
      <c r="H1883">
        <v>71.452554852989195</v>
      </c>
      <c r="I1883">
        <v>8.06626962573581</v>
      </c>
      <c r="J1883">
        <v>-0.59021375965937195</v>
      </c>
      <c r="K1883">
        <v>243.202136875484</v>
      </c>
      <c r="M1883">
        <v>79.366688360131505</v>
      </c>
      <c r="N1883">
        <v>1.5230545258805199</v>
      </c>
      <c r="O1883">
        <v>13.778045475079001</v>
      </c>
      <c r="P1883">
        <v>133.838028169014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46</v>
      </c>
      <c r="E1884">
        <v>424.64463628200002</v>
      </c>
      <c r="F1884">
        <v>75.040000000000006</v>
      </c>
      <c r="G1884">
        <v>126.947077888818</v>
      </c>
      <c r="H1884">
        <v>25.2368675536007</v>
      </c>
      <c r="I1884">
        <v>38.071548620615097</v>
      </c>
      <c r="J1884">
        <v>-6.7062065056586997</v>
      </c>
      <c r="K1884">
        <v>65.226136049414194</v>
      </c>
      <c r="L1884">
        <v>51.2803987975621</v>
      </c>
      <c r="M1884">
        <v>53.979868283221499</v>
      </c>
      <c r="N1884">
        <v>0.75768040172260698</v>
      </c>
      <c r="O1884">
        <v>17.937100213219601</v>
      </c>
      <c r="P1884">
        <v>158.758620689655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130</v>
      </c>
      <c r="E1885">
        <v>422.76960000000003</v>
      </c>
      <c r="F1885">
        <v>238.15</v>
      </c>
      <c r="G1885">
        <v>26.225782221775798</v>
      </c>
      <c r="H1885">
        <v>1.01537755233272</v>
      </c>
      <c r="I1885">
        <v>-4.7486033776682097</v>
      </c>
      <c r="J1885">
        <v>-1.3297687714775499</v>
      </c>
      <c r="K1885">
        <v>241.140586008187</v>
      </c>
      <c r="L1885">
        <v>218.393402034015</v>
      </c>
      <c r="M1885">
        <v>54.6003233741774</v>
      </c>
      <c r="N1885">
        <v>0.82004876908037805</v>
      </c>
      <c r="O1885">
        <v>19.252571908461</v>
      </c>
      <c r="P1885">
        <v>73.578717201166199</v>
      </c>
      <c r="Q1885">
        <v>0.12725081233190699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E1886">
        <v>420.83437500000002</v>
      </c>
      <c r="F1886">
        <v>676.85</v>
      </c>
      <c r="G1886">
        <v>336.19248123508601</v>
      </c>
      <c r="H1886">
        <v>75.408608152222598</v>
      </c>
      <c r="I1886">
        <v>120.69531036399199</v>
      </c>
      <c r="J1886">
        <v>-2.6391385007464998</v>
      </c>
      <c r="K1886">
        <v>519.71706650313399</v>
      </c>
      <c r="M1886">
        <v>72.209434654854405</v>
      </c>
      <c r="N1886">
        <v>1.23859423353862</v>
      </c>
      <c r="O1886">
        <v>18.792937873974999</v>
      </c>
      <c r="P1886">
        <v>480.98712446351902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D1887" t="s">
        <v>1151</v>
      </c>
      <c r="E1887">
        <v>419.967088698</v>
      </c>
      <c r="F1887">
        <v>148.80000000000001</v>
      </c>
      <c r="G1887">
        <v>-32.131645956653799</v>
      </c>
      <c r="H1887">
        <v>-1.0086997555075701</v>
      </c>
      <c r="I1887">
        <v>-26.844395991125602</v>
      </c>
      <c r="J1887">
        <v>-3.1673164364945801</v>
      </c>
      <c r="K1887">
        <v>152.03725646993499</v>
      </c>
      <c r="L1887">
        <v>154.43940254567701</v>
      </c>
      <c r="M1887">
        <v>53.375612702829699</v>
      </c>
      <c r="N1887">
        <v>1.00215811729035</v>
      </c>
      <c r="O1887">
        <v>61.290322580645103</v>
      </c>
      <c r="P1887">
        <v>20.193861066235801</v>
      </c>
      <c r="Q1887">
        <v>-1.48714063038E-3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Row],[Ticker]],[1]!Table1[[Symbol]:[Industry]],2,FALSE),"-")</f>
        <v>-</v>
      </c>
      <c r="D1888" t="s">
        <v>239</v>
      </c>
      <c r="E1888">
        <v>419.43833189999998</v>
      </c>
      <c r="F1888">
        <v>123.65</v>
      </c>
      <c r="G1888">
        <v>35.374463808892202</v>
      </c>
      <c r="H1888">
        <v>2.2455178297875702</v>
      </c>
      <c r="I1888">
        <v>4.1091130411890803E-2</v>
      </c>
      <c r="J1888">
        <v>-5.3853652427884597</v>
      </c>
      <c r="K1888">
        <v>125.887672095745</v>
      </c>
      <c r="L1888">
        <v>113.08885182487801</v>
      </c>
      <c r="M1888">
        <v>41.568338893950497</v>
      </c>
      <c r="N1888">
        <v>1.14948144200217</v>
      </c>
      <c r="O1888">
        <v>31.540638900121301</v>
      </c>
      <c r="P1888">
        <v>90.084550345887806</v>
      </c>
      <c r="Q1888">
        <v>0.13063968289299399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Row],[Ticker]],[1]!Table1[[Symbol]:[Industry]],2,FALSE),"-")</f>
        <v>-</v>
      </c>
      <c r="E1889">
        <v>417.69482603199998</v>
      </c>
      <c r="F1889">
        <v>51.17</v>
      </c>
      <c r="G1889">
        <v>-32.350390432875599</v>
      </c>
      <c r="H1889">
        <v>-10.9461717017243</v>
      </c>
      <c r="I1889">
        <v>-42.488762148969599</v>
      </c>
      <c r="J1889">
        <v>-4.3968968905134496</v>
      </c>
      <c r="K1889">
        <v>54.886045041193498</v>
      </c>
      <c r="L1889">
        <v>57.8814302659232</v>
      </c>
      <c r="M1889">
        <v>38.306294973617703</v>
      </c>
      <c r="N1889">
        <v>1.07667500407691</v>
      </c>
      <c r="O1889">
        <v>61.227281610318499</v>
      </c>
      <c r="P1889">
        <v>50.058651026392901</v>
      </c>
      <c r="Q1889">
        <v>6.4311365665244993E-2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Row],[Ticker]],[1]!Table1[[Symbol]:[Industry]],2,FALSE),"-")</f>
        <v>-</v>
      </c>
      <c r="D1890" t="s">
        <v>629</v>
      </c>
      <c r="E1890">
        <v>417.64299749999998</v>
      </c>
      <c r="F1890">
        <v>5923.4</v>
      </c>
      <c r="G1890">
        <v>34.751254406286201</v>
      </c>
      <c r="H1890">
        <v>32.2629105274182</v>
      </c>
      <c r="I1890">
        <v>35.108464050512197</v>
      </c>
      <c r="J1890">
        <v>-6.3661554608598303</v>
      </c>
      <c r="K1890">
        <v>5088.0469062436996</v>
      </c>
      <c r="L1890">
        <v>4467.1834411003001</v>
      </c>
      <c r="M1890">
        <v>69.027587411042703</v>
      </c>
      <c r="N1890">
        <v>3.1277741783371602</v>
      </c>
      <c r="O1890">
        <v>19.354593645541399</v>
      </c>
      <c r="P1890">
        <v>76.817910447761093</v>
      </c>
      <c r="Q1890">
        <v>4.7619189010320001E-2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Row],[Ticker]],[1]!Table1[[Symbol]:[Industry]],2,FALSE),"-")</f>
        <v>-</v>
      </c>
      <c r="D1891" t="s">
        <v>3940</v>
      </c>
      <c r="E1891">
        <v>417.14180955</v>
      </c>
      <c r="F1891">
        <v>838.7</v>
      </c>
      <c r="G1891">
        <v>49.908149871822403</v>
      </c>
      <c r="H1891">
        <v>10.9746925875525</v>
      </c>
      <c r="I1891">
        <v>55.953608454735999</v>
      </c>
      <c r="J1891">
        <v>-3.9261318573669999</v>
      </c>
      <c r="K1891">
        <v>754.25828384657495</v>
      </c>
      <c r="L1891">
        <v>603.746691867658</v>
      </c>
      <c r="M1891">
        <v>43.6801186326595</v>
      </c>
      <c r="N1891">
        <v>0.65309273085597797</v>
      </c>
      <c r="O1891">
        <v>5.5204483128651303</v>
      </c>
      <c r="P1891">
        <v>89.837030330466206</v>
      </c>
      <c r="Q1891">
        <v>0.19965734170128699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777</v>
      </c>
      <c r="E1892">
        <v>417.01087938000001</v>
      </c>
      <c r="F1892">
        <v>378.75</v>
      </c>
      <c r="G1892">
        <v>-32.935292737047298</v>
      </c>
      <c r="H1892">
        <v>7.4813765608249199</v>
      </c>
      <c r="I1892">
        <v>-22.023083413021499</v>
      </c>
      <c r="J1892">
        <v>2.3904162879337698</v>
      </c>
      <c r="K1892">
        <v>370.21048710538298</v>
      </c>
      <c r="L1892">
        <v>388.08915418857998</v>
      </c>
      <c r="M1892">
        <v>52.237662837645097</v>
      </c>
      <c r="N1892">
        <v>1.4336600712409899</v>
      </c>
      <c r="O1892">
        <v>27.7095709570956</v>
      </c>
      <c r="P1892">
        <v>22.098646034816198</v>
      </c>
      <c r="Q1892">
        <v>1.4196748668273E-2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65</v>
      </c>
      <c r="E1893">
        <v>416.65523035199999</v>
      </c>
      <c r="F1893">
        <v>70.66</v>
      </c>
      <c r="G1893">
        <v>133.886026816428</v>
      </c>
      <c r="H1893">
        <v>24.328982010890599</v>
      </c>
      <c r="I1893">
        <v>60.981289133267502</v>
      </c>
      <c r="J1893">
        <v>31.8223034738316</v>
      </c>
      <c r="K1893">
        <v>49.404519569789201</v>
      </c>
      <c r="L1893">
        <v>45.4490425363661</v>
      </c>
      <c r="M1893">
        <v>67.481696582220394</v>
      </c>
      <c r="N1893">
        <v>3.1246763457047302</v>
      </c>
      <c r="O1893">
        <v>2.6040192470987802</v>
      </c>
      <c r="P1893">
        <v>171.24760076775399</v>
      </c>
      <c r="Q1893">
        <v>4.4937653317968E-2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130</v>
      </c>
      <c r="E1894">
        <v>415.9075722</v>
      </c>
      <c r="F1894">
        <v>210</v>
      </c>
      <c r="G1894">
        <v>35.127608394119001</v>
      </c>
      <c r="H1894">
        <v>-10.8972417715554</v>
      </c>
      <c r="I1894">
        <v>21.468525264833499</v>
      </c>
      <c r="J1894">
        <v>-8.5319050111817702</v>
      </c>
      <c r="K1894">
        <v>215.79183658061001</v>
      </c>
      <c r="L1894">
        <v>179.68711265705701</v>
      </c>
      <c r="M1894">
        <v>40.908653192433398</v>
      </c>
      <c r="N1894">
        <v>0.33465979261963402</v>
      </c>
      <c r="O1894">
        <v>23.761904761904699</v>
      </c>
      <c r="P1894">
        <v>104.67836257309899</v>
      </c>
      <c r="Q1894">
        <v>7.5064234100889998E-2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E1895">
        <v>415.70289566100001</v>
      </c>
      <c r="F1895">
        <v>45.97</v>
      </c>
      <c r="G1895">
        <v>968.91663031746896</v>
      </c>
      <c r="H1895">
        <v>-20.802265910645801</v>
      </c>
      <c r="I1895">
        <v>15.9836531936245</v>
      </c>
      <c r="J1895">
        <v>-2.72534192965822</v>
      </c>
      <c r="K1895">
        <v>52.918710752393601</v>
      </c>
      <c r="L1895">
        <v>41.558240771224</v>
      </c>
      <c r="M1895">
        <v>33.497218624699599</v>
      </c>
      <c r="N1895">
        <v>0.75286552706993504</v>
      </c>
      <c r="O1895">
        <v>46.856645638459803</v>
      </c>
      <c r="P1895">
        <v>994.52380952380895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539</v>
      </c>
      <c r="E1896">
        <v>414.537877769999</v>
      </c>
      <c r="F1896">
        <v>247.45</v>
      </c>
      <c r="G1896">
        <v>149.36781801557299</v>
      </c>
      <c r="H1896">
        <v>16.886040705604501</v>
      </c>
      <c r="I1896">
        <v>42.486729039768697</v>
      </c>
      <c r="J1896">
        <v>-5.3686703879807398</v>
      </c>
      <c r="K1896">
        <v>222.01679341239401</v>
      </c>
      <c r="L1896">
        <v>181.150316711431</v>
      </c>
      <c r="M1896">
        <v>42.0145900825949</v>
      </c>
      <c r="N1896">
        <v>0.80973061036180505</v>
      </c>
      <c r="O1896">
        <v>16.629622145888</v>
      </c>
      <c r="P1896">
        <v>183.707865168539</v>
      </c>
      <c r="Q1896">
        <v>0.103267141703972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934</v>
      </c>
      <c r="E1897">
        <v>414.26393107199999</v>
      </c>
      <c r="F1897">
        <v>3.72</v>
      </c>
      <c r="G1897">
        <v>-0.44163643901266803</v>
      </c>
      <c r="H1897">
        <v>0.55664505417502796</v>
      </c>
      <c r="I1897">
        <v>-50.694015679045201</v>
      </c>
      <c r="J1897">
        <v>-6.3861517741849996</v>
      </c>
      <c r="K1897">
        <v>3.9599028233016398</v>
      </c>
      <c r="L1897">
        <v>3.9169933010807299</v>
      </c>
      <c r="M1897">
        <v>37.251059323095298</v>
      </c>
      <c r="N1897">
        <v>1.44871148680022</v>
      </c>
      <c r="O1897">
        <v>103.36703610084901</v>
      </c>
      <c r="P1897">
        <v>42.877647875911499</v>
      </c>
      <c r="Q1897">
        <v>0.134249569007869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46</v>
      </c>
      <c r="E1898">
        <v>413.9822006</v>
      </c>
      <c r="F1898">
        <v>182.81</v>
      </c>
      <c r="G1898">
        <v>-44.717798675366701</v>
      </c>
      <c r="H1898">
        <v>4.9635851900370298</v>
      </c>
      <c r="I1898">
        <v>-31.570665632764399</v>
      </c>
      <c r="J1898">
        <v>5.0417592631403902</v>
      </c>
      <c r="K1898">
        <v>184.44990117967899</v>
      </c>
      <c r="M1898">
        <v>57.324485732705099</v>
      </c>
      <c r="N1898">
        <v>1.12241869581058</v>
      </c>
      <c r="O1898">
        <v>29.806903342267901</v>
      </c>
      <c r="P1898">
        <v>27.973398669933498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539</v>
      </c>
      <c r="E1899">
        <v>413.91261032399899</v>
      </c>
      <c r="F1899">
        <v>162.62</v>
      </c>
      <c r="G1899">
        <v>96.014442415281394</v>
      </c>
      <c r="H1899">
        <v>-2.23783587737443</v>
      </c>
      <c r="I1899">
        <v>-0.770485724177429</v>
      </c>
      <c r="J1899">
        <v>4.4602603587070604</v>
      </c>
      <c r="K1899">
        <v>162.09780305382901</v>
      </c>
      <c r="L1899">
        <v>136.05864965603701</v>
      </c>
      <c r="M1899">
        <v>51.748716578558899</v>
      </c>
      <c r="N1899">
        <v>0.22704121088033399</v>
      </c>
      <c r="O1899">
        <v>21.639404747263502</v>
      </c>
      <c r="P1899">
        <v>123.532646048109</v>
      </c>
      <c r="Q1899">
        <v>1.9982798958471E-2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75</v>
      </c>
      <c r="E1900">
        <v>411.30771099999998</v>
      </c>
      <c r="F1900">
        <v>122.75</v>
      </c>
      <c r="G1900">
        <v>242.23819088655699</v>
      </c>
      <c r="H1900">
        <v>1.9163437359076001</v>
      </c>
      <c r="I1900">
        <v>190.32732433453501</v>
      </c>
      <c r="J1900">
        <v>2.2615047953859202</v>
      </c>
      <c r="K1900">
        <v>108.95425109576099</v>
      </c>
      <c r="L1900">
        <v>69.382835942362107</v>
      </c>
      <c r="M1900">
        <v>54.889803027869</v>
      </c>
      <c r="N1900">
        <v>0.59039633716645801</v>
      </c>
      <c r="O1900">
        <v>9.5723014256619194</v>
      </c>
      <c r="P1900">
        <v>267.84537009289699</v>
      </c>
      <c r="Q1900">
        <v>0.10843594825321699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239</v>
      </c>
      <c r="E1901">
        <v>411.26521500000001</v>
      </c>
      <c r="F1901">
        <v>361.7</v>
      </c>
      <c r="G1901">
        <v>-31.475754352729201</v>
      </c>
      <c r="H1901">
        <v>14.481639551203401</v>
      </c>
      <c r="I1901">
        <v>-18.328621310126898</v>
      </c>
      <c r="J1901">
        <v>-1.63337595283889</v>
      </c>
      <c r="M1901">
        <v>39.829285517568302</v>
      </c>
      <c r="O1901">
        <v>29.333701962952698</v>
      </c>
      <c r="P1901">
        <v>24.724137931034399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1396</v>
      </c>
      <c r="E1902">
        <v>410.18476427500002</v>
      </c>
      <c r="F1902">
        <v>366.2</v>
      </c>
      <c r="G1902">
        <v>44.597277490190898</v>
      </c>
      <c r="H1902">
        <v>21.4445955371969</v>
      </c>
      <c r="I1902">
        <v>-11.5785034640133</v>
      </c>
      <c r="J1902">
        <v>1.03436511619145</v>
      </c>
      <c r="K1902">
        <v>321.36127523680102</v>
      </c>
      <c r="L1902">
        <v>302.95179984076299</v>
      </c>
      <c r="M1902">
        <v>80.587014930338199</v>
      </c>
      <c r="N1902">
        <v>1.3320982076567001</v>
      </c>
      <c r="O1902">
        <v>16.876024030584301</v>
      </c>
      <c r="P1902">
        <v>81.287128712871194</v>
      </c>
      <c r="Q1902">
        <v>0.14121211914099899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263</v>
      </c>
      <c r="E1903">
        <v>409.875</v>
      </c>
      <c r="F1903">
        <v>237.35</v>
      </c>
      <c r="G1903">
        <v>122.998005427823</v>
      </c>
      <c r="H1903">
        <v>4.72634361887373</v>
      </c>
      <c r="I1903">
        <v>2.7268485869094601</v>
      </c>
      <c r="J1903">
        <v>12.4444409528504</v>
      </c>
      <c r="K1903">
        <v>214.46237926123399</v>
      </c>
      <c r="M1903">
        <v>67.148057369913403</v>
      </c>
      <c r="N1903">
        <v>1.24885266265502</v>
      </c>
      <c r="O1903">
        <v>21.1475692935356</v>
      </c>
      <c r="P1903">
        <v>203.52958589054799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716</v>
      </c>
      <c r="E1904">
        <v>409.42553156999998</v>
      </c>
      <c r="F1904">
        <v>90.71</v>
      </c>
      <c r="G1904">
        <v>-44.619195227702001</v>
      </c>
      <c r="H1904">
        <v>-10.085384275151601</v>
      </c>
      <c r="I1904">
        <v>-38.350569039554799</v>
      </c>
      <c r="J1904">
        <v>-2.1426859959016298</v>
      </c>
      <c r="K1904">
        <v>95.558096334036506</v>
      </c>
      <c r="L1904">
        <v>106.367922803898</v>
      </c>
      <c r="M1904">
        <v>35.955975610508503</v>
      </c>
      <c r="N1904">
        <v>0.43030015610245698</v>
      </c>
      <c r="O1904">
        <v>67.566971667952799</v>
      </c>
      <c r="P1904">
        <v>10.3527980535279</v>
      </c>
      <c r="Q1904">
        <v>-5.5615131691311999E-2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388</v>
      </c>
      <c r="E1905">
        <v>408.20422500000001</v>
      </c>
      <c r="F1905">
        <v>37.56</v>
      </c>
      <c r="G1905">
        <v>-29.5848837921015</v>
      </c>
      <c r="H1905">
        <v>-9.9070738136712997</v>
      </c>
      <c r="I1905">
        <v>-67.155179147273202</v>
      </c>
      <c r="J1905">
        <v>6.0839169511314104</v>
      </c>
      <c r="K1905">
        <v>42.6360716588744</v>
      </c>
      <c r="L1905">
        <v>50.241248253675899</v>
      </c>
      <c r="M1905">
        <v>44.415557544298302</v>
      </c>
      <c r="N1905">
        <v>1.2329190928040401</v>
      </c>
      <c r="O1905">
        <v>131.62939297124501</v>
      </c>
      <c r="P1905">
        <v>9.1860465116279109</v>
      </c>
      <c r="Q1905">
        <v>0.15255488381945501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75</v>
      </c>
      <c r="E1906">
        <v>408.012</v>
      </c>
      <c r="F1906">
        <v>300</v>
      </c>
      <c r="G1906">
        <v>-33.2994868986478</v>
      </c>
      <c r="H1906">
        <v>-5.5181997184378302</v>
      </c>
      <c r="I1906">
        <v>-12.4600461637378</v>
      </c>
      <c r="J1906">
        <v>-1.07902156494241</v>
      </c>
      <c r="K1906">
        <v>236.47452214466199</v>
      </c>
      <c r="M1906" s="1">
        <v>1.5919334800000001E-7</v>
      </c>
      <c r="N1906">
        <v>1</v>
      </c>
      <c r="O1906">
        <v>8.3333333333333197</v>
      </c>
      <c r="P1906">
        <v>1.0101010101010099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393</v>
      </c>
      <c r="E1907">
        <v>408.00344000000001</v>
      </c>
      <c r="F1907">
        <v>349</v>
      </c>
      <c r="G1907">
        <v>39.756478694631099</v>
      </c>
      <c r="H1907">
        <v>-11.896521761168399</v>
      </c>
      <c r="I1907">
        <v>-6.0576071393476303</v>
      </c>
      <c r="J1907">
        <v>-7.4573436076729998</v>
      </c>
      <c r="K1907">
        <v>386.94871364573203</v>
      </c>
      <c r="L1907">
        <v>375.69078062121997</v>
      </c>
      <c r="M1907">
        <v>52.198538440876398</v>
      </c>
      <c r="N1907">
        <v>1.1964742085224001</v>
      </c>
      <c r="O1907">
        <v>110.487106017192</v>
      </c>
      <c r="P1907">
        <v>87.432867883995698</v>
      </c>
      <c r="Q1907">
        <v>0.205247453283007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46</v>
      </c>
      <c r="E1908">
        <v>407.81024000000002</v>
      </c>
      <c r="F1908">
        <v>158.5</v>
      </c>
      <c r="G1908">
        <v>57.735793610316797</v>
      </c>
      <c r="H1908">
        <v>20.779591599155399</v>
      </c>
      <c r="I1908">
        <v>27.372331427792702</v>
      </c>
      <c r="J1908">
        <v>-3.6983900106627199</v>
      </c>
      <c r="K1908">
        <v>148.95411805430601</v>
      </c>
      <c r="M1908">
        <v>53.8502410501426</v>
      </c>
      <c r="N1908">
        <v>0.65667546585870096</v>
      </c>
      <c r="O1908">
        <v>16.719242902208201</v>
      </c>
      <c r="P1908">
        <v>105.844155844155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21</v>
      </c>
      <c r="E1909">
        <v>406.06495999999999</v>
      </c>
      <c r="F1909">
        <v>32.08</v>
      </c>
      <c r="G1909">
        <v>54.839748167961403</v>
      </c>
      <c r="H1909">
        <v>15.158944415189501</v>
      </c>
      <c r="I1909">
        <v>-9.4744923916672494</v>
      </c>
      <c r="J1909">
        <v>7.0097423749488001</v>
      </c>
      <c r="K1909">
        <v>28.4748118478092</v>
      </c>
      <c r="L1909">
        <v>25.906484424826001</v>
      </c>
      <c r="M1909">
        <v>69.253621683294</v>
      </c>
      <c r="N1909">
        <v>2.3663115284349399</v>
      </c>
      <c r="O1909">
        <v>15.3366583541147</v>
      </c>
      <c r="P1909">
        <v>87.055393586005806</v>
      </c>
      <c r="Q1909">
        <v>-3.2567070517489998E-3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1329</v>
      </c>
      <c r="E1910">
        <v>405.57958500000001</v>
      </c>
      <c r="F1910">
        <v>299.25</v>
      </c>
      <c r="G1910">
        <v>191.227124658138</v>
      </c>
      <c r="H1910">
        <v>-32.114307605088499</v>
      </c>
      <c r="I1910">
        <v>-29.953842689792399</v>
      </c>
      <c r="J1910">
        <v>3.5294984975901502</v>
      </c>
      <c r="K1910">
        <v>354.42073284857901</v>
      </c>
      <c r="L1910">
        <v>287.48630670904498</v>
      </c>
      <c r="M1910">
        <v>46.358056505420002</v>
      </c>
      <c r="N1910">
        <v>1.34638550365094</v>
      </c>
      <c r="O1910">
        <v>52.013366750208803</v>
      </c>
      <c r="P1910">
        <v>303.030303030303</v>
      </c>
      <c r="Q1910">
        <v>0.15614192661252399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247</v>
      </c>
      <c r="E1911">
        <v>403.84610364000002</v>
      </c>
      <c r="F1911">
        <v>12.76</v>
      </c>
      <c r="G1911">
        <v>29.423123823962801</v>
      </c>
      <c r="H1911">
        <v>4.79963038390013</v>
      </c>
      <c r="I1911">
        <v>-5.2331554074353601</v>
      </c>
      <c r="J1911">
        <v>1.2350649838993799</v>
      </c>
      <c r="K1911">
        <v>11.9338038872898</v>
      </c>
      <c r="L1911">
        <v>10.549723756671501</v>
      </c>
      <c r="M1911">
        <v>57.675560567469297</v>
      </c>
      <c r="N1911">
        <v>1.2330130336362499</v>
      </c>
      <c r="O1911">
        <v>15.595611285266401</v>
      </c>
      <c r="P1911">
        <v>78.461538461538396</v>
      </c>
      <c r="Q1911">
        <v>5.5439473283759998E-2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E1912">
        <v>402.72918611399899</v>
      </c>
      <c r="F1912">
        <v>22.05</v>
      </c>
      <c r="G1912">
        <v>5.6428207936598103</v>
      </c>
      <c r="K1912">
        <v>22.064075533845699</v>
      </c>
      <c r="L1912">
        <v>20.559754299100199</v>
      </c>
      <c r="M1912">
        <v>35.6509857849477</v>
      </c>
      <c r="N1912">
        <v>1</v>
      </c>
      <c r="O1912">
        <v>18.367346938775501</v>
      </c>
      <c r="P1912">
        <v>55.281690140845001</v>
      </c>
      <c r="Q1912">
        <v>2.5042493907753999E-2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46</v>
      </c>
      <c r="E1913">
        <v>402.02203284000001</v>
      </c>
      <c r="F1913">
        <v>287.60000000000002</v>
      </c>
      <c r="G1913">
        <v>40.395706796545802</v>
      </c>
      <c r="H1913">
        <v>93.315036546365107</v>
      </c>
      <c r="I1913">
        <v>53.542839839148101</v>
      </c>
      <c r="J1913">
        <v>-6.7638107930559199</v>
      </c>
      <c r="K1913">
        <v>216.18497313165301</v>
      </c>
      <c r="M1913">
        <v>73.992766589909095</v>
      </c>
      <c r="N1913">
        <v>1.76616786321829</v>
      </c>
      <c r="O1913">
        <v>14.394993045896999</v>
      </c>
      <c r="P1913">
        <v>113.43228200371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65</v>
      </c>
      <c r="E1914">
        <v>398.69299000000001</v>
      </c>
      <c r="F1914">
        <v>110.15</v>
      </c>
      <c r="G1914">
        <v>-25.652551257156802</v>
      </c>
      <c r="H1914">
        <v>1.20192683967252</v>
      </c>
      <c r="I1914">
        <v>-24.865612764135399</v>
      </c>
      <c r="J1914">
        <v>7.3177938628690198</v>
      </c>
      <c r="K1914">
        <v>111.06216397156901</v>
      </c>
      <c r="L1914">
        <v>116.237339117936</v>
      </c>
      <c r="M1914">
        <v>76.534162468441593</v>
      </c>
      <c r="N1914">
        <v>1.5882915279410601</v>
      </c>
      <c r="O1914">
        <v>31.003177485247299</v>
      </c>
      <c r="P1914">
        <v>12.5127681307456</v>
      </c>
      <c r="Q1914">
        <v>4.9300999323174E-2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D1915" t="s">
        <v>65</v>
      </c>
      <c r="E1915">
        <v>398.34301463000003</v>
      </c>
      <c r="F1915">
        <v>838.5</v>
      </c>
      <c r="G1915">
        <v>-22.3499906095788</v>
      </c>
      <c r="H1915">
        <v>-2.1021747826109101</v>
      </c>
      <c r="I1915">
        <v>-14.6529774596669</v>
      </c>
      <c r="J1915">
        <v>-4.0646169994858701</v>
      </c>
      <c r="K1915">
        <v>852.06484401217097</v>
      </c>
      <c r="L1915">
        <v>859.95138516811096</v>
      </c>
      <c r="M1915">
        <v>39.846846274691998</v>
      </c>
      <c r="N1915">
        <v>0.39312871081109602</v>
      </c>
      <c r="O1915">
        <v>48.956469886702401</v>
      </c>
      <c r="P1915">
        <v>29</v>
      </c>
      <c r="Q1915">
        <v>6.2696750990756001E-2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242</v>
      </c>
      <c r="E1916">
        <v>396.52</v>
      </c>
      <c r="F1916">
        <v>345.85</v>
      </c>
      <c r="G1916">
        <v>-26.9548494572362</v>
      </c>
      <c r="H1916">
        <v>-4.6003550437969496</v>
      </c>
      <c r="I1916">
        <v>-18.9870731907648</v>
      </c>
      <c r="J1916">
        <v>-0.97755663845837104</v>
      </c>
      <c r="K1916">
        <v>349.36604667427798</v>
      </c>
      <c r="L1916">
        <v>354.39081575255898</v>
      </c>
      <c r="M1916">
        <v>43.300588778876303</v>
      </c>
      <c r="N1916">
        <v>1.2020199557404301</v>
      </c>
      <c r="O1916">
        <v>27.208327309527199</v>
      </c>
      <c r="P1916">
        <v>10.4952076677316</v>
      </c>
      <c r="Q1916">
        <v>9.3509708560546995E-2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189</v>
      </c>
      <c r="E1917">
        <v>396.12470000000002</v>
      </c>
      <c r="F1917">
        <v>2.27</v>
      </c>
      <c r="G1917">
        <v>80.756457157296097</v>
      </c>
      <c r="H1917">
        <v>13.8798594904681</v>
      </c>
      <c r="I1917">
        <v>-3.32543077912249</v>
      </c>
      <c r="J1917">
        <v>0.333018373228609</v>
      </c>
      <c r="K1917">
        <v>2.1681802622828399</v>
      </c>
      <c r="L1917">
        <v>1.9855711402501199</v>
      </c>
      <c r="M1917">
        <v>63.946172408814199</v>
      </c>
      <c r="N1917">
        <v>1.87247303960421</v>
      </c>
      <c r="O1917">
        <v>30.837004405286301</v>
      </c>
      <c r="P1917">
        <v>131.632653061224</v>
      </c>
      <c r="Q1917">
        <v>-4.0482937236415002E-2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153</v>
      </c>
      <c r="E1918">
        <v>395.60307189000002</v>
      </c>
      <c r="F1918">
        <v>195.1</v>
      </c>
      <c r="G1918">
        <v>84.743225106328197</v>
      </c>
      <c r="H1918">
        <v>-2.7366568582694599</v>
      </c>
      <c r="I1918">
        <v>107.618916047204</v>
      </c>
      <c r="J1918">
        <v>21.8521408658426</v>
      </c>
      <c r="K1918">
        <v>171.87936926769399</v>
      </c>
      <c r="L1918">
        <v>143.917224507865</v>
      </c>
      <c r="M1918">
        <v>39.772571151733899</v>
      </c>
      <c r="N1918">
        <v>1.7138630566372599</v>
      </c>
      <c r="O1918">
        <v>7.5089697590978899</v>
      </c>
      <c r="P1918">
        <v>148.21882951653899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934</v>
      </c>
      <c r="E1919">
        <v>394.096718369999</v>
      </c>
      <c r="F1919">
        <v>223.41</v>
      </c>
      <c r="G1919">
        <v>39.073829695736897</v>
      </c>
      <c r="H1919">
        <v>32.463203639289198</v>
      </c>
      <c r="I1919">
        <v>17.203331665629399</v>
      </c>
      <c r="J1919">
        <v>5.8796873104294196</v>
      </c>
      <c r="K1919">
        <v>193.92170220565001</v>
      </c>
      <c r="L1919">
        <v>172.84015493682</v>
      </c>
      <c r="M1919">
        <v>59.251493800888497</v>
      </c>
      <c r="N1919">
        <v>2.7135019924030699</v>
      </c>
      <c r="O1919">
        <v>14.694955463049901</v>
      </c>
      <c r="P1919">
        <v>72.9849012775841</v>
      </c>
      <c r="Q1919">
        <v>-2.1975410819824001E-2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189</v>
      </c>
      <c r="E1920">
        <v>394.02057024999999</v>
      </c>
      <c r="F1920">
        <v>182.92</v>
      </c>
      <c r="G1920">
        <v>18.569686170683099</v>
      </c>
      <c r="H1920">
        <v>7.5343520741375398</v>
      </c>
      <c r="I1920">
        <v>9.9763661521924991</v>
      </c>
      <c r="J1920">
        <v>-0.93010131945565699</v>
      </c>
      <c r="K1920">
        <v>169.525732549087</v>
      </c>
      <c r="L1920">
        <v>156.17764267276999</v>
      </c>
      <c r="M1920">
        <v>61.077010359696402</v>
      </c>
      <c r="N1920">
        <v>0.88490830711298296</v>
      </c>
      <c r="O1920">
        <v>6.8773234200743598</v>
      </c>
      <c r="P1920">
        <v>45.117017056723498</v>
      </c>
      <c r="Q1920">
        <v>-1.8574663095141001E-2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455</v>
      </c>
      <c r="E1921">
        <v>393.86250000000001</v>
      </c>
      <c r="F1921">
        <v>527.75</v>
      </c>
      <c r="G1921">
        <v>82.451934094152406</v>
      </c>
      <c r="H1921">
        <v>-2.8486381365598699</v>
      </c>
      <c r="I1921">
        <v>8.7503350948748899</v>
      </c>
      <c r="J1921">
        <v>0.81583934972048</v>
      </c>
      <c r="K1921">
        <v>512.97439369333802</v>
      </c>
      <c r="L1921">
        <v>445.462526542457</v>
      </c>
      <c r="M1921">
        <v>57.7371120816047</v>
      </c>
      <c r="N1921">
        <v>0.53212054051461699</v>
      </c>
      <c r="O1921">
        <v>16.532449076267099</v>
      </c>
      <c r="P1921">
        <v>115.408163265306</v>
      </c>
      <c r="Q1921">
        <v>4.7026493267280998E-2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80</v>
      </c>
      <c r="E1922">
        <v>392.862707</v>
      </c>
      <c r="F1922">
        <v>411.9</v>
      </c>
      <c r="G1922">
        <v>-16.624509541040499</v>
      </c>
      <c r="H1922">
        <v>4.4187893057470102</v>
      </c>
      <c r="I1922">
        <v>-13.469418910673699</v>
      </c>
      <c r="J1922">
        <v>-0.72842989753313103</v>
      </c>
      <c r="K1922">
        <v>401.18104703373001</v>
      </c>
      <c r="L1922">
        <v>394.01325179185199</v>
      </c>
      <c r="M1922">
        <v>50.898629908195701</v>
      </c>
      <c r="N1922">
        <v>0.66550092599747401</v>
      </c>
      <c r="O1922">
        <v>17.528526341345</v>
      </c>
      <c r="P1922">
        <v>26.718966312874901</v>
      </c>
      <c r="Q1922">
        <v>-5.4961303401006002E-2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484</v>
      </c>
      <c r="E1923">
        <v>392.829044363999</v>
      </c>
      <c r="F1923">
        <v>47.82</v>
      </c>
      <c r="G1923">
        <v>-24.275278024814899</v>
      </c>
      <c r="H1923">
        <v>32.236178792767802</v>
      </c>
      <c r="I1923">
        <v>-18.326187896021299</v>
      </c>
      <c r="J1923">
        <v>20.181347715228799</v>
      </c>
      <c r="K1923">
        <v>38.779597872120299</v>
      </c>
      <c r="L1923">
        <v>41.2012007047352</v>
      </c>
      <c r="M1923">
        <v>79.342575057579893</v>
      </c>
      <c r="N1923">
        <v>2.9565717652916499</v>
      </c>
      <c r="O1923">
        <v>24.843161856963601</v>
      </c>
      <c r="P1923">
        <v>67.2027972027972</v>
      </c>
      <c r="Q1923">
        <v>6.6655066328286994E-2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400</v>
      </c>
      <c r="E1924">
        <v>392.392</v>
      </c>
      <c r="F1924">
        <v>73.8</v>
      </c>
      <c r="G1924">
        <v>49.481788765189997</v>
      </c>
      <c r="H1924">
        <v>-11.135695645245701</v>
      </c>
      <c r="I1924">
        <v>16.900164178067499</v>
      </c>
      <c r="J1924">
        <v>-6.0417587564435902</v>
      </c>
      <c r="K1924">
        <v>71.026960460185293</v>
      </c>
      <c r="L1924">
        <v>60.0222177162143</v>
      </c>
      <c r="M1924">
        <v>61.275377120490603</v>
      </c>
      <c r="N1924">
        <v>0.214621450556501</v>
      </c>
      <c r="O1924">
        <v>17.208672086720799</v>
      </c>
      <c r="P1924">
        <v>93.193717277486797</v>
      </c>
      <c r="Q1924">
        <v>6.3981920660619002E-2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1675</v>
      </c>
      <c r="E1925">
        <v>392.18599999999998</v>
      </c>
      <c r="F1925">
        <v>155</v>
      </c>
      <c r="G1925">
        <v>253.365925928134</v>
      </c>
      <c r="H1925">
        <v>17.9208788832998</v>
      </c>
      <c r="I1925">
        <v>32.467490068146098</v>
      </c>
      <c r="J1925">
        <v>-2.6863251524440201</v>
      </c>
      <c r="K1925">
        <v>140.87422635268999</v>
      </c>
      <c r="L1925">
        <v>104.828650755533</v>
      </c>
      <c r="M1925">
        <v>64.163953846463897</v>
      </c>
      <c r="N1925">
        <v>0.51561365286855398</v>
      </c>
      <c r="O1925">
        <v>3.2258064516128999</v>
      </c>
      <c r="P1925">
        <v>297.435897435897</v>
      </c>
      <c r="Q1925">
        <v>0.170929510592219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1407</v>
      </c>
      <c r="E1926">
        <v>392.06970389999998</v>
      </c>
      <c r="F1926">
        <v>235.4</v>
      </c>
      <c r="G1926">
        <v>-19.368481195490201</v>
      </c>
      <c r="H1926">
        <v>7.9777761132779297</v>
      </c>
      <c r="I1926">
        <v>-23.3608788662359</v>
      </c>
      <c r="J1926">
        <v>2.0974298234708302</v>
      </c>
      <c r="K1926">
        <v>223.301583368537</v>
      </c>
      <c r="L1926">
        <v>228.829301304979</v>
      </c>
      <c r="M1926">
        <v>50.274846861251298</v>
      </c>
      <c r="N1926">
        <v>1.2954593079999299</v>
      </c>
      <c r="O1926">
        <v>31.265930331350901</v>
      </c>
      <c r="P1926">
        <v>30.850472484713698</v>
      </c>
      <c r="Q1926">
        <v>-2.5517428327600001E-2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539</v>
      </c>
      <c r="E1927">
        <v>391.40541000000002</v>
      </c>
      <c r="F1927">
        <v>344.95</v>
      </c>
      <c r="G1927">
        <v>121.049953435776</v>
      </c>
      <c r="H1927">
        <v>17.346330592646002</v>
      </c>
      <c r="I1927">
        <v>66.363178304898696</v>
      </c>
      <c r="J1927">
        <v>4.8797294825761304</v>
      </c>
      <c r="K1927">
        <v>290.61732314682303</v>
      </c>
      <c r="L1927">
        <v>232.08785896740599</v>
      </c>
      <c r="M1927">
        <v>87.446281808442905</v>
      </c>
      <c r="N1927">
        <v>4.1482106523376396</v>
      </c>
      <c r="O1927">
        <v>1.17408320046383</v>
      </c>
      <c r="P1927">
        <v>183.675986842105</v>
      </c>
      <c r="Q1927">
        <v>0.162727617883305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65</v>
      </c>
      <c r="E1928">
        <v>391.150779</v>
      </c>
      <c r="F1928">
        <v>894.2</v>
      </c>
      <c r="G1928">
        <v>-5.447939275924</v>
      </c>
      <c r="H1928">
        <v>-1.9991655233516501</v>
      </c>
      <c r="I1928">
        <v>9.3489716812423698</v>
      </c>
      <c r="J1928">
        <v>1.6043388385988</v>
      </c>
      <c r="K1928">
        <v>836.05392181995796</v>
      </c>
      <c r="L1928">
        <v>768.87052810674504</v>
      </c>
      <c r="M1928">
        <v>63.721192744048203</v>
      </c>
      <c r="N1928">
        <v>0.82250444107823795</v>
      </c>
      <c r="O1928">
        <v>3.4444195929322201</v>
      </c>
      <c r="P1928">
        <v>52.359856875106502</v>
      </c>
      <c r="Q1928">
        <v>3.9196709143518998E-2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336</v>
      </c>
      <c r="E1929">
        <v>390.72800000000001</v>
      </c>
      <c r="F1929">
        <v>335</v>
      </c>
      <c r="G1929">
        <v>-61.918966278583497</v>
      </c>
      <c r="H1929">
        <v>3.5364154204954099</v>
      </c>
      <c r="I1929">
        <v>-43.387881215284203</v>
      </c>
      <c r="J1929">
        <v>0.21047864256336599</v>
      </c>
      <c r="K1929">
        <v>379.36985485315898</v>
      </c>
      <c r="L1929">
        <v>435.11182763009703</v>
      </c>
      <c r="M1929">
        <v>43.2286353482965</v>
      </c>
      <c r="N1929">
        <v>0.66737288135593198</v>
      </c>
      <c r="O1929">
        <v>91.014925373134304</v>
      </c>
      <c r="P1929">
        <v>8.0645161290322491</v>
      </c>
      <c r="Q1929">
        <v>0.23225442304489499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304</v>
      </c>
      <c r="E1930">
        <v>390.42418500000002</v>
      </c>
      <c r="F1930">
        <v>80.2</v>
      </c>
      <c r="G1930">
        <v>79.975407221316601</v>
      </c>
      <c r="H1930">
        <v>3.47295206156448</v>
      </c>
      <c r="I1930">
        <v>-2.2952109989027001</v>
      </c>
      <c r="J1930">
        <v>-4.6586899969018898</v>
      </c>
      <c r="K1930">
        <v>76.828362101429306</v>
      </c>
      <c r="L1930">
        <v>65.152566456387206</v>
      </c>
      <c r="M1930">
        <v>54.643737957025202</v>
      </c>
      <c r="N1930">
        <v>0.44429370839317001</v>
      </c>
      <c r="O1930">
        <v>12.8428927680797</v>
      </c>
      <c r="P1930">
        <v>129.799426934097</v>
      </c>
      <c r="Q1930">
        <v>8.9943191361451999E-2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21</v>
      </c>
      <c r="E1931">
        <v>389.75001600000002</v>
      </c>
      <c r="F1931">
        <v>263</v>
      </c>
      <c r="G1931">
        <v>-16.115089281277701</v>
      </c>
      <c r="H1931">
        <v>4.8406166215797697</v>
      </c>
      <c r="I1931">
        <v>-17.651106005122099</v>
      </c>
      <c r="J1931">
        <v>13.6710105273508</v>
      </c>
      <c r="K1931">
        <v>259.399894606175</v>
      </c>
      <c r="L1931">
        <v>265.34340711302502</v>
      </c>
      <c r="M1931">
        <v>61.3712485215529</v>
      </c>
      <c r="N1931">
        <v>1.26376260656179</v>
      </c>
      <c r="O1931">
        <v>55.019011406844101</v>
      </c>
      <c r="P1931">
        <v>25.8373205741626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239</v>
      </c>
      <c r="E1932">
        <v>388.86514484099899</v>
      </c>
      <c r="F1932">
        <v>62.09</v>
      </c>
      <c r="G1932">
        <v>20.452571440566398</v>
      </c>
      <c r="H1932">
        <v>9.8422696618335195</v>
      </c>
      <c r="I1932">
        <v>6.0097115160942298</v>
      </c>
      <c r="J1932">
        <v>-1.5095131376431801</v>
      </c>
      <c r="K1932">
        <v>59.651150364605897</v>
      </c>
      <c r="L1932">
        <v>56.2321862409744</v>
      </c>
      <c r="M1932">
        <v>48.601448214317898</v>
      </c>
      <c r="N1932">
        <v>1.3129498607132299</v>
      </c>
      <c r="O1932">
        <v>23.5142535029795</v>
      </c>
      <c r="P1932">
        <v>61.230849130095997</v>
      </c>
      <c r="Q1932">
        <v>0.10832527927992899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140</v>
      </c>
      <c r="E1933">
        <v>388.53390975000002</v>
      </c>
      <c r="F1933">
        <v>158.25</v>
      </c>
      <c r="G1933">
        <v>27.684507482751599</v>
      </c>
      <c r="H1933">
        <v>-6.8785280589641999</v>
      </c>
      <c r="I1933">
        <v>-33.552043171965202</v>
      </c>
      <c r="J1933">
        <v>-0.49365480908874898</v>
      </c>
      <c r="K1933">
        <v>163.419406417772</v>
      </c>
      <c r="L1933">
        <v>164.41676528820801</v>
      </c>
      <c r="M1933">
        <v>48.767992405602399</v>
      </c>
      <c r="N1933">
        <v>1.09688933204825</v>
      </c>
      <c r="O1933">
        <v>49.636650868878299</v>
      </c>
      <c r="P1933">
        <v>54.995102840352601</v>
      </c>
      <c r="Q1933">
        <v>0.13198739887675201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242</v>
      </c>
      <c r="E1934">
        <v>388.40423852999999</v>
      </c>
      <c r="F1934">
        <v>488.35</v>
      </c>
      <c r="G1934">
        <v>-2.2251595639327402</v>
      </c>
      <c r="H1934">
        <v>-8.4657225408955092</v>
      </c>
      <c r="I1934">
        <v>-19.458713084324401</v>
      </c>
      <c r="J1934">
        <v>-3.2716337534697102</v>
      </c>
      <c r="K1934">
        <v>502.71472762028202</v>
      </c>
      <c r="L1934">
        <v>480.70682228840002</v>
      </c>
      <c r="M1934">
        <v>41.3091938568923</v>
      </c>
      <c r="N1934">
        <v>0.56935061332189996</v>
      </c>
      <c r="O1934">
        <v>20.200675744855101</v>
      </c>
      <c r="P1934">
        <v>26.8112178654894</v>
      </c>
      <c r="Q1934">
        <v>5.8935415185024001E-2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336</v>
      </c>
      <c r="E1935">
        <v>388.258426544999</v>
      </c>
      <c r="F1935">
        <v>31.96</v>
      </c>
      <c r="G1935">
        <v>75.650682428879904</v>
      </c>
      <c r="H1935">
        <v>25.344239716994998</v>
      </c>
      <c r="I1935">
        <v>-1.68015014987306</v>
      </c>
      <c r="J1935">
        <v>11.952193450832199</v>
      </c>
      <c r="K1935">
        <v>26.544363635038501</v>
      </c>
      <c r="L1935">
        <v>25.1799319074102</v>
      </c>
      <c r="M1935">
        <v>75.845215609337501</v>
      </c>
      <c r="N1935">
        <v>2.15015630408148</v>
      </c>
      <c r="O1935">
        <v>10.9198998748435</v>
      </c>
      <c r="P1935">
        <v>108.888888888888</v>
      </c>
      <c r="Q1935">
        <v>8.0219338668490001E-2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21</v>
      </c>
      <c r="E1936">
        <v>387.608</v>
      </c>
      <c r="F1936">
        <v>328.71</v>
      </c>
      <c r="G1936">
        <v>85.374849034994796</v>
      </c>
      <c r="H1936">
        <v>33.383793564590903</v>
      </c>
      <c r="I1936">
        <v>57.065482459263599</v>
      </c>
      <c r="J1936">
        <v>22.200139944958501</v>
      </c>
      <c r="K1936">
        <v>239.87096484805801</v>
      </c>
      <c r="L1936">
        <v>206.86487042300101</v>
      </c>
      <c r="M1936">
        <v>85.118275010255203</v>
      </c>
      <c r="N1936">
        <v>1.3643500232067101</v>
      </c>
      <c r="O1936">
        <v>0</v>
      </c>
      <c r="Q1936">
        <v>0.170414665667001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1840</v>
      </c>
      <c r="E1937">
        <v>387.25391810500003</v>
      </c>
      <c r="F1937">
        <v>67.260000000000005</v>
      </c>
      <c r="G1937">
        <v>39.245761970130403</v>
      </c>
      <c r="H1937">
        <v>-1.39935819356677</v>
      </c>
      <c r="I1937">
        <v>5.23024255017289</v>
      </c>
      <c r="J1937">
        <v>0.100140853917266</v>
      </c>
      <c r="K1937">
        <v>65.7774588825406</v>
      </c>
      <c r="L1937">
        <v>60.6908246056595</v>
      </c>
      <c r="M1937">
        <v>49.2780845618488</v>
      </c>
      <c r="N1937">
        <v>0.52793629719122903</v>
      </c>
      <c r="O1937">
        <v>38.789771037763799</v>
      </c>
      <c r="P1937">
        <v>72.682926829268297</v>
      </c>
      <c r="Q1937">
        <v>4.2299818219676003E-2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E1938">
        <v>387.25</v>
      </c>
      <c r="F1938">
        <v>395</v>
      </c>
      <c r="G1938">
        <v>20.634953337162202</v>
      </c>
      <c r="H1938">
        <v>-0.25002584222667901</v>
      </c>
      <c r="I1938">
        <v>-8.5810192077878398</v>
      </c>
      <c r="J1938">
        <v>-2.2955424146201602</v>
      </c>
      <c r="K1938">
        <v>378.96007590247399</v>
      </c>
      <c r="L1938">
        <v>341.179085683545</v>
      </c>
      <c r="M1938">
        <v>47.819861933120102</v>
      </c>
      <c r="N1938">
        <v>1.1948901708053601</v>
      </c>
      <c r="O1938">
        <v>11.126582278480999</v>
      </c>
      <c r="P1938">
        <v>59.919028340080899</v>
      </c>
      <c r="Q1938">
        <v>5.8896262228651998E-2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49</v>
      </c>
      <c r="E1939">
        <v>386.73516000000001</v>
      </c>
      <c r="F1939">
        <v>63.95</v>
      </c>
      <c r="G1939">
        <v>184.67908959521199</v>
      </c>
      <c r="H1939">
        <v>71.638565958129803</v>
      </c>
      <c r="I1939">
        <v>58.073287169595403</v>
      </c>
      <c r="J1939">
        <v>19.3461056935461</v>
      </c>
      <c r="K1939">
        <v>47.239913111972797</v>
      </c>
      <c r="L1939">
        <v>40.266139978321704</v>
      </c>
      <c r="M1939">
        <v>91.568388470027301</v>
      </c>
      <c r="N1939">
        <v>1.67525004460278</v>
      </c>
      <c r="O1939">
        <v>1.6262705238467401</v>
      </c>
      <c r="P1939">
        <v>227.78062532034801</v>
      </c>
      <c r="Q1939">
        <v>0.149241377485723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346</v>
      </c>
      <c r="E1940">
        <v>386.61899847000001</v>
      </c>
      <c r="F1940">
        <v>289.14999999999998</v>
      </c>
      <c r="G1940">
        <v>47.900171528733303</v>
      </c>
      <c r="H1940">
        <v>19.902030204508399</v>
      </c>
      <c r="I1940">
        <v>26.354164109905799</v>
      </c>
      <c r="J1940">
        <v>15.377795861415001</v>
      </c>
      <c r="K1940">
        <v>258.87498248744998</v>
      </c>
      <c r="L1940">
        <v>235.688437169873</v>
      </c>
      <c r="M1940">
        <v>78.713869633502895</v>
      </c>
      <c r="N1940">
        <v>1.93813199960192</v>
      </c>
      <c r="O1940">
        <v>18.519799412069801</v>
      </c>
      <c r="P1940">
        <v>82.9484340398607</v>
      </c>
      <c r="Q1940">
        <v>3.7154142938822E-2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214</v>
      </c>
      <c r="E1941">
        <v>385.699725</v>
      </c>
      <c r="F1941">
        <v>117.23</v>
      </c>
      <c r="G1941">
        <v>90.341491737747802</v>
      </c>
      <c r="H1941">
        <v>3.8471237079802099</v>
      </c>
      <c r="I1941">
        <v>5.9540952504035403</v>
      </c>
      <c r="J1941">
        <v>10.6725453348668</v>
      </c>
      <c r="K1941">
        <v>110.038258872326</v>
      </c>
      <c r="L1941">
        <v>95.038292243602299</v>
      </c>
      <c r="M1941">
        <v>71.576361646238695</v>
      </c>
      <c r="N1941">
        <v>2.57836300411932</v>
      </c>
      <c r="O1941">
        <v>9.9462594898916503</v>
      </c>
      <c r="P1941">
        <v>121.606805293005</v>
      </c>
      <c r="Q1941">
        <v>7.6950691371437993E-2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526</v>
      </c>
      <c r="E1942">
        <v>384.20909999999998</v>
      </c>
      <c r="F1942">
        <v>1505.65</v>
      </c>
      <c r="G1942">
        <v>-14.023824257661101</v>
      </c>
      <c r="H1942">
        <v>-9.0531165413424102</v>
      </c>
      <c r="I1942">
        <v>-49.618584530565201</v>
      </c>
      <c r="J1942">
        <v>-0.83944100528666499</v>
      </c>
      <c r="K1942">
        <v>1604.6946599303801</v>
      </c>
      <c r="L1942">
        <v>1679.1894656746099</v>
      </c>
      <c r="M1942">
        <v>32.368364338835299</v>
      </c>
      <c r="N1942">
        <v>1.2323854964926799</v>
      </c>
      <c r="O1942">
        <v>76.136552319596106</v>
      </c>
      <c r="P1942">
        <v>17.125632049785999</v>
      </c>
      <c r="Q1942">
        <v>4.8755702683419999E-2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46</v>
      </c>
      <c r="E1943">
        <v>384.10939872</v>
      </c>
      <c r="F1943">
        <v>272.5</v>
      </c>
      <c r="G1943">
        <v>133.91663031746899</v>
      </c>
      <c r="H1943">
        <v>130.16325731615399</v>
      </c>
      <c r="I1943">
        <v>147.06376336007099</v>
      </c>
      <c r="J1943">
        <v>9.8590242350106099</v>
      </c>
      <c r="M1943">
        <v>93.581002055998994</v>
      </c>
      <c r="O1943">
        <v>11.7614678899082</v>
      </c>
      <c r="P1943">
        <v>174.697580645161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E1944">
        <v>382.84743750000001</v>
      </c>
      <c r="F1944">
        <v>280.5</v>
      </c>
      <c r="G1944">
        <v>-3.3343533551148701</v>
      </c>
      <c r="H1944">
        <v>3.2162601937187998</v>
      </c>
      <c r="I1944">
        <v>-46.374523722932103</v>
      </c>
      <c r="J1944">
        <v>6.0592255931067296</v>
      </c>
      <c r="K1944">
        <v>291.48075885720402</v>
      </c>
      <c r="L1944">
        <v>297.890364429214</v>
      </c>
      <c r="M1944">
        <v>57.929160454324197</v>
      </c>
      <c r="N1944">
        <v>0.88886419204267597</v>
      </c>
      <c r="O1944">
        <v>57.219251336898402</v>
      </c>
      <c r="P1944">
        <v>42.097264437689901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484</v>
      </c>
      <c r="E1945">
        <v>382.575526805999</v>
      </c>
      <c r="F1945">
        <v>143.29</v>
      </c>
      <c r="G1945">
        <v>17.111944299635802</v>
      </c>
      <c r="H1945">
        <v>25.4718992914631</v>
      </c>
      <c r="I1945">
        <v>-7.6009170016449401</v>
      </c>
      <c r="J1945">
        <v>-7.8468843384809102</v>
      </c>
      <c r="K1945">
        <v>130.02887909930999</v>
      </c>
      <c r="L1945">
        <v>122.369639198337</v>
      </c>
      <c r="M1945">
        <v>51.647723749355798</v>
      </c>
      <c r="N1945">
        <v>0.90701322135802298</v>
      </c>
      <c r="O1945">
        <v>23.776955823853701</v>
      </c>
      <c r="P1945">
        <v>46.139724630290601</v>
      </c>
      <c r="Q1945">
        <v>-1.5331348118556999E-2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414</v>
      </c>
      <c r="E1946">
        <v>382.219695</v>
      </c>
      <c r="F1946">
        <v>38.979999999999997</v>
      </c>
      <c r="G1946">
        <v>1.98692881329973</v>
      </c>
      <c r="H1946">
        <v>-2.2967593389548999</v>
      </c>
      <c r="I1946">
        <v>-47.1121836323045</v>
      </c>
      <c r="J1946">
        <v>2.3262881335505501</v>
      </c>
      <c r="K1946">
        <v>40.971903113656602</v>
      </c>
      <c r="L1946">
        <v>41.715592780337303</v>
      </c>
      <c r="M1946">
        <v>29.941418206362702</v>
      </c>
      <c r="N1946">
        <v>1.1751271527113201</v>
      </c>
      <c r="O1946">
        <v>66.495638789122594</v>
      </c>
      <c r="P1946">
        <v>31.912013536379</v>
      </c>
      <c r="Q1946">
        <v>1.5986721445878999E-2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1151</v>
      </c>
      <c r="E1947">
        <v>382.14372700000001</v>
      </c>
      <c r="F1947">
        <v>158.55000000000001</v>
      </c>
      <c r="G1947">
        <v>391.01061160499899</v>
      </c>
      <c r="H1947">
        <v>62.716797250646799</v>
      </c>
      <c r="I1947">
        <v>43.363049659357898</v>
      </c>
      <c r="J1947">
        <v>20.514462286754</v>
      </c>
      <c r="K1947">
        <v>109.829382362839</v>
      </c>
      <c r="L1947">
        <v>80.201844520147006</v>
      </c>
      <c r="M1947">
        <v>99.548220944741502</v>
      </c>
      <c r="N1947">
        <v>2.16268218139933</v>
      </c>
      <c r="O1947">
        <v>8.0100914538000492</v>
      </c>
      <c r="P1947">
        <v>502.16483099126401</v>
      </c>
      <c r="Q1947">
        <v>0.32102683447978198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130</v>
      </c>
      <c r="E1948">
        <v>381.99797745000001</v>
      </c>
      <c r="F1948">
        <v>56.69</v>
      </c>
      <c r="G1948">
        <v>-2.6353787725007098</v>
      </c>
      <c r="H1948">
        <v>4.0433278628917302</v>
      </c>
      <c r="I1948">
        <v>-2.27540087705178</v>
      </c>
      <c r="J1948">
        <v>-8.8451255324705897</v>
      </c>
      <c r="K1948">
        <v>57.164056719042897</v>
      </c>
      <c r="L1948">
        <v>56.6310728758328</v>
      </c>
      <c r="M1948">
        <v>58.9245485780135</v>
      </c>
      <c r="N1948">
        <v>1.86944163000784</v>
      </c>
      <c r="O1948">
        <v>88.745810548597603</v>
      </c>
      <c r="P1948">
        <v>43.337547408343802</v>
      </c>
      <c r="Q1948">
        <v>4.6530794428098002E-2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934</v>
      </c>
      <c r="E1949">
        <v>381.89359389999998</v>
      </c>
      <c r="F1949">
        <v>281.14999999999998</v>
      </c>
      <c r="G1949">
        <v>-3.26166136473881</v>
      </c>
      <c r="H1949">
        <v>38.304411606734</v>
      </c>
      <c r="I1949">
        <v>-3.10570932982113</v>
      </c>
      <c r="J1949">
        <v>13.172796194958501</v>
      </c>
      <c r="K1949">
        <v>235.323883580368</v>
      </c>
      <c r="L1949">
        <v>237.579196967245</v>
      </c>
      <c r="M1949">
        <v>93.017315257906603</v>
      </c>
      <c r="N1949">
        <v>1.5142885395036001</v>
      </c>
      <c r="O1949">
        <v>21.2875689133914</v>
      </c>
      <c r="P1949">
        <v>49.547872340425499</v>
      </c>
      <c r="Q1949">
        <v>4.6306003215537003E-2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239</v>
      </c>
      <c r="E1950">
        <v>381.38499999999999</v>
      </c>
      <c r="F1950">
        <v>234.9</v>
      </c>
      <c r="G1950">
        <v>11.400694809407799</v>
      </c>
      <c r="H1950">
        <v>10.8024196852746</v>
      </c>
      <c r="I1950">
        <v>-18.122696766147499</v>
      </c>
      <c r="J1950">
        <v>6.86759918408901</v>
      </c>
      <c r="K1950">
        <v>232.16795740312801</v>
      </c>
      <c r="L1950">
        <v>229.278565112021</v>
      </c>
      <c r="M1950">
        <v>52.059188412157397</v>
      </c>
      <c r="N1950">
        <v>1.0485655823276401</v>
      </c>
      <c r="O1950">
        <v>46.849723286504897</v>
      </c>
      <c r="P1950">
        <v>42.148260211800299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239</v>
      </c>
      <c r="E1951">
        <v>380.46807028799998</v>
      </c>
      <c r="F1951">
        <v>86.02</v>
      </c>
      <c r="G1951">
        <v>-18.125882448235402</v>
      </c>
      <c r="H1951">
        <v>-4.1458022840697204</v>
      </c>
      <c r="I1951">
        <v>-30.458139586044801</v>
      </c>
      <c r="J1951">
        <v>-2.1128936088632102</v>
      </c>
      <c r="K1951">
        <v>88.862219454641505</v>
      </c>
      <c r="M1951">
        <v>38.477967027566102</v>
      </c>
      <c r="N1951">
        <v>0.84070992192727501</v>
      </c>
      <c r="O1951">
        <v>101.697279702394</v>
      </c>
      <c r="P1951">
        <v>14.846461949265599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46</v>
      </c>
      <c r="E1952">
        <v>380.41889328000002</v>
      </c>
      <c r="F1952">
        <v>20.73</v>
      </c>
      <c r="G1952">
        <v>164.32289072372899</v>
      </c>
      <c r="H1952">
        <v>-5.2940174150950003</v>
      </c>
      <c r="I1952">
        <v>27.135913432221699</v>
      </c>
      <c r="J1952">
        <v>0.298486645927108</v>
      </c>
      <c r="K1952">
        <v>19.148161412461899</v>
      </c>
      <c r="L1952">
        <v>14.631513275355401</v>
      </c>
      <c r="M1952">
        <v>52.428414800978103</v>
      </c>
      <c r="N1952">
        <v>0.43312502189313701</v>
      </c>
      <c r="O1952">
        <v>18.523878437047699</v>
      </c>
      <c r="Q1952">
        <v>0.10506129239473699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629</v>
      </c>
      <c r="E1953">
        <v>380.099445809999</v>
      </c>
      <c r="F1953">
        <v>179.95</v>
      </c>
      <c r="G1953">
        <v>-16.0152181831976</v>
      </c>
      <c r="H1953">
        <v>-5.1551535601343197</v>
      </c>
      <c r="I1953">
        <v>-22.010184389422701</v>
      </c>
      <c r="J1953">
        <v>2.4688586468075702</v>
      </c>
      <c r="K1953">
        <v>170.00712739436199</v>
      </c>
      <c r="L1953">
        <v>179.57714557667501</v>
      </c>
      <c r="M1953">
        <v>50.638877643024202</v>
      </c>
      <c r="N1953">
        <v>1.3678678461143601</v>
      </c>
      <c r="O1953">
        <v>38.5384829119199</v>
      </c>
      <c r="P1953">
        <v>19.966666666666601</v>
      </c>
      <c r="Q1953">
        <v>0.28445723860942601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120</v>
      </c>
      <c r="E1954">
        <v>379.77139199999999</v>
      </c>
      <c r="F1954">
        <v>244.1</v>
      </c>
      <c r="G1954">
        <v>-21.911342332933199</v>
      </c>
      <c r="H1954">
        <v>8.3758294224675307</v>
      </c>
      <c r="I1954">
        <v>-54.048943029016598</v>
      </c>
      <c r="J1954">
        <v>29.835700560536399</v>
      </c>
      <c r="K1954">
        <v>213.75497207676901</v>
      </c>
      <c r="L1954">
        <v>249.24710529158699</v>
      </c>
      <c r="M1954">
        <v>77.041742389640305</v>
      </c>
      <c r="N1954">
        <v>1.8373872360224299</v>
      </c>
      <c r="O1954">
        <v>136.03031544448899</v>
      </c>
      <c r="P1954">
        <v>51.520794537554302</v>
      </c>
      <c r="Q1954">
        <v>0.138224215879832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487</v>
      </c>
      <c r="E1955">
        <v>379.61013295999999</v>
      </c>
      <c r="F1955">
        <v>63.07</v>
      </c>
      <c r="G1955">
        <v>-7.6160912003988503</v>
      </c>
      <c r="H1955">
        <v>-1.1947673752035</v>
      </c>
      <c r="I1955">
        <v>-22.616741320433</v>
      </c>
      <c r="J1955">
        <v>5.1516839050772303</v>
      </c>
      <c r="K1955">
        <v>62.0985260863281</v>
      </c>
      <c r="L1955">
        <v>63.526891560385302</v>
      </c>
      <c r="M1955">
        <v>61.2452505418416</v>
      </c>
      <c r="N1955">
        <v>1.0384969349045501</v>
      </c>
      <c r="O1955">
        <v>28.428729982558998</v>
      </c>
      <c r="P1955">
        <v>21.288461538461501</v>
      </c>
      <c r="Q1955">
        <v>9.7684962795239992E-3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239</v>
      </c>
      <c r="E1956">
        <v>379.57582880000001</v>
      </c>
      <c r="F1956">
        <v>1598.7</v>
      </c>
      <c r="G1956">
        <v>132.580805289783</v>
      </c>
      <c r="H1956">
        <v>-12.6914244907718</v>
      </c>
      <c r="I1956">
        <v>-5.7021162805993102</v>
      </c>
      <c r="J1956">
        <v>-5.2578674630241498</v>
      </c>
      <c r="K1956">
        <v>1715.2109930412801</v>
      </c>
      <c r="L1956">
        <v>1533.28263180606</v>
      </c>
      <c r="M1956">
        <v>37.152743248038902</v>
      </c>
      <c r="N1956">
        <v>0.65870299877180805</v>
      </c>
      <c r="O1956">
        <v>43.866891849627798</v>
      </c>
      <c r="P1956">
        <v>194.90868843386801</v>
      </c>
      <c r="Q1956">
        <v>0.17374358488915601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624</v>
      </c>
      <c r="E1957">
        <v>379.54004231499999</v>
      </c>
      <c r="F1957">
        <v>374</v>
      </c>
      <c r="G1957">
        <v>140.67975564592001</v>
      </c>
      <c r="H1957">
        <v>4.5114473140620301</v>
      </c>
      <c r="I1957">
        <v>30.315292641377599</v>
      </c>
      <c r="J1957">
        <v>2.8444107782919001</v>
      </c>
      <c r="K1957">
        <v>348.527526894397</v>
      </c>
      <c r="L1957">
        <v>275.00317438741399</v>
      </c>
      <c r="M1957">
        <v>46.426620685570903</v>
      </c>
      <c r="N1957">
        <v>0.204767642958363</v>
      </c>
      <c r="O1957">
        <v>10.735294117646999</v>
      </c>
      <c r="P1957">
        <v>170.426608821402</v>
      </c>
      <c r="Q1957">
        <v>0.11566527164405301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934</v>
      </c>
      <c r="E1958">
        <v>379.09356445999998</v>
      </c>
      <c r="F1958">
        <v>1217.5999999999999</v>
      </c>
      <c r="G1958">
        <v>-1.8296047425809201</v>
      </c>
      <c r="H1958">
        <v>31.601476756251898</v>
      </c>
      <c r="I1958">
        <v>29.4265703951387</v>
      </c>
      <c r="J1958">
        <v>11.807900636585799</v>
      </c>
      <c r="K1958">
        <v>969.760529674032</v>
      </c>
      <c r="L1958">
        <v>901.07611348809201</v>
      </c>
      <c r="M1958">
        <v>67.597911180897796</v>
      </c>
      <c r="N1958">
        <v>3.0043291494028699</v>
      </c>
      <c r="O1958">
        <v>13.912614980289099</v>
      </c>
      <c r="P1958">
        <v>62.3466666666666</v>
      </c>
      <c r="Q1958">
        <v>-7.3445660443833993E-2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986</v>
      </c>
      <c r="E1959">
        <v>378.76469988999997</v>
      </c>
      <c r="F1959">
        <v>43.87</v>
      </c>
      <c r="G1959">
        <v>40.614194839461298</v>
      </c>
      <c r="H1959">
        <v>6.5772977490466999</v>
      </c>
      <c r="I1959">
        <v>27.0312097981063</v>
      </c>
      <c r="J1959">
        <v>-0.70975493030011105</v>
      </c>
      <c r="K1959">
        <v>40.571314088184401</v>
      </c>
      <c r="L1959">
        <v>35.478952919898902</v>
      </c>
      <c r="M1959">
        <v>35.369593000092898</v>
      </c>
      <c r="N1959">
        <v>0.136669505845532</v>
      </c>
      <c r="O1959">
        <v>14.8848871666286</v>
      </c>
      <c r="P1959">
        <v>71.702544031311106</v>
      </c>
      <c r="Q1959">
        <v>2.0736365734737999E-2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239</v>
      </c>
      <c r="E1960">
        <v>378.70471520000001</v>
      </c>
      <c r="F1960">
        <v>688.8</v>
      </c>
      <c r="G1960">
        <v>120.17337387126901</v>
      </c>
      <c r="H1960">
        <v>24.3151828735527</v>
      </c>
      <c r="I1960">
        <v>45.630383030661903</v>
      </c>
      <c r="J1960">
        <v>-4.1722558883747496</v>
      </c>
      <c r="K1960">
        <v>609.38250925092802</v>
      </c>
      <c r="L1960">
        <v>475.47916518747502</v>
      </c>
      <c r="M1960">
        <v>53.865076922021103</v>
      </c>
      <c r="N1960">
        <v>0.414139329716191</v>
      </c>
      <c r="O1960">
        <v>14.648664343786299</v>
      </c>
      <c r="P1960">
        <v>149.474827960883</v>
      </c>
      <c r="Q1960">
        <v>0.10184713995274899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986</v>
      </c>
      <c r="E1961">
        <v>378.54467629999999</v>
      </c>
      <c r="F1961">
        <v>25.02</v>
      </c>
      <c r="G1961">
        <v>-20.037558953175601</v>
      </c>
      <c r="H1961">
        <v>9.9718992914631599</v>
      </c>
      <c r="I1961">
        <v>-6.6672343244143999</v>
      </c>
      <c r="J1961">
        <v>-2.0352051552749701</v>
      </c>
      <c r="K1961">
        <v>23.783357947750702</v>
      </c>
      <c r="L1961">
        <v>23.629202503160101</v>
      </c>
      <c r="M1961">
        <v>44.018924627409604</v>
      </c>
      <c r="N1961">
        <v>0.86216538673303</v>
      </c>
      <c r="O1961">
        <v>21.5027977617905</v>
      </c>
      <c r="P1961">
        <v>37.472527472527403</v>
      </c>
      <c r="Q1961">
        <v>-4.0263759572745E-2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140</v>
      </c>
      <c r="E1962">
        <v>377.833387776</v>
      </c>
      <c r="F1962">
        <v>98.68</v>
      </c>
      <c r="G1962">
        <v>16.9819117027507</v>
      </c>
      <c r="H1962">
        <v>-7.7462878948373897</v>
      </c>
      <c r="I1962">
        <v>-34.4521410253979</v>
      </c>
      <c r="J1962">
        <v>-4.98253957631802</v>
      </c>
      <c r="K1962">
        <v>104.24172109602</v>
      </c>
      <c r="L1962">
        <v>101.17757545016001</v>
      </c>
      <c r="M1962">
        <v>31.628188963247499</v>
      </c>
      <c r="N1962">
        <v>0.64339058397103799</v>
      </c>
      <c r="O1962">
        <v>54.185245237130097</v>
      </c>
      <c r="P1962">
        <v>54.1875</v>
      </c>
      <c r="Q1962">
        <v>1.9361723157817999E-2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130</v>
      </c>
      <c r="E1963">
        <v>377.009773</v>
      </c>
      <c r="F1963">
        <v>138.1</v>
      </c>
      <c r="G1963">
        <v>-19.417252255167501</v>
      </c>
      <c r="H1963">
        <v>-9.2738634204012396</v>
      </c>
      <c r="I1963">
        <v>-6.5145149017509096</v>
      </c>
      <c r="J1963">
        <v>1.24537243233686</v>
      </c>
      <c r="K1963">
        <v>141.30061644470999</v>
      </c>
      <c r="L1963">
        <v>132.71642078977899</v>
      </c>
      <c r="M1963">
        <v>66.885408003283004</v>
      </c>
      <c r="N1963">
        <v>0.65372504838663004</v>
      </c>
      <c r="O1963">
        <v>33.236784938450398</v>
      </c>
      <c r="P1963">
        <v>30.2830188679245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629</v>
      </c>
      <c r="E1964">
        <v>376.94479999999999</v>
      </c>
      <c r="F1964">
        <v>321.75</v>
      </c>
      <c r="G1964">
        <v>263.92066582997899</v>
      </c>
      <c r="H1964">
        <v>17.243117003640201</v>
      </c>
      <c r="I1964">
        <v>92.280647441098196</v>
      </c>
      <c r="J1964">
        <v>21.368567323501001</v>
      </c>
      <c r="K1964">
        <v>276.44451714479698</v>
      </c>
      <c r="M1964">
        <v>80.477755053013894</v>
      </c>
      <c r="N1964">
        <v>1.7892051610361399</v>
      </c>
      <c r="O1964">
        <v>2.9370629370629202</v>
      </c>
      <c r="P1964">
        <v>329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E1965">
        <v>376.17925233699998</v>
      </c>
      <c r="F1965">
        <v>57.5</v>
      </c>
      <c r="G1965">
        <v>-76.528918315060395</v>
      </c>
      <c r="H1965">
        <v>-8.9215433314876602</v>
      </c>
      <c r="I1965">
        <v>-47.1306702323783</v>
      </c>
      <c r="J1965">
        <v>0.48014107661920402</v>
      </c>
      <c r="K1965">
        <v>61.568566091407803</v>
      </c>
      <c r="L1965">
        <v>80.658229005810199</v>
      </c>
      <c r="M1965">
        <v>42.459407933651399</v>
      </c>
      <c r="N1965">
        <v>0.67684364437311795</v>
      </c>
      <c r="O1965">
        <v>223.94993258198201</v>
      </c>
      <c r="P1965">
        <v>13.996827914353601</v>
      </c>
      <c r="Q1965">
        <v>-0.17318904327743501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239</v>
      </c>
      <c r="E1966">
        <v>374.48849048800002</v>
      </c>
      <c r="F1966">
        <v>136.97999999999999</v>
      </c>
      <c r="G1966">
        <v>-13.420447019608</v>
      </c>
      <c r="H1966">
        <v>-3.0904843211997699</v>
      </c>
      <c r="I1966">
        <v>-4.9404229298289399</v>
      </c>
      <c r="J1966">
        <v>-2.7966456385593101</v>
      </c>
      <c r="K1966">
        <v>134.21267512578601</v>
      </c>
      <c r="L1966">
        <v>128.468833126573</v>
      </c>
      <c r="M1966">
        <v>42.4723797773567</v>
      </c>
      <c r="N1966">
        <v>0.74746995076938305</v>
      </c>
      <c r="O1966">
        <v>4.3948021608993999</v>
      </c>
      <c r="P1966">
        <v>13.5820895522388</v>
      </c>
      <c r="Q1966">
        <v>3.4293110279163E-2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242</v>
      </c>
      <c r="E1967">
        <v>374</v>
      </c>
      <c r="F1967">
        <v>3596.6</v>
      </c>
      <c r="G1967">
        <v>104.369161991946</v>
      </c>
      <c r="H1967">
        <v>-8.8056176621101301</v>
      </c>
      <c r="I1967">
        <v>9.2523057821166006</v>
      </c>
      <c r="J1967">
        <v>1.0966302434146</v>
      </c>
      <c r="K1967">
        <v>3793.8159057482499</v>
      </c>
      <c r="L1967">
        <v>3040.4265045822099</v>
      </c>
      <c r="M1967">
        <v>40.851706340534001</v>
      </c>
      <c r="N1967">
        <v>0.36108268321690901</v>
      </c>
      <c r="O1967">
        <v>41.661569259856499</v>
      </c>
      <c r="P1967">
        <v>144.633383213168</v>
      </c>
      <c r="Q1967">
        <v>0.13498997950289501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713</v>
      </c>
      <c r="E1968">
        <v>373.16630627000001</v>
      </c>
      <c r="F1968">
        <v>218.51</v>
      </c>
      <c r="G1968">
        <v>33.134537825626602</v>
      </c>
      <c r="H1968">
        <v>2.4011941882298</v>
      </c>
      <c r="I1968">
        <v>10.195019791917399</v>
      </c>
      <c r="J1968">
        <v>1.57782127569147</v>
      </c>
      <c r="K1968">
        <v>205.903862820039</v>
      </c>
      <c r="L1968">
        <v>182.338913761149</v>
      </c>
      <c r="M1968">
        <v>43.478451693180702</v>
      </c>
      <c r="N1968">
        <v>0.82472995534794302</v>
      </c>
      <c r="O1968">
        <v>2.0502494165026901</v>
      </c>
      <c r="P1968">
        <v>63.067164179104402</v>
      </c>
      <c r="Q1968">
        <v>8.1463636799704003E-2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E1969">
        <v>373.07201527500001</v>
      </c>
      <c r="F1969">
        <v>1176.2</v>
      </c>
      <c r="G1969">
        <v>1160.5601253316499</v>
      </c>
      <c r="H1969">
        <v>9.2308452130708005</v>
      </c>
      <c r="I1969">
        <v>1173.7072583742599</v>
      </c>
      <c r="J1969">
        <v>-5.9634323589629998</v>
      </c>
      <c r="K1969">
        <v>1020.70671974729</v>
      </c>
      <c r="M1969">
        <v>49.0569059874624</v>
      </c>
      <c r="N1969">
        <v>5.4889266802233703</v>
      </c>
      <c r="O1969">
        <v>10.5679306240435</v>
      </c>
      <c r="P1969">
        <v>1250.401836969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E1970">
        <v>372.37523399999998</v>
      </c>
      <c r="F1970">
        <v>172.55</v>
      </c>
      <c r="G1970">
        <v>-37.350824032691698</v>
      </c>
      <c r="H1970">
        <v>3.0476568672207298</v>
      </c>
      <c r="I1970">
        <v>-24.203690990089399</v>
      </c>
      <c r="J1970">
        <v>1.4556998705878601</v>
      </c>
      <c r="K1970">
        <v>193.47819999999999</v>
      </c>
      <c r="M1970">
        <v>48.602436842139802</v>
      </c>
      <c r="O1970">
        <v>52.999130686757397</v>
      </c>
      <c r="P1970">
        <v>30.571320469163801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E1971">
        <v>371.51996098500001</v>
      </c>
      <c r="F1971">
        <v>221.05</v>
      </c>
      <c r="G1971">
        <v>38.864546984135998</v>
      </c>
      <c r="H1971">
        <v>59.260200127117699</v>
      </c>
      <c r="I1971">
        <v>39.568839668449101</v>
      </c>
      <c r="J1971">
        <v>28.536077444958501</v>
      </c>
      <c r="K1971">
        <v>151.340012754284</v>
      </c>
      <c r="L1971">
        <v>140.775794859977</v>
      </c>
      <c r="M1971">
        <v>94.538582406538495</v>
      </c>
      <c r="N1971">
        <v>3.3490800477040201</v>
      </c>
      <c r="O1971">
        <v>7.6679484279574597</v>
      </c>
      <c r="P1971">
        <v>88.850918410935506</v>
      </c>
      <c r="Q1971">
        <v>0.127731809807207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388</v>
      </c>
      <c r="E1972">
        <v>370.31212799999997</v>
      </c>
      <c r="F1972">
        <v>348</v>
      </c>
      <c r="G1972">
        <v>110.405028321635</v>
      </c>
      <c r="H1972">
        <v>-8.2026044393547899</v>
      </c>
      <c r="I1972">
        <v>116.261610096531</v>
      </c>
      <c r="J1972">
        <v>7.6591089410215698</v>
      </c>
      <c r="K1972">
        <v>316.14499333631198</v>
      </c>
      <c r="L1972">
        <v>229.31269760068301</v>
      </c>
      <c r="M1972">
        <v>56.9131163927348</v>
      </c>
      <c r="N1972">
        <v>0.21918520778491399</v>
      </c>
      <c r="O1972">
        <v>5.7471264367816097</v>
      </c>
      <c r="P1972">
        <v>171.875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D1973" t="s">
        <v>189</v>
      </c>
      <c r="E1973">
        <v>369.11046900000002</v>
      </c>
      <c r="F1973">
        <v>360.75</v>
      </c>
      <c r="G1973">
        <v>97.560157632509103</v>
      </c>
      <c r="H1973">
        <v>-0.122303607087568</v>
      </c>
      <c r="I1973">
        <v>24.603023745076701</v>
      </c>
      <c r="J1973">
        <v>-2.46051762212368</v>
      </c>
      <c r="K1973">
        <v>345.48028988230101</v>
      </c>
      <c r="L1973">
        <v>290.49763061942201</v>
      </c>
      <c r="M1973">
        <v>40.757085782072998</v>
      </c>
      <c r="N1973">
        <v>1.0934875150721799</v>
      </c>
      <c r="O1973">
        <v>16.160776160776098</v>
      </c>
      <c r="P1973">
        <v>142.11409395973101</v>
      </c>
      <c r="Q1973">
        <v>6.2972891672431003E-2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905</v>
      </c>
      <c r="E1974">
        <v>367.43887000000001</v>
      </c>
      <c r="F1974">
        <v>640.54999999999995</v>
      </c>
      <c r="G1974">
        <v>77.742027142866107</v>
      </c>
      <c r="H1974">
        <v>25.583497537776399</v>
      </c>
      <c r="I1974">
        <v>27.596803076450101</v>
      </c>
      <c r="J1974">
        <v>3.3817589029617401</v>
      </c>
      <c r="K1974">
        <v>558.86923828121701</v>
      </c>
      <c r="M1974">
        <v>66.9571578843033</v>
      </c>
      <c r="N1974">
        <v>2.0546921053009899</v>
      </c>
      <c r="O1974">
        <v>5.37819061743813</v>
      </c>
      <c r="P1974">
        <v>150.21484374999901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D1975" t="s">
        <v>189</v>
      </c>
      <c r="E1975">
        <v>367.18925174999998</v>
      </c>
      <c r="F1975">
        <v>3055.3</v>
      </c>
      <c r="G1975">
        <v>99.063752479813104</v>
      </c>
      <c r="H1975">
        <v>-6.8103250736927299</v>
      </c>
      <c r="I1975">
        <v>79.878638129620597</v>
      </c>
      <c r="J1975">
        <v>-3.62998106500461</v>
      </c>
      <c r="K1975">
        <v>2948.2408536988501</v>
      </c>
      <c r="L1975">
        <v>2430.8624263259999</v>
      </c>
      <c r="M1975">
        <v>44.303097918961598</v>
      </c>
      <c r="N1975">
        <v>0.71400550556027897</v>
      </c>
      <c r="O1975">
        <v>17.664386475959802</v>
      </c>
      <c r="P1975">
        <v>126.991084695393</v>
      </c>
      <c r="Q1975">
        <v>5.9326152296941999E-2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D1976" t="s">
        <v>182</v>
      </c>
      <c r="E1976">
        <v>366.56245575000003</v>
      </c>
      <c r="F1976">
        <v>4.57</v>
      </c>
      <c r="G1976">
        <v>-92.586947992467302</v>
      </c>
      <c r="H1976">
        <v>-31.1733655560488</v>
      </c>
      <c r="I1976">
        <v>-72.5822102126034</v>
      </c>
      <c r="J1976">
        <v>-11.523031082173199</v>
      </c>
      <c r="K1976">
        <v>6.1200751426377504</v>
      </c>
      <c r="L1976">
        <v>8.7308778716493407</v>
      </c>
      <c r="M1976">
        <v>22.7519729248909</v>
      </c>
      <c r="N1976">
        <v>3.0505388753604001</v>
      </c>
      <c r="O1976">
        <v>234.792122538293</v>
      </c>
      <c r="P1976">
        <v>3.39366515837105</v>
      </c>
      <c r="Q1976">
        <v>0.202811439858404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D1977" t="s">
        <v>72</v>
      </c>
      <c r="E1977">
        <v>366.01042752000001</v>
      </c>
      <c r="F1977">
        <v>35.54</v>
      </c>
      <c r="G1977">
        <v>146.938833063598</v>
      </c>
      <c r="H1977">
        <v>96.916343735907503</v>
      </c>
      <c r="I1977">
        <v>78.409986059677706</v>
      </c>
      <c r="J1977">
        <v>-7.16221830081283</v>
      </c>
      <c r="K1977">
        <v>24.165635268118798</v>
      </c>
      <c r="L1977">
        <v>19.4017647986954</v>
      </c>
      <c r="M1977">
        <v>71.450470993108794</v>
      </c>
      <c r="N1977">
        <v>2.8085619356939699</v>
      </c>
      <c r="O1977">
        <v>21.018570624648198</v>
      </c>
      <c r="P1977">
        <v>234.022556390977</v>
      </c>
      <c r="Q1977">
        <v>9.8341321284004996E-2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D1978" t="s">
        <v>821</v>
      </c>
      <c r="E1978">
        <v>366.00336458999999</v>
      </c>
      <c r="F1978">
        <v>28.56</v>
      </c>
      <c r="G1978">
        <v>107.547183209767</v>
      </c>
      <c r="H1978">
        <v>33.782028912202399</v>
      </c>
      <c r="I1978">
        <v>54.720441641140098</v>
      </c>
      <c r="J1978">
        <v>0.71583601738684899</v>
      </c>
      <c r="K1978">
        <v>24.719534728081801</v>
      </c>
      <c r="L1978">
        <v>20.312889835786802</v>
      </c>
      <c r="M1978">
        <v>46.560658081328299</v>
      </c>
      <c r="N1978">
        <v>0.172959294674465</v>
      </c>
      <c r="O1978">
        <v>17.997198879551799</v>
      </c>
      <c r="P1978">
        <v>144.45078459343699</v>
      </c>
      <c r="Q1978">
        <v>9.0324758080715994E-2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336</v>
      </c>
      <c r="E1979">
        <v>365.62441875000002</v>
      </c>
      <c r="F1979">
        <v>172</v>
      </c>
      <c r="G1979">
        <v>-55.971551675975803</v>
      </c>
      <c r="H1979">
        <v>-7.4930602772699899</v>
      </c>
      <c r="I1979">
        <v>-42.824418633373497</v>
      </c>
      <c r="J1979">
        <v>3.3593533070275399</v>
      </c>
      <c r="K1979">
        <v>190.05568373291399</v>
      </c>
      <c r="M1979">
        <v>47.107077214819903</v>
      </c>
      <c r="N1979">
        <v>1.14333292216602</v>
      </c>
      <c r="O1979">
        <v>58.720930232558104</v>
      </c>
      <c r="P1979">
        <v>14.6666666666666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D1980" t="s">
        <v>629</v>
      </c>
      <c r="E1980">
        <v>364.28706552699998</v>
      </c>
      <c r="F1980">
        <v>40.619999999999997</v>
      </c>
      <c r="G1980">
        <v>-4.8939548378409299</v>
      </c>
      <c r="H1980">
        <v>5.5256627323233598</v>
      </c>
      <c r="I1980">
        <v>-14.698313311752299</v>
      </c>
      <c r="J1980">
        <v>2.2354963402347501</v>
      </c>
      <c r="K1980">
        <v>38.338496862546599</v>
      </c>
      <c r="L1980">
        <v>38.0687486961424</v>
      </c>
      <c r="M1980">
        <v>77.355917401662097</v>
      </c>
      <c r="N1980">
        <v>1.95626107614238</v>
      </c>
      <c r="O1980">
        <v>26.292466765140301</v>
      </c>
      <c r="P1980">
        <v>46.115107913669</v>
      </c>
      <c r="Q1980">
        <v>1.6662117561325001E-2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D1981" t="s">
        <v>505</v>
      </c>
      <c r="E1981">
        <v>361.93606135800002</v>
      </c>
      <c r="F1981">
        <v>24.05</v>
      </c>
      <c r="G1981">
        <v>138.678535079374</v>
      </c>
      <c r="H1981">
        <v>26.799700121338599</v>
      </c>
      <c r="I1981">
        <v>34.634755059503703</v>
      </c>
      <c r="J1981">
        <v>-10.142208523069799</v>
      </c>
      <c r="K1981">
        <v>21.0650973238068</v>
      </c>
      <c r="L1981">
        <v>16.606207997560201</v>
      </c>
      <c r="M1981">
        <v>58.917364107300699</v>
      </c>
      <c r="N1981">
        <v>1.97630922164912</v>
      </c>
      <c r="O1981">
        <v>23.076923076922998</v>
      </c>
      <c r="P1981">
        <v>171.75141242937801</v>
      </c>
      <c r="Q1981">
        <v>0.11721162235466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539</v>
      </c>
      <c r="E1982">
        <v>361.78231359599999</v>
      </c>
      <c r="F1982">
        <v>144.03</v>
      </c>
      <c r="G1982">
        <v>63.905978688396601</v>
      </c>
      <c r="H1982">
        <v>16.361767132872799</v>
      </c>
      <c r="I1982">
        <v>5.7911853633557202</v>
      </c>
      <c r="J1982">
        <v>-0.66138632315736001</v>
      </c>
      <c r="K1982">
        <v>125.69852142273901</v>
      </c>
      <c r="L1982">
        <v>109.438724817422</v>
      </c>
      <c r="M1982">
        <v>41.592028557654302</v>
      </c>
      <c r="N1982">
        <v>1.60510368387211</v>
      </c>
      <c r="O1982">
        <v>5.32527945566894</v>
      </c>
      <c r="P1982">
        <v>93.979797979797894</v>
      </c>
      <c r="Q1982">
        <v>6.1340237561211999E-2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130</v>
      </c>
      <c r="E1983">
        <v>360.48191000999998</v>
      </c>
      <c r="F1983">
        <v>17.07</v>
      </c>
      <c r="G1983">
        <v>-38.190299410943702</v>
      </c>
      <c r="H1983">
        <v>-10.1324963129324</v>
      </c>
      <c r="I1983">
        <v>-48.766016312991603</v>
      </c>
      <c r="J1983">
        <v>0.37891370226850701</v>
      </c>
      <c r="K1983">
        <v>17.966614927321199</v>
      </c>
      <c r="L1983">
        <v>19.617973089968999</v>
      </c>
      <c r="M1983">
        <v>38.220203419556498</v>
      </c>
      <c r="N1983">
        <v>1.1827569982981301</v>
      </c>
      <c r="O1983">
        <v>89.806678383128201</v>
      </c>
      <c r="P1983">
        <v>6.6875</v>
      </c>
      <c r="Q1983">
        <v>1.1550035509935001E-2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1535</v>
      </c>
      <c r="E1984">
        <v>359.95504740000001</v>
      </c>
      <c r="F1984">
        <v>187.59</v>
      </c>
      <c r="G1984">
        <v>-16.384471782759299</v>
      </c>
      <c r="H1984">
        <v>-10.261769050245301</v>
      </c>
      <c r="I1984">
        <v>-52.286830446015301</v>
      </c>
      <c r="J1984">
        <v>12.240418762323801</v>
      </c>
      <c r="K1984">
        <v>200.09574290550799</v>
      </c>
      <c r="L1984">
        <v>226.95394893845699</v>
      </c>
      <c r="M1984">
        <v>47.615357680126898</v>
      </c>
      <c r="N1984">
        <v>0.35136359033315101</v>
      </c>
      <c r="O1984">
        <v>104.00874247028</v>
      </c>
      <c r="P1984">
        <v>17.097378277153499</v>
      </c>
      <c r="Q1984">
        <v>0.145990382317912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D1985" t="s">
        <v>242</v>
      </c>
      <c r="E1985">
        <v>359.38891576700001</v>
      </c>
      <c r="F1985">
        <v>70.510000000000005</v>
      </c>
      <c r="G1985">
        <v>44.057089378791602</v>
      </c>
      <c r="H1985">
        <v>7.2468047139095599</v>
      </c>
      <c r="I1985">
        <v>9.2138106093423602</v>
      </c>
      <c r="J1985">
        <v>-4.2645982307171</v>
      </c>
      <c r="K1985">
        <v>66.655259391592395</v>
      </c>
      <c r="L1985">
        <v>61.195145585102502</v>
      </c>
      <c r="M1985">
        <v>59.899906499413703</v>
      </c>
      <c r="N1985">
        <v>2.0517124778406801</v>
      </c>
      <c r="O1985">
        <v>27.9251170046801</v>
      </c>
      <c r="P1985">
        <v>83.859191655801794</v>
      </c>
      <c r="Q1985">
        <v>-1.1558082576154999E-2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D1986" t="s">
        <v>109</v>
      </c>
      <c r="E1986">
        <v>359.36051400000002</v>
      </c>
      <c r="F1986">
        <v>14.24</v>
      </c>
      <c r="G1986">
        <v>-51.786546754292402</v>
      </c>
      <c r="H1986">
        <v>-8.1832731223299398</v>
      </c>
      <c r="I1986">
        <v>-21.8748044334579</v>
      </c>
      <c r="J1986">
        <v>-11.1080308352961</v>
      </c>
      <c r="K1986">
        <v>13.9436590074889</v>
      </c>
      <c r="L1986">
        <v>14.534481771098299</v>
      </c>
      <c r="M1986">
        <v>54.5085762204397</v>
      </c>
      <c r="N1986">
        <v>0.76546018032291097</v>
      </c>
      <c r="O1986">
        <v>53.721910112359502</v>
      </c>
      <c r="P1986">
        <v>26.577777777777701</v>
      </c>
      <c r="Q1986">
        <v>2.9060448768207001E-2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414</v>
      </c>
      <c r="E1987">
        <v>359.01804108499999</v>
      </c>
      <c r="F1987">
        <v>251.33</v>
      </c>
      <c r="G1987">
        <v>-24.592568816729699</v>
      </c>
      <c r="H1987">
        <v>9.5867108602624693</v>
      </c>
      <c r="I1987">
        <v>-35.222799697849702</v>
      </c>
      <c r="J1987">
        <v>13.468551716718499</v>
      </c>
      <c r="K1987">
        <v>239.62333406412699</v>
      </c>
      <c r="L1987">
        <v>253.55532619204899</v>
      </c>
      <c r="M1987">
        <v>86.777991678177997</v>
      </c>
      <c r="N1987">
        <v>1.6269198886817999</v>
      </c>
      <c r="O1987">
        <v>40.910356901285098</v>
      </c>
      <c r="P1987">
        <v>20.541966426858501</v>
      </c>
      <c r="Q1987">
        <v>-8.6885343185800004E-4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242</v>
      </c>
      <c r="E1988">
        <v>355.67796750000002</v>
      </c>
      <c r="F1988">
        <v>192.6</v>
      </c>
      <c r="G1988">
        <v>15.9064137400227</v>
      </c>
      <c r="H1988">
        <v>3.9269554712384398</v>
      </c>
      <c r="I1988">
        <v>-18.485906129583199</v>
      </c>
      <c r="J1988">
        <v>8.9788740551280704</v>
      </c>
      <c r="K1988">
        <v>187.621236911007</v>
      </c>
      <c r="M1988">
        <v>70.821920444899106</v>
      </c>
      <c r="N1988">
        <v>1.1878513199328999</v>
      </c>
      <c r="O1988">
        <v>29.283489096573199</v>
      </c>
      <c r="P1988">
        <v>55.951417004048501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242</v>
      </c>
      <c r="E1989">
        <v>355.63429259999998</v>
      </c>
      <c r="F1989">
        <v>239.6</v>
      </c>
      <c r="G1989">
        <v>-49.080309488591801</v>
      </c>
      <c r="H1989">
        <v>-3.9238081475866302</v>
      </c>
      <c r="I1989">
        <v>-29.9957543034728</v>
      </c>
      <c r="J1989">
        <v>-2.7305841803691</v>
      </c>
      <c r="K1989">
        <v>243.836183729033</v>
      </c>
      <c r="L1989">
        <v>272.869869445566</v>
      </c>
      <c r="M1989">
        <v>53.338572562982399</v>
      </c>
      <c r="N1989">
        <v>0.66242269591606395</v>
      </c>
      <c r="O1989">
        <v>49.833055091819702</v>
      </c>
      <c r="P1989">
        <v>24.467532467532401</v>
      </c>
      <c r="Q1989">
        <v>7.2652190446013995E-2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D1990" t="s">
        <v>21</v>
      </c>
      <c r="E1990">
        <v>355.367580207</v>
      </c>
      <c r="F1990">
        <v>148.58000000000001</v>
      </c>
      <c r="G1990">
        <v>81.146783577946493</v>
      </c>
      <c r="H1990">
        <v>8.8868064018115795</v>
      </c>
      <c r="I1990">
        <v>32.354768651076903</v>
      </c>
      <c r="J1990">
        <v>-1.05960659412937</v>
      </c>
      <c r="K1990">
        <v>134.00147615041899</v>
      </c>
      <c r="L1990">
        <v>115.61463097948</v>
      </c>
      <c r="M1990">
        <v>60.547207432743697</v>
      </c>
      <c r="N1990">
        <v>1.4466350686792699</v>
      </c>
      <c r="O1990">
        <v>10.378247408803301</v>
      </c>
      <c r="P1990">
        <v>111.051136363636</v>
      </c>
      <c r="Q1990">
        <v>6.4677750114247007E-2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E1991">
        <v>355.11032499999999</v>
      </c>
      <c r="F1991">
        <v>17.760000000000002</v>
      </c>
      <c r="G1991">
        <v>-2.76383897169559</v>
      </c>
      <c r="H1991">
        <v>-17.632549451283399</v>
      </c>
      <c r="I1991">
        <v>-20.0081981679023</v>
      </c>
      <c r="J1991">
        <v>-3.7350351555776098</v>
      </c>
      <c r="K1991">
        <v>21.075586761755499</v>
      </c>
      <c r="L1991">
        <v>22.001246041018501</v>
      </c>
      <c r="M1991">
        <v>42.1460126575655</v>
      </c>
      <c r="N1991">
        <v>1.3581645499502899</v>
      </c>
      <c r="O1991">
        <v>91.441441441441398</v>
      </c>
      <c r="P1991">
        <v>61.3079019073569</v>
      </c>
      <c r="Q1991">
        <v>0.115317471623787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156</v>
      </c>
      <c r="E1992">
        <v>355.00031999999999</v>
      </c>
      <c r="F1992">
        <v>12.91</v>
      </c>
      <c r="G1992">
        <v>9.7053207936598191</v>
      </c>
      <c r="H1992">
        <v>14.8058493377166</v>
      </c>
      <c r="I1992">
        <v>-36.518869693149597</v>
      </c>
      <c r="J1992">
        <v>6.6356948064162896E-2</v>
      </c>
      <c r="K1992">
        <v>11.3581665970495</v>
      </c>
      <c r="L1992">
        <v>11.810553688104999</v>
      </c>
      <c r="M1992">
        <v>73.011893801819298</v>
      </c>
      <c r="N1992">
        <v>2.8973827506568699</v>
      </c>
      <c r="O1992">
        <v>65.375677769171105</v>
      </c>
      <c r="P1992">
        <v>51.8823529411764</v>
      </c>
      <c r="Q1992">
        <v>4.4093400836548002E-2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E1993">
        <v>354.67145099999999</v>
      </c>
      <c r="F1993">
        <v>143.94999999999999</v>
      </c>
      <c r="G1993">
        <v>-33.449688809413097</v>
      </c>
      <c r="H1993">
        <v>-0.56381499425111703</v>
      </c>
      <c r="I1993">
        <v>-36.776555101697902</v>
      </c>
      <c r="J1993">
        <v>2.2669142944663201</v>
      </c>
      <c r="K1993">
        <v>148.03624887211399</v>
      </c>
      <c r="L1993">
        <v>159.051990641088</v>
      </c>
      <c r="M1993">
        <v>52.619691764480699</v>
      </c>
      <c r="N1993">
        <v>0.73549893202264505</v>
      </c>
      <c r="O1993">
        <v>53.525529697811699</v>
      </c>
      <c r="P1993">
        <v>14.930139720558801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D1994" t="s">
        <v>242</v>
      </c>
      <c r="E1994">
        <v>354.39652719999998</v>
      </c>
      <c r="F1994">
        <v>389.5</v>
      </c>
      <c r="G1994">
        <v>-31.456828710812001</v>
      </c>
      <c r="H1994">
        <v>9.5845753478011897</v>
      </c>
      <c r="I1994">
        <v>-16.759800463492098</v>
      </c>
      <c r="J1994">
        <v>10.866979937426301</v>
      </c>
      <c r="K1994">
        <v>368.48781431694903</v>
      </c>
      <c r="L1994">
        <v>377.27093051581602</v>
      </c>
      <c r="M1994">
        <v>83.119169291907397</v>
      </c>
      <c r="N1994">
        <v>0.78166614593968198</v>
      </c>
      <c r="O1994">
        <v>22.978177150192501</v>
      </c>
      <c r="P1994">
        <v>44.259259259259203</v>
      </c>
      <c r="Q1994">
        <v>-9.9363558495505003E-2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D1995" t="s">
        <v>239</v>
      </c>
      <c r="E1995">
        <v>354.09284924999997</v>
      </c>
      <c r="F1995">
        <v>130.9</v>
      </c>
      <c r="G1995">
        <v>69.068609014956607</v>
      </c>
      <c r="H1995">
        <v>3.43471254934513</v>
      </c>
      <c r="I1995">
        <v>-23.321469384711602</v>
      </c>
      <c r="J1995">
        <v>-1.12634382217738</v>
      </c>
      <c r="K1995">
        <v>126.894909407884</v>
      </c>
      <c r="L1995">
        <v>116.13514965667</v>
      </c>
      <c r="M1995">
        <v>65.217377423104793</v>
      </c>
      <c r="N1995">
        <v>1.2574026169511701</v>
      </c>
      <c r="O1995">
        <v>32.085561497326097</v>
      </c>
      <c r="P1995">
        <v>106.92380651280401</v>
      </c>
      <c r="Q1995">
        <v>3.7528151517428998E-2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95</v>
      </c>
      <c r="E1996">
        <v>353.63501760000003</v>
      </c>
      <c r="F1996">
        <v>124.6</v>
      </c>
      <c r="G1996">
        <v>-43.063290501471002</v>
      </c>
      <c r="H1996">
        <v>5.4727922283325201</v>
      </c>
      <c r="I1996">
        <v>-34.972483974683101</v>
      </c>
      <c r="J1996">
        <v>7.9724809537304999</v>
      </c>
      <c r="K1996">
        <v>117.837276555969</v>
      </c>
      <c r="L1996">
        <v>131.00449796476201</v>
      </c>
      <c r="M1996">
        <v>65.691788773687506</v>
      </c>
      <c r="N1996">
        <v>1.3416886305862199</v>
      </c>
      <c r="O1996">
        <v>51.0433386837881</v>
      </c>
      <c r="P1996">
        <v>27.013251783893899</v>
      </c>
      <c r="Q1996">
        <v>7.3987520684610994E-2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46</v>
      </c>
      <c r="E1997">
        <v>353.33078399999999</v>
      </c>
      <c r="F1997">
        <v>137.94999999999999</v>
      </c>
      <c r="G1997">
        <v>58.203613598456599</v>
      </c>
      <c r="H1997">
        <v>26.272627225949002</v>
      </c>
      <c r="I1997">
        <v>71.350746641058905</v>
      </c>
      <c r="J1997">
        <v>-9.1079098968135703</v>
      </c>
      <c r="K1997">
        <v>120.00528307447</v>
      </c>
      <c r="M1997">
        <v>47.058977171499301</v>
      </c>
      <c r="N1997">
        <v>1.0596846408409499</v>
      </c>
      <c r="O1997">
        <v>18.1225081551286</v>
      </c>
      <c r="P1997">
        <v>118.96825396825299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1631</v>
      </c>
      <c r="E1998">
        <v>353.22745599999899</v>
      </c>
      <c r="F1998">
        <v>64.98</v>
      </c>
      <c r="G1998">
        <v>-2.1000702016008299</v>
      </c>
      <c r="H1998">
        <v>-3.6412172481353902</v>
      </c>
      <c r="I1998">
        <v>3.6378634306877098</v>
      </c>
      <c r="J1998">
        <v>0.62558505601792302</v>
      </c>
      <c r="K1998">
        <v>64.027299770178701</v>
      </c>
      <c r="L1998">
        <v>59.691769510550699</v>
      </c>
      <c r="M1998">
        <v>59.429581906584403</v>
      </c>
      <c r="N1998">
        <v>0.91753144261914199</v>
      </c>
      <c r="O1998">
        <v>3.9550630963373301</v>
      </c>
      <c r="P1998">
        <v>51.751517982251201</v>
      </c>
      <c r="Q1998">
        <v>-2.7277470216565999E-2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140</v>
      </c>
      <c r="E1999">
        <v>350.56138800000002</v>
      </c>
      <c r="F1999">
        <v>8.5399999999999991</v>
      </c>
      <c r="G1999">
        <v>90.595352439229401</v>
      </c>
      <c r="H1999">
        <v>13.265002739739</v>
      </c>
      <c r="I1999">
        <v>60.065206361514598</v>
      </c>
      <c r="J1999">
        <v>-9.9094082994976098</v>
      </c>
      <c r="K1999">
        <v>8.6301077733585903</v>
      </c>
      <c r="L1999">
        <v>6.4671367726261701</v>
      </c>
      <c r="M1999">
        <v>39.512322139840798</v>
      </c>
      <c r="N1999">
        <v>0.430977783406151</v>
      </c>
      <c r="O1999">
        <v>29.9765807962529</v>
      </c>
      <c r="P1999">
        <v>204.99999999999901</v>
      </c>
      <c r="Q1999">
        <v>0.113803046923855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D2000" t="s">
        <v>414</v>
      </c>
      <c r="E2000">
        <v>350.34613200000001</v>
      </c>
      <c r="F2000">
        <v>1020</v>
      </c>
      <c r="G2000">
        <v>-37.751882048717398</v>
      </c>
      <c r="H2000">
        <v>0.62653846672089197</v>
      </c>
      <c r="I2000">
        <v>-11.868330187406499</v>
      </c>
      <c r="J2000">
        <v>2.2179982072454298</v>
      </c>
      <c r="K2000">
        <v>995.47420874176805</v>
      </c>
      <c r="L2000">
        <v>1021.60637718519</v>
      </c>
      <c r="M2000">
        <v>61.142313647268402</v>
      </c>
      <c r="N2000">
        <v>0.90909090909090895</v>
      </c>
      <c r="O2000">
        <v>24.509803921568601</v>
      </c>
      <c r="P2000">
        <v>20.710059171597599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120</v>
      </c>
      <c r="E2001">
        <v>350.33505359999998</v>
      </c>
      <c r="F2001">
        <v>670.5</v>
      </c>
      <c r="G2001">
        <v>-2.9510006643114601</v>
      </c>
      <c r="H2001">
        <v>22.4961530228064</v>
      </c>
      <c r="I2001">
        <v>0.51383757678444797</v>
      </c>
      <c r="J2001">
        <v>-2.8107399575274798</v>
      </c>
      <c r="K2001">
        <v>605.48556784344305</v>
      </c>
      <c r="L2001">
        <v>572.874789182472</v>
      </c>
      <c r="M2001">
        <v>55.139326647841401</v>
      </c>
      <c r="N2001">
        <v>1.06325496994002</v>
      </c>
      <c r="O2001">
        <v>22.9604772557792</v>
      </c>
      <c r="P2001">
        <v>36.836734693877503</v>
      </c>
      <c r="Q2001">
        <v>5.1210632182599997E-2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80</v>
      </c>
      <c r="E2002">
        <v>350.25504000000001</v>
      </c>
      <c r="F2002">
        <v>193.55</v>
      </c>
      <c r="G2002">
        <v>8.42730355228049</v>
      </c>
      <c r="H2002">
        <v>-6.0858896532604501</v>
      </c>
      <c r="I2002">
        <v>-33.2823002034187</v>
      </c>
      <c r="J2002">
        <v>-2.2856274976275399</v>
      </c>
      <c r="K2002">
        <v>201.143915227413</v>
      </c>
      <c r="L2002">
        <v>198.61573119710201</v>
      </c>
      <c r="M2002">
        <v>50.955135479719502</v>
      </c>
      <c r="N2002">
        <v>2.4054692082334901</v>
      </c>
      <c r="O2002">
        <v>64.944458796176605</v>
      </c>
      <c r="P2002">
        <v>60.889443059019101</v>
      </c>
      <c r="Q2002">
        <v>0.14044183449636499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336</v>
      </c>
      <c r="E2003">
        <v>349.81648000000001</v>
      </c>
      <c r="F2003">
        <v>167.45</v>
      </c>
      <c r="G2003">
        <v>-1.5701421693031501</v>
      </c>
      <c r="H2003">
        <v>6.0345843852440098</v>
      </c>
      <c r="I2003">
        <v>-37.218527403908602</v>
      </c>
      <c r="J2003">
        <v>-2.4145039503902601</v>
      </c>
      <c r="K2003">
        <v>163.78596964805999</v>
      </c>
      <c r="L2003">
        <v>169.36742240741401</v>
      </c>
      <c r="M2003">
        <v>58.149106653180901</v>
      </c>
      <c r="N2003">
        <v>1.2405651164304701</v>
      </c>
      <c r="O2003">
        <v>48.014332636607897</v>
      </c>
      <c r="P2003">
        <v>34.985892785167202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E2004">
        <v>349.230704</v>
      </c>
      <c r="F2004">
        <v>302.95</v>
      </c>
      <c r="G2004">
        <v>103.900396551235</v>
      </c>
      <c r="H2004">
        <v>84.659399291463103</v>
      </c>
      <c r="I2004">
        <v>60.013623064841603</v>
      </c>
      <c r="J2004">
        <v>31.519773097132401</v>
      </c>
      <c r="K2004">
        <v>197.96964798265</v>
      </c>
      <c r="L2004">
        <v>179.92625031019401</v>
      </c>
      <c r="M2004">
        <v>92.643872357518703</v>
      </c>
      <c r="N2004">
        <v>1.93609295570079</v>
      </c>
      <c r="O2004">
        <v>5.2979039445452996</v>
      </c>
      <c r="P2004">
        <v>131.25954198473201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E2005">
        <v>348.07110799999998</v>
      </c>
      <c r="F2005">
        <v>142.55000000000001</v>
      </c>
      <c r="G2005">
        <v>153.902624715228</v>
      </c>
      <c r="H2005">
        <v>-1.9741438740044499</v>
      </c>
      <c r="I2005">
        <v>55.088143775143102</v>
      </c>
      <c r="J2005">
        <v>-4.4177816154440999</v>
      </c>
      <c r="K2005">
        <v>141.31137088302799</v>
      </c>
      <c r="L2005">
        <v>121.284520775662</v>
      </c>
      <c r="M2005">
        <v>45.266914524833297</v>
      </c>
      <c r="N2005">
        <v>0.64737685222266705</v>
      </c>
      <c r="O2005">
        <v>38.898632058926601</v>
      </c>
      <c r="P2005">
        <v>188.56275303643699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E2006">
        <v>347.28715999999997</v>
      </c>
      <c r="F2006">
        <v>743.25</v>
      </c>
      <c r="G2006">
        <v>52.2250973817684</v>
      </c>
      <c r="H2006">
        <v>5.3850057360685204</v>
      </c>
      <c r="I2006">
        <v>65.372230424370699</v>
      </c>
      <c r="J2006">
        <v>-8.0949831611020198</v>
      </c>
      <c r="K2006">
        <v>704.38898270795596</v>
      </c>
      <c r="M2006">
        <v>54.363260593627601</v>
      </c>
      <c r="N2006">
        <v>0.73222883361222602</v>
      </c>
      <c r="O2006">
        <v>17.457114026236098</v>
      </c>
      <c r="P2006">
        <v>86.722773520914402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D2007" t="s">
        <v>297</v>
      </c>
      <c r="E2007">
        <v>347.10311538799999</v>
      </c>
      <c r="F2007">
        <v>34.58</v>
      </c>
      <c r="G2007">
        <v>-42.581969122306504</v>
      </c>
      <c r="H2007">
        <v>-8.7697114467918702</v>
      </c>
      <c r="I2007">
        <v>-7.1936839110742596</v>
      </c>
      <c r="J2007">
        <v>1.8544898485024399</v>
      </c>
      <c r="K2007">
        <v>35.859733879575998</v>
      </c>
      <c r="L2007">
        <v>35.945258251775897</v>
      </c>
      <c r="M2007">
        <v>33.0324359847504</v>
      </c>
      <c r="N2007">
        <v>0.52586544875811403</v>
      </c>
      <c r="O2007">
        <v>27.241179872758799</v>
      </c>
      <c r="P2007">
        <v>22.4070796460176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1451</v>
      </c>
      <c r="E2008">
        <v>346.49520000000001</v>
      </c>
      <c r="F2008">
        <v>446.4</v>
      </c>
      <c r="G2008">
        <v>-48.688078663564198</v>
      </c>
      <c r="H2008">
        <v>12.7218992914631</v>
      </c>
      <c r="I2008">
        <v>-44.406078635725002</v>
      </c>
      <c r="J2008">
        <v>-2.9975241490793101</v>
      </c>
      <c r="K2008">
        <v>460.97362433644099</v>
      </c>
      <c r="L2008">
        <v>507.11886099391302</v>
      </c>
      <c r="M2008">
        <v>51.773993666925698</v>
      </c>
      <c r="N2008">
        <v>1.05407815045961</v>
      </c>
      <c r="O2008">
        <v>63.530465949820702</v>
      </c>
      <c r="P2008">
        <v>29.017341040462401</v>
      </c>
      <c r="Q2008">
        <v>5.5817524751724003E-2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140</v>
      </c>
      <c r="E2009">
        <v>346.49159462799997</v>
      </c>
      <c r="F2009">
        <v>83.3</v>
      </c>
      <c r="G2009">
        <v>129.91429318629699</v>
      </c>
      <c r="H2009">
        <v>5.4209122343315101</v>
      </c>
      <c r="I2009">
        <v>14.3283861041464</v>
      </c>
      <c r="J2009">
        <v>-3.2218412373726801</v>
      </c>
      <c r="K2009">
        <v>75.812715952169398</v>
      </c>
      <c r="L2009">
        <v>59.981751022099502</v>
      </c>
      <c r="M2009">
        <v>67.804997553207798</v>
      </c>
      <c r="N2009">
        <v>1.79116382913456</v>
      </c>
      <c r="O2009">
        <v>9.4357743097238806</v>
      </c>
      <c r="P2009">
        <v>208.51851851851799</v>
      </c>
      <c r="Q2009">
        <v>0.121135444822279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346</v>
      </c>
      <c r="E2010">
        <v>346.326951261999</v>
      </c>
      <c r="F2010">
        <v>193.56</v>
      </c>
      <c r="G2010">
        <v>-41.639062015474103</v>
      </c>
      <c r="H2010">
        <v>16.827727512321999</v>
      </c>
      <c r="I2010">
        <v>-31.387794854837299</v>
      </c>
      <c r="J2010">
        <v>0.83454683271367902</v>
      </c>
      <c r="K2010">
        <v>183.29901227244301</v>
      </c>
      <c r="L2010">
        <v>198.70754618183599</v>
      </c>
      <c r="M2010">
        <v>60.055022663695802</v>
      </c>
      <c r="N2010">
        <v>0.89288745719844698</v>
      </c>
      <c r="O2010">
        <v>39.491630502169798</v>
      </c>
      <c r="P2010">
        <v>33.905223106191599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130</v>
      </c>
      <c r="E2011">
        <v>346.04866994999998</v>
      </c>
      <c r="F2011">
        <v>62.74</v>
      </c>
      <c r="G2011">
        <v>46.755458156297102</v>
      </c>
      <c r="H2011">
        <v>-14.7923566195243</v>
      </c>
      <c r="I2011">
        <v>-10.642454472728399</v>
      </c>
      <c r="J2011">
        <v>-0.94940196499840301</v>
      </c>
      <c r="K2011">
        <v>68.209674586123995</v>
      </c>
      <c r="L2011">
        <v>64.307650732080603</v>
      </c>
      <c r="M2011">
        <v>47.830047013159998</v>
      </c>
      <c r="N2011">
        <v>0.66342924441641504</v>
      </c>
      <c r="O2011">
        <v>51.2591648071405</v>
      </c>
      <c r="P2011">
        <v>87.844311377245504</v>
      </c>
      <c r="Q2011">
        <v>4.5490478029321997E-2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D2012" t="s">
        <v>189</v>
      </c>
      <c r="E2012">
        <v>345.73530491999998</v>
      </c>
      <c r="F2012">
        <v>697.05</v>
      </c>
      <c r="G2012">
        <v>3.5459657582176597E-2</v>
      </c>
      <c r="H2012">
        <v>8.8251416122822697</v>
      </c>
      <c r="I2012">
        <v>-15.323758538319799</v>
      </c>
      <c r="J2012">
        <v>-0.64285623271191406</v>
      </c>
      <c r="K2012">
        <v>621.22121632672599</v>
      </c>
      <c r="L2012">
        <v>636.49290512410903</v>
      </c>
      <c r="M2012">
        <v>64.795995479514801</v>
      </c>
      <c r="N2012">
        <v>2.5818068349496999</v>
      </c>
      <c r="O2012">
        <v>39.875188293522697</v>
      </c>
      <c r="P2012">
        <v>39.409999999999897</v>
      </c>
      <c r="Q2012">
        <v>9.0737370227376005E-2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1576</v>
      </c>
      <c r="E2013">
        <v>344.57549</v>
      </c>
      <c r="F2013">
        <v>561</v>
      </c>
      <c r="G2013">
        <v>78.988006789283403</v>
      </c>
      <c r="H2013">
        <v>-4.4926365716452796</v>
      </c>
      <c r="I2013">
        <v>26.246839730686599</v>
      </c>
      <c r="J2013">
        <v>-1.64201565337489</v>
      </c>
      <c r="K2013">
        <v>557.14230668748303</v>
      </c>
      <c r="L2013">
        <v>470.35102667472802</v>
      </c>
      <c r="M2013">
        <v>41.3674204904909</v>
      </c>
      <c r="N2013">
        <v>0.665207945582587</v>
      </c>
      <c r="O2013">
        <v>11.9429590017825</v>
      </c>
      <c r="P2013">
        <v>105.456876030031</v>
      </c>
      <c r="Q2013">
        <v>9.7519082885930003E-2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629</v>
      </c>
      <c r="E2014">
        <v>343.87924500000003</v>
      </c>
      <c r="F2014">
        <v>146.5</v>
      </c>
      <c r="G2014">
        <v>164.491830694649</v>
      </c>
      <c r="H2014">
        <v>36.477701999393503</v>
      </c>
      <c r="I2014">
        <v>219.739500321522</v>
      </c>
      <c r="J2014">
        <v>6.2568104865340803</v>
      </c>
      <c r="K2014">
        <v>110.80117378502599</v>
      </c>
      <c r="L2014">
        <v>75.745972904271198</v>
      </c>
      <c r="M2014">
        <v>84.357838028221394</v>
      </c>
      <c r="N2014">
        <v>1.0275836122056901</v>
      </c>
      <c r="O2014">
        <v>3.4129692832764502</v>
      </c>
      <c r="P2014">
        <v>261.28236744759499</v>
      </c>
      <c r="Q2014">
        <v>5.7957371625649998E-2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2961</v>
      </c>
      <c r="E2015">
        <v>343.85449999999997</v>
      </c>
      <c r="F2015">
        <v>348.15</v>
      </c>
      <c r="G2015">
        <v>21.882759365996101</v>
      </c>
      <c r="H2015">
        <v>6.3000242914631501</v>
      </c>
      <c r="I2015">
        <v>-3.5270048621108501</v>
      </c>
      <c r="J2015">
        <v>-2.63082967238135</v>
      </c>
      <c r="K2015">
        <v>334.33519279113801</v>
      </c>
      <c r="L2015">
        <v>304.07911215179797</v>
      </c>
      <c r="M2015">
        <v>47.007069860421602</v>
      </c>
      <c r="N2015">
        <v>0.94583598794014201</v>
      </c>
      <c r="O2015">
        <v>16.314806836133801</v>
      </c>
      <c r="P2015">
        <v>65.706806282722496</v>
      </c>
      <c r="Q2015">
        <v>0.25496765994901799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140</v>
      </c>
      <c r="E2016">
        <v>343.29811868000002</v>
      </c>
      <c r="F2016">
        <v>46.19</v>
      </c>
      <c r="G2016">
        <v>18.706505442691199</v>
      </c>
      <c r="H2016">
        <v>-8.5526155195685103</v>
      </c>
      <c r="I2016">
        <v>4.9821099511871099</v>
      </c>
      <c r="J2016">
        <v>6.61105473317114</v>
      </c>
      <c r="K2016">
        <v>45.545815445819201</v>
      </c>
      <c r="L2016">
        <v>42.638809318931898</v>
      </c>
      <c r="M2016">
        <v>66.746942577638194</v>
      </c>
      <c r="N2016">
        <v>1.50788337082121</v>
      </c>
      <c r="O2016">
        <v>36.393158692357602</v>
      </c>
      <c r="P2016">
        <v>53.795782463928902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46</v>
      </c>
      <c r="E2017">
        <v>342.87049999999999</v>
      </c>
      <c r="F2017">
        <v>40</v>
      </c>
      <c r="G2017">
        <v>149.30691014073801</v>
      </c>
      <c r="H2017">
        <v>3.6045905702218501</v>
      </c>
      <c r="I2017">
        <v>70.188355662746105</v>
      </c>
      <c r="J2017">
        <v>-3.8508273169461802</v>
      </c>
      <c r="K2017">
        <v>37.616580696311701</v>
      </c>
      <c r="L2017">
        <v>27.868160434871001</v>
      </c>
      <c r="M2017">
        <v>47.506661305981098</v>
      </c>
      <c r="N2017">
        <v>0.57275186847310799</v>
      </c>
      <c r="O2017">
        <v>18.350000000000001</v>
      </c>
      <c r="P2017">
        <v>205.34351145038099</v>
      </c>
      <c r="Q2017">
        <v>7.5685869732360994E-2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21</v>
      </c>
      <c r="E2018">
        <v>342.16007280000002</v>
      </c>
      <c r="F2018">
        <v>58.6</v>
      </c>
      <c r="G2018">
        <v>16.281440648381299</v>
      </c>
      <c r="H2018">
        <v>21.527512061803002</v>
      </c>
      <c r="I2018">
        <v>24.136690432998702</v>
      </c>
      <c r="J2018">
        <v>15.382775558166101</v>
      </c>
      <c r="K2018">
        <v>51.363543046781601</v>
      </c>
      <c r="M2018">
        <v>66.442355190511407</v>
      </c>
      <c r="N2018">
        <v>1.45624001666782</v>
      </c>
      <c r="O2018">
        <v>17.235494880546</v>
      </c>
      <c r="P2018">
        <v>117.037037037037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242</v>
      </c>
      <c r="E2019">
        <v>341.55799999999999</v>
      </c>
      <c r="F2019">
        <v>307.55</v>
      </c>
      <c r="G2019">
        <v>-9.2380185530929495</v>
      </c>
      <c r="H2019">
        <v>10.8733591454777</v>
      </c>
      <c r="I2019">
        <v>-15.333881628762301</v>
      </c>
      <c r="J2019">
        <v>5.3110774449585696</v>
      </c>
      <c r="K2019">
        <v>293.10591641713302</v>
      </c>
      <c r="L2019">
        <v>290.45344010613002</v>
      </c>
      <c r="M2019">
        <v>69.813919635481</v>
      </c>
      <c r="N2019">
        <v>1.2116002123926599</v>
      </c>
      <c r="O2019">
        <v>35.8966021785075</v>
      </c>
      <c r="P2019">
        <v>23.514056224899502</v>
      </c>
      <c r="Q2019">
        <v>4.5615064880788002E-2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E2020">
        <v>340.64188817399997</v>
      </c>
      <c r="F2020">
        <v>24.83</v>
      </c>
      <c r="G2020">
        <v>62.544997129214401</v>
      </c>
      <c r="H2020">
        <v>-4.8081007085368404</v>
      </c>
      <c r="I2020">
        <v>47.9648550220328</v>
      </c>
      <c r="J2020">
        <v>9.0139220839082395</v>
      </c>
      <c r="K2020">
        <v>23.9407926489706</v>
      </c>
      <c r="L2020">
        <v>21.567457615279299</v>
      </c>
      <c r="M2020">
        <v>25.474717477908701</v>
      </c>
      <c r="N2020">
        <v>1.4283164174986001</v>
      </c>
      <c r="O2020">
        <v>32.903745469190497</v>
      </c>
      <c r="P2020">
        <v>125.72727272727199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214</v>
      </c>
      <c r="E2021">
        <v>340.62678</v>
      </c>
      <c r="F2021">
        <v>274.39999999999998</v>
      </c>
      <c r="G2021">
        <v>304.15006433320502</v>
      </c>
      <c r="H2021">
        <v>18.797741988092302</v>
      </c>
      <c r="I2021">
        <v>46.658538933391696</v>
      </c>
      <c r="J2021">
        <v>3.34115660063138</v>
      </c>
      <c r="K2021">
        <v>265.34846258500198</v>
      </c>
      <c r="L2021">
        <v>211.24189281939601</v>
      </c>
      <c r="M2021">
        <v>66.507754606653705</v>
      </c>
      <c r="N2021">
        <v>0.81397541861804901</v>
      </c>
      <c r="O2021">
        <v>23.924927113702601</v>
      </c>
      <c r="Q2021">
        <v>0.27655252364476701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120</v>
      </c>
      <c r="E2022">
        <v>338.1232</v>
      </c>
      <c r="F2022">
        <v>139.56</v>
      </c>
      <c r="G2022">
        <v>-42.461513433328498</v>
      </c>
      <c r="H2022">
        <v>-2.3641515012335099</v>
      </c>
      <c r="I2022">
        <v>-17.359535090483998</v>
      </c>
      <c r="J2022">
        <v>-4.0377781639704997</v>
      </c>
      <c r="K2022">
        <v>135.18151248231999</v>
      </c>
      <c r="L2022">
        <v>138.379098654481</v>
      </c>
      <c r="M2022">
        <v>49.295082747703198</v>
      </c>
      <c r="N2022">
        <v>1.1371951572216199</v>
      </c>
      <c r="O2022">
        <v>21.883061049011101</v>
      </c>
      <c r="P2022">
        <v>12.5483870967741</v>
      </c>
      <c r="Q2022">
        <v>2.8253278724107999E-2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E2023">
        <v>337.29683461799999</v>
      </c>
      <c r="F2023">
        <v>79.959999999999994</v>
      </c>
      <c r="G2023">
        <v>-26.401223871352499</v>
      </c>
      <c r="H2023">
        <v>-2.7906007085368301</v>
      </c>
      <c r="I2023">
        <v>-18.2120499355436</v>
      </c>
      <c r="J2023">
        <v>-2.6742008315225601</v>
      </c>
      <c r="K2023">
        <v>78.668794637817001</v>
      </c>
      <c r="L2023">
        <v>77.574360572045407</v>
      </c>
      <c r="M2023">
        <v>48.334267286508698</v>
      </c>
      <c r="N2023">
        <v>1.24535629336919</v>
      </c>
      <c r="O2023">
        <v>31.328164082040999</v>
      </c>
      <c r="P2023">
        <v>23.015384615384601</v>
      </c>
      <c r="Q2023">
        <v>-0.10985459904811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539</v>
      </c>
      <c r="E2024">
        <v>336.703021919999</v>
      </c>
      <c r="F2024">
        <v>364.3</v>
      </c>
      <c r="G2024">
        <v>276.04662454228099</v>
      </c>
      <c r="H2024">
        <v>4.7828038214911803</v>
      </c>
      <c r="I2024">
        <v>9.0340342097822095</v>
      </c>
      <c r="J2024">
        <v>-6.29302485942228</v>
      </c>
      <c r="K2024">
        <v>366.527805485751</v>
      </c>
      <c r="L2024">
        <v>324.24830547059798</v>
      </c>
      <c r="M2024">
        <v>57.223580342247601</v>
      </c>
      <c r="N2024">
        <v>0.86184431162712005</v>
      </c>
      <c r="O2024">
        <v>44.743343398298002</v>
      </c>
      <c r="P2024">
        <v>301.65380374862099</v>
      </c>
      <c r="Q2024">
        <v>0.26917723063522903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539</v>
      </c>
      <c r="E2025">
        <v>336.69499999999999</v>
      </c>
      <c r="F2025">
        <v>3270.9</v>
      </c>
      <c r="G2025">
        <v>60.816690161873801</v>
      </c>
      <c r="H2025">
        <v>25.6616144137714</v>
      </c>
      <c r="I2025">
        <v>25.622527291175899</v>
      </c>
      <c r="J2025">
        <v>-11.652777910161699</v>
      </c>
      <c r="K2025">
        <v>2785.98352800869</v>
      </c>
      <c r="L2025">
        <v>2372.9520038659398</v>
      </c>
      <c r="M2025">
        <v>63.962253759961001</v>
      </c>
      <c r="N2025">
        <v>1.39333101409525</v>
      </c>
      <c r="O2025">
        <v>14.953071020208499</v>
      </c>
      <c r="P2025">
        <v>117.914723517654</v>
      </c>
      <c r="Q2025">
        <v>5.9867225261386998E-2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140</v>
      </c>
      <c r="E2026">
        <v>336.20065537599999</v>
      </c>
      <c r="F2026">
        <v>156.25</v>
      </c>
      <c r="G2026">
        <v>216.29654070613199</v>
      </c>
      <c r="H2026">
        <v>65.327318358753004</v>
      </c>
      <c r="I2026">
        <v>109.171159510021</v>
      </c>
      <c r="J2026">
        <v>-0.22952458737989001</v>
      </c>
      <c r="K2026">
        <v>112.703661471975</v>
      </c>
      <c r="L2026">
        <v>78.744326873893996</v>
      </c>
      <c r="M2026">
        <v>82.557321445720106</v>
      </c>
      <c r="N2026">
        <v>0.27295327690080001</v>
      </c>
      <c r="O2026">
        <v>10.4</v>
      </c>
      <c r="P2026">
        <v>280.63337393422597</v>
      </c>
      <c r="Q2026">
        <v>0.13774954861782701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D2027" t="s">
        <v>65</v>
      </c>
      <c r="E2027">
        <v>335.712766823999</v>
      </c>
      <c r="F2027">
        <v>14.97</v>
      </c>
      <c r="G2027">
        <v>100.637164685062</v>
      </c>
      <c r="H2027">
        <v>-9.3281007085368302</v>
      </c>
      <c r="I2027">
        <v>-37.384820486706701</v>
      </c>
      <c r="J2027">
        <v>-1.17587907678055</v>
      </c>
      <c r="K2027">
        <v>16.079085801567999</v>
      </c>
      <c r="L2027">
        <v>15.1937063309382</v>
      </c>
      <c r="M2027">
        <v>23.346628174140601</v>
      </c>
      <c r="N2027">
        <v>0.70740900864465395</v>
      </c>
      <c r="O2027">
        <v>46.225784903139598</v>
      </c>
      <c r="P2027">
        <v>144.60784313725401</v>
      </c>
      <c r="Q2027">
        <v>3.6037829890030001E-2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E2028">
        <v>334.68113599999998</v>
      </c>
      <c r="F2028">
        <v>125.65</v>
      </c>
      <c r="G2028">
        <v>-8.9730011686533704</v>
      </c>
      <c r="H2028">
        <v>22.323751143315</v>
      </c>
      <c r="I2028">
        <v>4.1741318739489301</v>
      </c>
      <c r="J2028">
        <v>-0.62388625393327601</v>
      </c>
      <c r="M2028">
        <v>76.3320143199483</v>
      </c>
      <c r="O2028">
        <v>14.7632311977715</v>
      </c>
      <c r="P2028">
        <v>22.465886939571099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629</v>
      </c>
      <c r="E2029">
        <v>334.49720575499998</v>
      </c>
      <c r="F2029">
        <v>183.53</v>
      </c>
      <c r="G2029">
        <v>18.281491903028599</v>
      </c>
      <c r="H2029">
        <v>-3.1534930670171901</v>
      </c>
      <c r="I2029">
        <v>1.99583160364597</v>
      </c>
      <c r="J2029">
        <v>-0.45062468270100198</v>
      </c>
      <c r="K2029">
        <v>184.21589206712801</v>
      </c>
      <c r="L2029">
        <v>168.906330815101</v>
      </c>
      <c r="M2029">
        <v>52.4481218481056</v>
      </c>
      <c r="N2029">
        <v>0.98633908190818997</v>
      </c>
      <c r="O2029">
        <v>23.167874461940801</v>
      </c>
      <c r="P2029">
        <v>58.215517241379303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D2030" t="s">
        <v>1730</v>
      </c>
      <c r="E2030">
        <v>334.08686399999999</v>
      </c>
      <c r="F2030">
        <v>486.35</v>
      </c>
      <c r="G2030">
        <v>45.944849012354702</v>
      </c>
      <c r="H2030">
        <v>21.746899291463102</v>
      </c>
      <c r="I2030">
        <v>-7.0183117463936897</v>
      </c>
      <c r="J2030">
        <v>13.1621985211917</v>
      </c>
      <c r="K2030">
        <v>456.76050083739602</v>
      </c>
      <c r="M2030">
        <v>79.069534676423103</v>
      </c>
      <c r="N2030">
        <v>1.29769901691083</v>
      </c>
      <c r="O2030">
        <v>36.9384188341729</v>
      </c>
      <c r="P2030">
        <v>90.054708870652604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46</v>
      </c>
      <c r="E2031">
        <v>333.96369967999999</v>
      </c>
      <c r="F2031">
        <v>48.59</v>
      </c>
      <c r="G2031">
        <v>-40.5853069403734</v>
      </c>
      <c r="H2031">
        <v>17.557326427141501</v>
      </c>
      <c r="I2031">
        <v>-57.212746561691198</v>
      </c>
      <c r="J2031">
        <v>12.518261685978199</v>
      </c>
      <c r="K2031">
        <v>42.537867377298497</v>
      </c>
      <c r="L2031">
        <v>56.987881179844798</v>
      </c>
      <c r="M2031">
        <v>82.435001026741404</v>
      </c>
      <c r="N2031">
        <v>1.5333778117258601</v>
      </c>
      <c r="O2031">
        <v>145.935377649722</v>
      </c>
      <c r="P2031">
        <v>46.797583081570998</v>
      </c>
      <c r="Q2031">
        <v>-1.9746434081474001E-2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D2032" t="s">
        <v>403</v>
      </c>
      <c r="E2032">
        <v>333.52034985</v>
      </c>
      <c r="F2032">
        <v>879</v>
      </c>
      <c r="G2032">
        <v>56.909432089340797</v>
      </c>
      <c r="H2032">
        <v>-0.69534809529642105</v>
      </c>
      <c r="I2032">
        <v>-41.083675883591702</v>
      </c>
      <c r="J2032">
        <v>0.99655912745518604</v>
      </c>
      <c r="K2032">
        <v>908.39206878142704</v>
      </c>
      <c r="L2032">
        <v>843.8131950431</v>
      </c>
      <c r="M2032">
        <v>46.830343699064798</v>
      </c>
      <c r="N2032">
        <v>0.55333388114346205</v>
      </c>
      <c r="O2032">
        <v>54.709897610921502</v>
      </c>
      <c r="P2032">
        <v>91.086956521739097</v>
      </c>
      <c r="Q2032">
        <v>4.1365302806217003E-2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65</v>
      </c>
      <c r="E2033">
        <v>331.85301600000003</v>
      </c>
      <c r="F2033">
        <v>39.19</v>
      </c>
      <c r="G2033">
        <v>-70.7887434521502</v>
      </c>
      <c r="H2033">
        <v>-3.2394409147224001</v>
      </c>
      <c r="I2033">
        <v>-66.190860803643403</v>
      </c>
      <c r="J2033">
        <v>-3.76539314327671</v>
      </c>
      <c r="K2033">
        <v>42.677612986823199</v>
      </c>
      <c r="L2033">
        <v>59.145536226605401</v>
      </c>
      <c r="M2033">
        <v>48.458605404631498</v>
      </c>
      <c r="N2033">
        <v>0.64444862352668097</v>
      </c>
      <c r="O2033">
        <v>137.177851492727</v>
      </c>
      <c r="P2033">
        <v>12.6149425287356</v>
      </c>
      <c r="Q2033">
        <v>4.5247500415243003E-2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D2034" t="s">
        <v>414</v>
      </c>
      <c r="E2034">
        <v>331.65271259999997</v>
      </c>
      <c r="F2034">
        <v>3747.85</v>
      </c>
      <c r="G2034">
        <v>-31.9729618753219</v>
      </c>
      <c r="H2034">
        <v>-3.9327968411335199</v>
      </c>
      <c r="I2034">
        <v>-2.2291638107966998</v>
      </c>
      <c r="J2034">
        <v>0.765482407985146</v>
      </c>
      <c r="K2034">
        <v>3725.0581288619401</v>
      </c>
      <c r="L2034">
        <v>3636.6323793255001</v>
      </c>
      <c r="M2034">
        <v>60.9703378596327</v>
      </c>
      <c r="N2034">
        <v>1.16936104695919</v>
      </c>
      <c r="O2034">
        <v>13.9306535747161</v>
      </c>
      <c r="P2034">
        <v>19.9120140777475</v>
      </c>
      <c r="Q2034">
        <v>6.7182470042719003E-2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D2035" t="s">
        <v>539</v>
      </c>
      <c r="E2035">
        <v>331.16951399999999</v>
      </c>
      <c r="F2035">
        <v>13</v>
      </c>
      <c r="G2035">
        <v>38.0177421278322</v>
      </c>
      <c r="H2035">
        <v>4.1604238816270804</v>
      </c>
      <c r="I2035">
        <v>26.132704369311099</v>
      </c>
      <c r="J2035">
        <v>10.411077444958501</v>
      </c>
      <c r="K2035">
        <v>12.4509178690175</v>
      </c>
      <c r="L2035">
        <v>10.4565845692397</v>
      </c>
      <c r="M2035">
        <v>55.1953562905368</v>
      </c>
      <c r="N2035">
        <v>0.36647053454119899</v>
      </c>
      <c r="O2035">
        <v>8.4230769230769091</v>
      </c>
      <c r="P2035">
        <v>101.550387596899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E2036">
        <v>330.84153750000002</v>
      </c>
      <c r="F2036">
        <v>453.1</v>
      </c>
      <c r="G2036">
        <v>37.789863707471497</v>
      </c>
      <c r="H2036">
        <v>3.19808976765363</v>
      </c>
      <c r="I2036">
        <v>-30.915908667112198</v>
      </c>
      <c r="J2036">
        <v>-5.2356730791504402</v>
      </c>
      <c r="K2036">
        <v>459.273746259029</v>
      </c>
      <c r="M2036">
        <v>42.476682757176597</v>
      </c>
      <c r="N2036">
        <v>0.80264076491121505</v>
      </c>
      <c r="O2036">
        <v>43.456190686382598</v>
      </c>
      <c r="P2036">
        <v>71.563801590306596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D2037" t="s">
        <v>189</v>
      </c>
      <c r="E2037">
        <v>330.79010225799999</v>
      </c>
      <c r="F2037">
        <v>154.59</v>
      </c>
      <c r="G2037">
        <v>170.82618608608499</v>
      </c>
      <c r="H2037">
        <v>5.54027774527282</v>
      </c>
      <c r="I2037">
        <v>92.975169783105898</v>
      </c>
      <c r="J2037">
        <v>8.1443536027630294</v>
      </c>
      <c r="K2037">
        <v>141.841220257136</v>
      </c>
      <c r="L2037">
        <v>107.37218382342</v>
      </c>
      <c r="M2037">
        <v>61.473108145358097</v>
      </c>
      <c r="N2037">
        <v>0.47630867726804099</v>
      </c>
      <c r="O2037">
        <v>8.6745585096060491</v>
      </c>
      <c r="P2037">
        <v>215.48979591836701</v>
      </c>
      <c r="Q2037">
        <v>6.6806400905603996E-2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D2038" t="s">
        <v>388</v>
      </c>
      <c r="E2038">
        <v>330.36380415000002</v>
      </c>
      <c r="F2038">
        <v>137.25</v>
      </c>
      <c r="G2038">
        <v>24.639126212379001</v>
      </c>
      <c r="H2038">
        <v>20.4260277318301</v>
      </c>
      <c r="I2038">
        <v>37.786259254981303</v>
      </c>
      <c r="J2038">
        <v>-6.0606174117897798</v>
      </c>
      <c r="M2038">
        <v>50.947016195082</v>
      </c>
      <c r="O2038">
        <v>27.431693989071</v>
      </c>
      <c r="P2038">
        <v>99.927166788055303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624</v>
      </c>
      <c r="E2039">
        <v>330.11021399999998</v>
      </c>
      <c r="F2039">
        <v>220.25</v>
      </c>
      <c r="G2039">
        <v>29.772009506181799</v>
      </c>
      <c r="H2039">
        <v>2.26801579631752</v>
      </c>
      <c r="I2039">
        <v>42.919142548784102</v>
      </c>
      <c r="J2039">
        <v>-8.1348995665356707</v>
      </c>
      <c r="K2039">
        <v>216.143902435358</v>
      </c>
      <c r="M2039">
        <v>47.541124614426202</v>
      </c>
      <c r="N2039">
        <v>0.67104202648244005</v>
      </c>
      <c r="O2039">
        <v>24.404086265607202</v>
      </c>
      <c r="P2039">
        <v>63.148148148148103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D2040" t="s">
        <v>103</v>
      </c>
      <c r="E2040">
        <v>329.73244416</v>
      </c>
      <c r="F2040">
        <v>29.57</v>
      </c>
      <c r="G2040">
        <v>168.92018397773899</v>
      </c>
      <c r="H2040">
        <v>27.619461873808302</v>
      </c>
      <c r="I2040">
        <v>12.3078863257136</v>
      </c>
      <c r="J2040">
        <v>-4.2608970773344099</v>
      </c>
      <c r="K2040">
        <v>25.421265345442698</v>
      </c>
      <c r="L2040">
        <v>21.8856120590617</v>
      </c>
      <c r="M2040">
        <v>64.931090560733594</v>
      </c>
      <c r="N2040">
        <v>2.31418434171067</v>
      </c>
      <c r="O2040">
        <v>16.300304362529499</v>
      </c>
      <c r="P2040">
        <v>198.686868686868</v>
      </c>
      <c r="Q2040">
        <v>0.110918468062201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D2041" t="s">
        <v>934</v>
      </c>
      <c r="E2041">
        <v>328.80663920400002</v>
      </c>
      <c r="F2041">
        <v>13.93</v>
      </c>
      <c r="G2041">
        <v>43.255096242761603</v>
      </c>
      <c r="H2041">
        <v>8.3108147619575803</v>
      </c>
      <c r="I2041">
        <v>-3.20514420295356</v>
      </c>
      <c r="J2041">
        <v>10.891469601821299</v>
      </c>
      <c r="K2041">
        <v>12.915316777510901</v>
      </c>
      <c r="L2041">
        <v>12.4193803412373</v>
      </c>
      <c r="M2041">
        <v>89.750152997583399</v>
      </c>
      <c r="N2041">
        <v>2.2437071302450402</v>
      </c>
      <c r="O2041">
        <v>34.242641780330203</v>
      </c>
      <c r="P2041">
        <v>76.329113924050603</v>
      </c>
      <c r="Q2041">
        <v>4.4226820162289002E-2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D2042" t="s">
        <v>242</v>
      </c>
      <c r="E2042">
        <v>328.76833499999998</v>
      </c>
      <c r="F2042">
        <v>234.95</v>
      </c>
      <c r="G2042">
        <v>39.298944675042499</v>
      </c>
      <c r="H2042">
        <v>2.39994562694991</v>
      </c>
      <c r="I2042">
        <v>-8.0146138454449201</v>
      </c>
      <c r="J2042">
        <v>7.5343958306088004</v>
      </c>
      <c r="K2042">
        <v>224.72529320951799</v>
      </c>
      <c r="L2042">
        <v>217.643590671628</v>
      </c>
      <c r="M2042">
        <v>73.800667303163493</v>
      </c>
      <c r="N2042">
        <v>1.8915639445300401</v>
      </c>
      <c r="O2042">
        <v>34.369014683975301</v>
      </c>
      <c r="P2042">
        <v>80.730769230769198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252</v>
      </c>
      <c r="E2043">
        <v>328.04826367999999</v>
      </c>
      <c r="F2043">
        <v>120.04</v>
      </c>
      <c r="G2043">
        <v>8.2166780957779899</v>
      </c>
      <c r="H2043">
        <v>18.183797421188501</v>
      </c>
      <c r="I2043">
        <v>-5.5201797940274</v>
      </c>
      <c r="J2043">
        <v>2.8228077970359902</v>
      </c>
      <c r="K2043">
        <v>109.027930679029</v>
      </c>
      <c r="L2043">
        <v>105.06568395263599</v>
      </c>
      <c r="M2043">
        <v>49.923299677025703</v>
      </c>
      <c r="N2043">
        <v>3.6886422253531599</v>
      </c>
      <c r="O2043">
        <v>11.6294568477174</v>
      </c>
      <c r="P2043">
        <v>39.581395348837198</v>
      </c>
      <c r="Q2043">
        <v>-3.9322148156012003E-2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821</v>
      </c>
      <c r="E2044">
        <v>327.36200000000002</v>
      </c>
      <c r="F2044">
        <v>129.55000000000001</v>
      </c>
      <c r="G2044">
        <v>-39.269291835463797</v>
      </c>
      <c r="H2044">
        <v>-3.6315747466391799</v>
      </c>
      <c r="I2044">
        <v>-40.845894698840098</v>
      </c>
      <c r="J2044">
        <v>1.45243082841723</v>
      </c>
      <c r="K2044">
        <v>136.87483899952599</v>
      </c>
      <c r="L2044">
        <v>152.243270988078</v>
      </c>
      <c r="M2044">
        <v>54.442401053919703</v>
      </c>
      <c r="N2044">
        <v>0.80634672909351002</v>
      </c>
      <c r="O2044">
        <v>99.922809725974503</v>
      </c>
      <c r="P2044">
        <v>21.472105016408801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455</v>
      </c>
      <c r="E2045">
        <v>327.35879999999997</v>
      </c>
      <c r="F2045">
        <v>13.1</v>
      </c>
      <c r="G2045">
        <v>157.001516445833</v>
      </c>
      <c r="H2045">
        <v>-16.1175046820467</v>
      </c>
      <c r="I2045">
        <v>-31.844661548353201</v>
      </c>
      <c r="J2045">
        <v>-3.3497921202588201</v>
      </c>
      <c r="K2045">
        <v>14.3082223718412</v>
      </c>
      <c r="L2045">
        <v>13.3459656362978</v>
      </c>
      <c r="M2045">
        <v>27.884854308098902</v>
      </c>
      <c r="N2045">
        <v>0.80763605573089003</v>
      </c>
      <c r="O2045">
        <v>78.244274809160302</v>
      </c>
      <c r="P2045">
        <v>227.5</v>
      </c>
      <c r="Q2045">
        <v>0.24204404937016599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D2046" t="s">
        <v>542</v>
      </c>
      <c r="E2046">
        <v>327.11040000000003</v>
      </c>
      <c r="F2046">
        <v>260.05</v>
      </c>
      <c r="G2046">
        <v>-5.3759653335078097</v>
      </c>
      <c r="H2046">
        <v>-7.3486135290496497</v>
      </c>
      <c r="I2046">
        <v>-9.3065356520361604</v>
      </c>
      <c r="J2046">
        <v>-1.46438723905628</v>
      </c>
      <c r="K2046">
        <v>266.62030766898403</v>
      </c>
      <c r="L2046">
        <v>252.224078501213</v>
      </c>
      <c r="M2046">
        <v>41.906343052831403</v>
      </c>
      <c r="N2046">
        <v>0.60776914215616895</v>
      </c>
      <c r="O2046">
        <v>29.7635070178811</v>
      </c>
      <c r="P2046">
        <v>23.246445497630301</v>
      </c>
      <c r="Q2046">
        <v>-2.4255253360359001E-2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21</v>
      </c>
      <c r="E2047">
        <v>326.44562324999998</v>
      </c>
      <c r="F2047">
        <v>133.30000000000001</v>
      </c>
      <c r="G2047">
        <v>-31.780018712513002</v>
      </c>
      <c r="H2047">
        <v>6.9759643321135698</v>
      </c>
      <c r="I2047">
        <v>-36.807378740355297</v>
      </c>
      <c r="J2047">
        <v>7.0595149449585799</v>
      </c>
      <c r="K2047">
        <v>131.05583051587399</v>
      </c>
      <c r="M2047">
        <v>69.641861767374095</v>
      </c>
      <c r="N2047">
        <v>0.94252177714996799</v>
      </c>
      <c r="O2047">
        <v>56.039009752438098</v>
      </c>
      <c r="P2047">
        <v>33.100349475786302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46</v>
      </c>
      <c r="E2048">
        <v>326.32014120000002</v>
      </c>
      <c r="F2048">
        <v>127.76</v>
      </c>
      <c r="G2048">
        <v>90.791806423414599</v>
      </c>
      <c r="H2048">
        <v>45.136710108415699</v>
      </c>
      <c r="I2048">
        <v>46.5443097790126</v>
      </c>
      <c r="J2048">
        <v>8.5640511313398306</v>
      </c>
      <c r="K2048">
        <v>104.467531031183</v>
      </c>
      <c r="L2048">
        <v>88.671159900300907</v>
      </c>
      <c r="M2048">
        <v>82.378745880135199</v>
      </c>
      <c r="N2048">
        <v>2.5481574078681901</v>
      </c>
      <c r="O2048">
        <v>11.928616155291101</v>
      </c>
      <c r="P2048">
        <v>124.140350877193</v>
      </c>
      <c r="Q2048">
        <v>2.4795793535266002E-2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D2049" t="s">
        <v>239</v>
      </c>
      <c r="E2049">
        <v>326.24130500000001</v>
      </c>
      <c r="F2049">
        <v>672.7</v>
      </c>
      <c r="G2049">
        <v>81.966453332229193</v>
      </c>
      <c r="H2049">
        <v>1.4969384150938301</v>
      </c>
      <c r="I2049">
        <v>-8.6723427000334699</v>
      </c>
      <c r="J2049">
        <v>1.1816305092336099</v>
      </c>
      <c r="K2049">
        <v>627.48447252936296</v>
      </c>
      <c r="L2049">
        <v>543.065295605335</v>
      </c>
      <c r="M2049">
        <v>55.861806599117898</v>
      </c>
      <c r="N2049">
        <v>0.752901933325553</v>
      </c>
      <c r="O2049">
        <v>9.8260740300282201</v>
      </c>
      <c r="P2049">
        <v>128.809523809523</v>
      </c>
      <c r="Q2049">
        <v>0.13992968876070999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484</v>
      </c>
      <c r="E2050">
        <v>326.16396834</v>
      </c>
      <c r="F2050">
        <v>71.81</v>
      </c>
      <c r="G2050">
        <v>3.4309333163458202</v>
      </c>
      <c r="H2050">
        <v>10.3648311864881</v>
      </c>
      <c r="I2050">
        <v>-13.4117703016689</v>
      </c>
      <c r="J2050">
        <v>-8.8473933388286508</v>
      </c>
      <c r="K2050">
        <v>70.279491314302604</v>
      </c>
      <c r="L2050">
        <v>68.329160630404303</v>
      </c>
      <c r="M2050">
        <v>56.558235064096003</v>
      </c>
      <c r="N2050">
        <v>2.3629169487285</v>
      </c>
      <c r="O2050">
        <v>19.760479041916099</v>
      </c>
      <c r="P2050">
        <v>41.637080867850003</v>
      </c>
      <c r="Q2050">
        <v>4.4982338388749002E-2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E2051">
        <v>325.76251921400001</v>
      </c>
      <c r="F2051">
        <v>90.76</v>
      </c>
      <c r="G2051">
        <v>-52.236120192597198</v>
      </c>
      <c r="H2051">
        <v>-30.3742054339519</v>
      </c>
      <c r="I2051">
        <v>-39.0889871499949</v>
      </c>
      <c r="J2051">
        <v>-7.6511116097677796</v>
      </c>
      <c r="M2051">
        <v>19.350108062406601</v>
      </c>
      <c r="O2051">
        <v>44.931687968267902</v>
      </c>
      <c r="P2051">
        <v>6.7136978248089498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46</v>
      </c>
      <c r="E2052">
        <v>325.69542087899998</v>
      </c>
      <c r="F2052">
        <v>68.150000000000006</v>
      </c>
      <c r="G2052">
        <v>2.7482083172893099</v>
      </c>
      <c r="H2052">
        <v>52.6389695093808</v>
      </c>
      <c r="I2052">
        <v>53.759466031384001</v>
      </c>
      <c r="J2052">
        <v>35.990742015189099</v>
      </c>
      <c r="K2052">
        <v>46.567476432048402</v>
      </c>
      <c r="L2052">
        <v>45.620027518582603</v>
      </c>
      <c r="M2052">
        <v>81.932174371133002</v>
      </c>
      <c r="N2052">
        <v>2.9380046534608999</v>
      </c>
      <c r="O2052">
        <v>1.21790168745414</v>
      </c>
      <c r="P2052">
        <v>97.250361794500705</v>
      </c>
      <c r="Q2052">
        <v>-9.1725400921E-4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D2053" t="s">
        <v>403</v>
      </c>
      <c r="E2053">
        <v>324.24229500000001</v>
      </c>
      <c r="F2053">
        <v>130</v>
      </c>
      <c r="G2053">
        <v>282.68427808009199</v>
      </c>
      <c r="H2053">
        <v>-8.8695282287723103</v>
      </c>
      <c r="I2053">
        <v>56.524745205038897</v>
      </c>
      <c r="J2053">
        <v>-4.2187160653658999</v>
      </c>
      <c r="K2053">
        <v>118.939256133895</v>
      </c>
      <c r="L2053">
        <v>85.588887639775194</v>
      </c>
      <c r="M2053">
        <v>48.4901296857199</v>
      </c>
      <c r="N2053">
        <v>1.3666811657242199</v>
      </c>
      <c r="O2053">
        <v>15.115384615384601</v>
      </c>
      <c r="P2053">
        <v>397.51243781094502</v>
      </c>
      <c r="Q2053">
        <v>0.17050783698442201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692</v>
      </c>
      <c r="E2054">
        <v>323.95189967699997</v>
      </c>
      <c r="F2054">
        <v>52.74</v>
      </c>
      <c r="G2054">
        <v>34.940450078347297</v>
      </c>
      <c r="H2054">
        <v>5.8885659581298198</v>
      </c>
      <c r="I2054">
        <v>-23.3961841853564</v>
      </c>
      <c r="J2054">
        <v>1.24950956732951</v>
      </c>
      <c r="K2054">
        <v>53.150821473348202</v>
      </c>
      <c r="L2054">
        <v>50.735152860137902</v>
      </c>
      <c r="M2054">
        <v>60.297245499078997</v>
      </c>
      <c r="N2054">
        <v>1.09169921952158</v>
      </c>
      <c r="O2054">
        <v>47.535670770115402</v>
      </c>
      <c r="P2054">
        <v>70.442706590369298</v>
      </c>
      <c r="Q2054">
        <v>0.12831253808573001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866</v>
      </c>
      <c r="E2055">
        <v>323.23230719999998</v>
      </c>
      <c r="F2055">
        <v>271.14999999999998</v>
      </c>
      <c r="G2055">
        <v>426.07135589030202</v>
      </c>
      <c r="H2055">
        <v>14.383446245612999</v>
      </c>
      <c r="I2055">
        <v>106.209308674971</v>
      </c>
      <c r="J2055">
        <v>-11.7770254489321</v>
      </c>
      <c r="K2055">
        <v>254.60147078414801</v>
      </c>
      <c r="L2055">
        <v>175.874595856692</v>
      </c>
      <c r="M2055">
        <v>48.794216915148503</v>
      </c>
      <c r="N2055">
        <v>1.5079817469065</v>
      </c>
      <c r="O2055">
        <v>19.878296146044601</v>
      </c>
      <c r="P2055">
        <v>509.32584269662902</v>
      </c>
      <c r="Q2055">
        <v>0.269563820330255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140</v>
      </c>
      <c r="E2056">
        <v>322.87717376900002</v>
      </c>
      <c r="F2056">
        <v>96.43</v>
      </c>
      <c r="G2056">
        <v>-43.6088798866122</v>
      </c>
      <c r="H2056">
        <v>1.69770574307607</v>
      </c>
      <c r="I2056">
        <v>-45.261439891960798</v>
      </c>
      <c r="J2056">
        <v>1.1614617844071899</v>
      </c>
      <c r="K2056">
        <v>97.173127674777504</v>
      </c>
      <c r="L2056">
        <v>115.751398211582</v>
      </c>
      <c r="M2056">
        <v>44.695297889216597</v>
      </c>
      <c r="N2056">
        <v>0.89411469619835204</v>
      </c>
      <c r="O2056">
        <v>70.071554495488897</v>
      </c>
      <c r="P2056">
        <v>18.537185003073098</v>
      </c>
      <c r="Q2056">
        <v>7.6171664491868005E-2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716</v>
      </c>
      <c r="E2057">
        <v>320.70824221999999</v>
      </c>
      <c r="F2057">
        <v>50.59</v>
      </c>
      <c r="G2057">
        <v>-0.384406929112451</v>
      </c>
      <c r="H2057">
        <v>9.8610197126081296</v>
      </c>
      <c r="I2057">
        <v>-26.128988143259999</v>
      </c>
      <c r="J2057">
        <v>0.586753120634254</v>
      </c>
      <c r="K2057">
        <v>49.418517522279799</v>
      </c>
      <c r="L2057">
        <v>49.542025167367299</v>
      </c>
      <c r="M2057">
        <v>67.703893347736994</v>
      </c>
      <c r="N2057">
        <v>0.89472048544326099</v>
      </c>
      <c r="O2057">
        <v>42.122949199446502</v>
      </c>
      <c r="P2057">
        <v>29.717948717948701</v>
      </c>
      <c r="Q2057">
        <v>3.8380202544145002E-2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629</v>
      </c>
      <c r="E2058">
        <v>320.70789396599997</v>
      </c>
      <c r="F2058">
        <v>48.34</v>
      </c>
      <c r="G2058">
        <v>-19.014014928501101</v>
      </c>
      <c r="H2058">
        <v>4.9716798969918896</v>
      </c>
      <c r="I2058">
        <v>-22.8585633092429</v>
      </c>
      <c r="J2058">
        <v>1.47802901191013</v>
      </c>
      <c r="K2058">
        <v>47.2579199918409</v>
      </c>
      <c r="L2058">
        <v>47.427303689162997</v>
      </c>
      <c r="M2058">
        <v>64.458853030362704</v>
      </c>
      <c r="N2058">
        <v>0.92180388263108803</v>
      </c>
      <c r="O2058">
        <v>23.0864708316094</v>
      </c>
      <c r="P2058">
        <v>28.906666666666599</v>
      </c>
      <c r="Q2058">
        <v>-2.2520829956594001E-2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D2059" t="s">
        <v>1631</v>
      </c>
      <c r="E2059">
        <v>319.171027199999</v>
      </c>
      <c r="F2059">
        <v>61.98</v>
      </c>
      <c r="G2059">
        <v>-1.87836564701815</v>
      </c>
      <c r="H2059">
        <v>-1.7220619819204901</v>
      </c>
      <c r="I2059">
        <v>4.1313759581582801</v>
      </c>
      <c r="J2059">
        <v>2.3473102768748602</v>
      </c>
      <c r="K2059">
        <v>60.962072375856202</v>
      </c>
      <c r="L2059">
        <v>56.754872430165499</v>
      </c>
      <c r="M2059">
        <v>55.8285238094657</v>
      </c>
      <c r="N2059">
        <v>0.69374972574774996</v>
      </c>
      <c r="O2059">
        <v>4.7111971603743301</v>
      </c>
      <c r="P2059">
        <v>30.4567459482214</v>
      </c>
      <c r="Q2059">
        <v>-2.0749357399728999E-2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80</v>
      </c>
      <c r="E2060">
        <v>319.12381800000003</v>
      </c>
      <c r="F2060">
        <v>13.49</v>
      </c>
      <c r="G2060">
        <v>42.387839473610001</v>
      </c>
      <c r="H2060">
        <v>-9.4528613104520094</v>
      </c>
      <c r="I2060">
        <v>165.11197029716701</v>
      </c>
      <c r="J2060">
        <v>1.9668777386443399</v>
      </c>
      <c r="K2060">
        <v>13.4281488211313</v>
      </c>
      <c r="L2060">
        <v>9.4212400197057296</v>
      </c>
      <c r="M2060">
        <v>47.7148346787707</v>
      </c>
      <c r="N2060">
        <v>0.51620247386104801</v>
      </c>
      <c r="O2060">
        <v>24.536693847294199</v>
      </c>
      <c r="P2060">
        <v>264.59459459459401</v>
      </c>
      <c r="Q2060">
        <v>7.7052807108967003E-2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986</v>
      </c>
      <c r="E2061">
        <v>318.28710000000001</v>
      </c>
      <c r="F2061">
        <v>16.920000000000002</v>
      </c>
      <c r="G2061">
        <v>-19.448642620974301</v>
      </c>
      <c r="H2061">
        <v>5.9414424386712801</v>
      </c>
      <c r="I2061">
        <v>-12.0446158966755</v>
      </c>
      <c r="J2061">
        <v>1.4271124303813201</v>
      </c>
      <c r="K2061">
        <v>16.560711492156202</v>
      </c>
      <c r="L2061">
        <v>16.759859822681001</v>
      </c>
      <c r="M2061">
        <v>46.732988357798803</v>
      </c>
      <c r="N2061">
        <v>1.19085313581121</v>
      </c>
      <c r="O2061">
        <v>18.498817966903001</v>
      </c>
      <c r="P2061">
        <v>20</v>
      </c>
      <c r="Q2061">
        <v>-7.3619125889304998E-2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140</v>
      </c>
      <c r="E2062">
        <v>316.2751725</v>
      </c>
      <c r="F2062">
        <v>183.53</v>
      </c>
      <c r="G2062">
        <v>-19.004447442318099</v>
      </c>
      <c r="H2062">
        <v>-2.39158268508992</v>
      </c>
      <c r="I2062">
        <v>-20.969517748982099</v>
      </c>
      <c r="J2062">
        <v>2.2157306495239699</v>
      </c>
      <c r="K2062">
        <v>185.19231334025801</v>
      </c>
      <c r="L2062">
        <v>189.717165418148</v>
      </c>
      <c r="M2062">
        <v>47.612788721827698</v>
      </c>
      <c r="N2062">
        <v>0.67057592256510001</v>
      </c>
      <c r="O2062">
        <v>30.1966980875061</v>
      </c>
      <c r="P2062">
        <v>13.2551681579759</v>
      </c>
      <c r="Q2062">
        <v>-6.7421558049644004E-2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46</v>
      </c>
      <c r="E2063">
        <v>316.11849999999998</v>
      </c>
      <c r="F2063">
        <v>190.25</v>
      </c>
      <c r="G2063">
        <v>-39.326000068018097</v>
      </c>
      <c r="H2063">
        <v>3.5425514653761998</v>
      </c>
      <c r="I2063">
        <v>-26.178867025415801</v>
      </c>
      <c r="J2063">
        <v>7.0789567227812498</v>
      </c>
      <c r="K2063">
        <v>196.550294383308</v>
      </c>
      <c r="M2063">
        <v>67.192184782320496</v>
      </c>
      <c r="N2063">
        <v>0.70356438866484605</v>
      </c>
      <c r="O2063">
        <v>69.671484888304803</v>
      </c>
      <c r="P2063">
        <v>31.161668390210199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D2064" t="s">
        <v>239</v>
      </c>
      <c r="E2064">
        <v>315.60372421</v>
      </c>
      <c r="F2064">
        <v>54.75</v>
      </c>
      <c r="G2064">
        <v>135.48008831869501</v>
      </c>
      <c r="H2064">
        <v>2.8124065935384799</v>
      </c>
      <c r="I2064">
        <v>27.816664059167501</v>
      </c>
      <c r="J2064">
        <v>-0.178351995213123</v>
      </c>
      <c r="K2064">
        <v>54.1142607093905</v>
      </c>
      <c r="L2064">
        <v>46.164808839643499</v>
      </c>
      <c r="M2064">
        <v>66.047963652487596</v>
      </c>
      <c r="N2064">
        <v>0.911798527982702</v>
      </c>
      <c r="O2064">
        <v>27.397260273972599</v>
      </c>
      <c r="P2064">
        <v>179.764946346448</v>
      </c>
      <c r="Q2064">
        <v>3.7143769383402997E-2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E2065">
        <v>314.0944576</v>
      </c>
      <c r="F2065">
        <v>142</v>
      </c>
      <c r="G2065">
        <v>69.046693309081306</v>
      </c>
      <c r="H2065">
        <v>27.1973167311663</v>
      </c>
      <c r="I2065">
        <v>31.556181016789498</v>
      </c>
      <c r="J2065">
        <v>2.0693508262535398</v>
      </c>
      <c r="K2065">
        <v>120.10862435604</v>
      </c>
      <c r="L2065">
        <v>102.389912426869</v>
      </c>
      <c r="M2065">
        <v>66.352713327392195</v>
      </c>
      <c r="N2065">
        <v>0.80960079592090495</v>
      </c>
      <c r="O2065">
        <v>4.2253521126760498</v>
      </c>
      <c r="P2065">
        <v>140.27072758037201</v>
      </c>
      <c r="Q2065">
        <v>0.15279941396466001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876</v>
      </c>
      <c r="E2066">
        <v>313.61399999999998</v>
      </c>
      <c r="F2066">
        <v>327.05</v>
      </c>
      <c r="G2066">
        <v>71.055478640923695</v>
      </c>
      <c r="H2066">
        <v>14.2311585507224</v>
      </c>
      <c r="I2066">
        <v>71.949313858816396</v>
      </c>
      <c r="J2066">
        <v>12.8955735689895</v>
      </c>
      <c r="K2066">
        <v>275.22969777172602</v>
      </c>
      <c r="L2066">
        <v>215.66049809983301</v>
      </c>
      <c r="M2066">
        <v>64.138200234093702</v>
      </c>
      <c r="N2066">
        <v>0.117144698660544</v>
      </c>
      <c r="O2066">
        <v>5.8859501605259101</v>
      </c>
      <c r="P2066">
        <v>108.77752952441701</v>
      </c>
      <c r="Q2066">
        <v>7.6849326004281002E-2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189</v>
      </c>
      <c r="E2067">
        <v>313.185443529</v>
      </c>
      <c r="F2067">
        <v>223.58</v>
      </c>
      <c r="G2067">
        <v>-19.820569317530101</v>
      </c>
      <c r="H2067">
        <v>10.512140740155299</v>
      </c>
      <c r="I2067">
        <v>-18.6961543625216</v>
      </c>
      <c r="J2067">
        <v>2.10053231537858</v>
      </c>
      <c r="K2067">
        <v>208.012355429178</v>
      </c>
      <c r="L2067">
        <v>212.44847150407099</v>
      </c>
      <c r="M2067">
        <v>66.273006443364693</v>
      </c>
      <c r="N2067">
        <v>1.8558980685337501</v>
      </c>
      <c r="O2067">
        <v>31.496556042579801</v>
      </c>
      <c r="P2067">
        <v>29.988372093023202</v>
      </c>
      <c r="Q2067">
        <v>-3.5854127403553003E-2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D2068" t="s">
        <v>46</v>
      </c>
      <c r="E2068">
        <v>312.39467500000001</v>
      </c>
      <c r="F2068">
        <v>537</v>
      </c>
      <c r="G2068">
        <v>68.045904096941399</v>
      </c>
      <c r="H2068">
        <v>19.593679150947899</v>
      </c>
      <c r="I2068">
        <v>98.045637881734393</v>
      </c>
      <c r="J2068">
        <v>-6.2836128205281403</v>
      </c>
      <c r="K2068">
        <v>464.52088377421501</v>
      </c>
      <c r="L2068">
        <v>356.75393947236</v>
      </c>
      <c r="M2068">
        <v>60.344908177825097</v>
      </c>
      <c r="N2068">
        <v>1.5079126718262601</v>
      </c>
      <c r="O2068">
        <v>13.035381750465501</v>
      </c>
      <c r="P2068">
        <v>158.173076923076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D2069" t="s">
        <v>692</v>
      </c>
      <c r="E2069">
        <v>310.09131126400001</v>
      </c>
      <c r="F2069">
        <v>20.62</v>
      </c>
      <c r="G2069">
        <v>35.486570793659801</v>
      </c>
      <c r="H2069">
        <v>-0.97254515298128996</v>
      </c>
      <c r="I2069">
        <v>-9.1016501737629305</v>
      </c>
      <c r="J2069">
        <v>-2.4632242310190802</v>
      </c>
      <c r="K2069">
        <v>20.140262467261401</v>
      </c>
      <c r="L2069">
        <v>18.5020358209017</v>
      </c>
      <c r="M2069">
        <v>64.922137515956194</v>
      </c>
      <c r="N2069">
        <v>0.95488721477059102</v>
      </c>
      <c r="O2069">
        <v>18.089233753637199</v>
      </c>
      <c r="P2069">
        <v>70.413223140495802</v>
      </c>
      <c r="Q2069">
        <v>-6.4831842547650002E-3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D2070" t="s">
        <v>304</v>
      </c>
      <c r="E2070">
        <v>309.34844143999999</v>
      </c>
      <c r="F2070">
        <v>176.4</v>
      </c>
      <c r="G2070">
        <v>52.754802593457498</v>
      </c>
      <c r="H2070">
        <v>-8.7969179128379107</v>
      </c>
      <c r="I2070">
        <v>1.5671031575290999</v>
      </c>
      <c r="J2070">
        <v>-6.8637916649890602</v>
      </c>
      <c r="K2070">
        <v>180.53690183446801</v>
      </c>
      <c r="L2070">
        <v>156.286630221064</v>
      </c>
      <c r="M2070">
        <v>36.535634490301</v>
      </c>
      <c r="N2070">
        <v>0.84930874586167604</v>
      </c>
      <c r="O2070">
        <v>29.8185941043083</v>
      </c>
      <c r="P2070">
        <v>88.966256025709697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130</v>
      </c>
      <c r="E2071">
        <v>309.15796499999999</v>
      </c>
      <c r="F2071">
        <v>26.7</v>
      </c>
      <c r="G2071">
        <v>66.479151728911603</v>
      </c>
      <c r="H2071">
        <v>9.0889205680588994</v>
      </c>
      <c r="I2071">
        <v>42.772511975797002</v>
      </c>
      <c r="J2071">
        <v>-8.8922555041423795E-2</v>
      </c>
      <c r="K2071">
        <v>21.319101989146201</v>
      </c>
      <c r="L2071">
        <v>16.9714916708995</v>
      </c>
      <c r="M2071">
        <v>64.1328565584638</v>
      </c>
      <c r="N2071">
        <v>1.5668662103700199</v>
      </c>
      <c r="O2071">
        <v>5.2808988764044997</v>
      </c>
      <c r="P2071">
        <v>117.07317073170699</v>
      </c>
      <c r="Q2071">
        <v>9.3559383912027005E-2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E2072">
        <v>308.35273124999998</v>
      </c>
      <c r="F2072">
        <v>49.88</v>
      </c>
      <c r="G2072">
        <v>0.51165770895692098</v>
      </c>
      <c r="H2072">
        <v>66.309727410844602</v>
      </c>
      <c r="I2072">
        <v>85.241103261549398</v>
      </c>
      <c r="J2072">
        <v>21.420028851608102</v>
      </c>
      <c r="K2072">
        <v>32.2229011802606</v>
      </c>
      <c r="M2072">
        <v>100</v>
      </c>
      <c r="N2072">
        <v>1.03183340097402</v>
      </c>
      <c r="O2072">
        <v>0</v>
      </c>
      <c r="P2072">
        <v>117.911751856705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D2073" t="s">
        <v>140</v>
      </c>
      <c r="E2073">
        <v>308.2296</v>
      </c>
      <c r="F2073">
        <v>199.3</v>
      </c>
      <c r="G2073">
        <v>23.0132533067097</v>
      </c>
      <c r="H2073">
        <v>-11.548528038896</v>
      </c>
      <c r="I2073">
        <v>-9.1690381305686497</v>
      </c>
      <c r="J2073">
        <v>0.93148560822388204</v>
      </c>
      <c r="K2073">
        <v>206.977803281158</v>
      </c>
      <c r="L2073">
        <v>189.59536415145601</v>
      </c>
      <c r="M2073">
        <v>37.127332566597197</v>
      </c>
      <c r="N2073">
        <v>0.54592827859649096</v>
      </c>
      <c r="O2073">
        <v>41.9719016557952</v>
      </c>
      <c r="P2073">
        <v>64.168039538714893</v>
      </c>
      <c r="Q2073">
        <v>0.220683584026244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46</v>
      </c>
      <c r="E2074">
        <v>308.13453329999999</v>
      </c>
      <c r="F2074">
        <v>24.17</v>
      </c>
      <c r="G2074">
        <v>99.230030095985398</v>
      </c>
      <c r="H2074">
        <v>0.85421454135637398</v>
      </c>
      <c r="I2074">
        <v>-45.692090362632896</v>
      </c>
      <c r="J2074">
        <v>27.338763395371799</v>
      </c>
      <c r="K2074">
        <v>24.5134871196917</v>
      </c>
      <c r="L2074">
        <v>27.2822541935627</v>
      </c>
      <c r="M2074">
        <v>75.272960457034003</v>
      </c>
      <c r="N2074">
        <v>0.76544846312009196</v>
      </c>
      <c r="O2074">
        <v>113.69466280512999</v>
      </c>
      <c r="Q2074">
        <v>0.103203417185768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D2075" t="s">
        <v>100</v>
      </c>
      <c r="E2075">
        <v>308.08638100000002</v>
      </c>
      <c r="F2075">
        <v>139.1</v>
      </c>
      <c r="G2075">
        <v>5.1873671030157098</v>
      </c>
      <c r="H2075">
        <v>-8.6777605724824092</v>
      </c>
      <c r="I2075">
        <v>-44.139810407352797</v>
      </c>
      <c r="J2075">
        <v>2.0125267203208899</v>
      </c>
      <c r="K2075">
        <v>149.14140669379401</v>
      </c>
      <c r="L2075">
        <v>156.162507673318</v>
      </c>
      <c r="M2075">
        <v>50.213357252314502</v>
      </c>
      <c r="N2075">
        <v>0.59383787315928505</v>
      </c>
      <c r="O2075">
        <v>82.386772106398197</v>
      </c>
      <c r="P2075">
        <v>46.036745406824103</v>
      </c>
      <c r="Q2075">
        <v>-4.3685379527900001E-3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1407</v>
      </c>
      <c r="E2076">
        <v>307.75179659999998</v>
      </c>
      <c r="F2076">
        <v>75.48</v>
      </c>
      <c r="G2076">
        <v>-15.5298859293968</v>
      </c>
      <c r="H2076">
        <v>10.592123513324699</v>
      </c>
      <c r="I2076">
        <v>-10.9265514099041</v>
      </c>
      <c r="J2076">
        <v>-5.2651072451993697</v>
      </c>
      <c r="K2076">
        <v>72.588808329815194</v>
      </c>
      <c r="L2076">
        <v>73.308515601611703</v>
      </c>
      <c r="M2076">
        <v>56.786694254097704</v>
      </c>
      <c r="N2076">
        <v>3.6165903651805098</v>
      </c>
      <c r="O2076">
        <v>48.118706942236301</v>
      </c>
      <c r="P2076">
        <v>49.317507418397597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21</v>
      </c>
      <c r="E2077">
        <v>307.70272</v>
      </c>
      <c r="F2077">
        <v>20.399999999999999</v>
      </c>
      <c r="G2077">
        <v>-4.5389299481799599</v>
      </c>
      <c r="H2077">
        <v>-8.6192211176488893</v>
      </c>
      <c r="I2077">
        <v>-34.299126623508002</v>
      </c>
      <c r="J2077">
        <v>-3.0065696138649498</v>
      </c>
      <c r="K2077">
        <v>21.677305476106699</v>
      </c>
      <c r="L2077">
        <v>22.6493528243711</v>
      </c>
      <c r="M2077">
        <v>38.691012450227397</v>
      </c>
      <c r="N2077">
        <v>0.75685131575923204</v>
      </c>
      <c r="O2077">
        <v>75.490196078431296</v>
      </c>
      <c r="P2077">
        <v>24.7706422018348</v>
      </c>
      <c r="Q2077">
        <v>-0.10501677778219699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D2078" t="s">
        <v>140</v>
      </c>
      <c r="E2078">
        <v>307.1256472</v>
      </c>
      <c r="F2078">
        <v>287</v>
      </c>
      <c r="G2078">
        <v>77.9389200844399</v>
      </c>
      <c r="H2078">
        <v>-4.1832731223299398</v>
      </c>
      <c r="I2078">
        <v>2.0879482485550702</v>
      </c>
      <c r="J2078">
        <v>0.60311896744992499</v>
      </c>
      <c r="K2078">
        <v>288.81553179108602</v>
      </c>
      <c r="L2078">
        <v>260.86870156258999</v>
      </c>
      <c r="M2078">
        <v>53.332528533721103</v>
      </c>
      <c r="N2078">
        <v>0.76852103120759796</v>
      </c>
      <c r="O2078">
        <v>12.891986062717701</v>
      </c>
      <c r="P2078">
        <v>104.99999999999901</v>
      </c>
      <c r="Q2078">
        <v>6.4205400159644002E-2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252</v>
      </c>
      <c r="E2079">
        <v>306.15975928500001</v>
      </c>
      <c r="F2079">
        <v>33.64</v>
      </c>
      <c r="G2079">
        <v>41.059487460326402</v>
      </c>
      <c r="H2079">
        <v>27.983202209671099</v>
      </c>
      <c r="I2079">
        <v>13.532463199558</v>
      </c>
      <c r="J2079">
        <v>21.525562544920799</v>
      </c>
      <c r="K2079">
        <v>26.885592091112599</v>
      </c>
      <c r="L2079">
        <v>25.7789890188401</v>
      </c>
      <c r="M2079">
        <v>69.697042462978601</v>
      </c>
      <c r="N2079">
        <v>2.49366294108999</v>
      </c>
      <c r="O2079">
        <v>12.5148632580261</v>
      </c>
      <c r="P2079">
        <v>93.890489913544599</v>
      </c>
      <c r="Q2079">
        <v>-1.4339754161306E-2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161</v>
      </c>
      <c r="E2080">
        <v>306.05399999999997</v>
      </c>
      <c r="F2080">
        <v>209.72</v>
      </c>
      <c r="G2080">
        <v>172.92662862284101</v>
      </c>
      <c r="H2080">
        <v>-2.5613146347779999E-2</v>
      </c>
      <c r="I2080">
        <v>39.400924147630697</v>
      </c>
      <c r="J2080">
        <v>-1.9347169475647801</v>
      </c>
      <c r="K2080">
        <v>198.959449085475</v>
      </c>
      <c r="L2080">
        <v>148.982576451515</v>
      </c>
      <c r="M2080">
        <v>64.096401447373296</v>
      </c>
      <c r="N2080">
        <v>0.28802383921427099</v>
      </c>
      <c r="O2080">
        <v>11.696547777989601</v>
      </c>
      <c r="P2080">
        <v>207.95888399412601</v>
      </c>
      <c r="Q2080">
        <v>0.109087318505732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D2081" t="s">
        <v>189</v>
      </c>
      <c r="E2081">
        <v>305.836585125</v>
      </c>
      <c r="F2081">
        <v>418.15</v>
      </c>
      <c r="G2081">
        <v>16.138583505524199</v>
      </c>
      <c r="H2081">
        <v>-0.362974399233086</v>
      </c>
      <c r="I2081">
        <v>4.6524030730636703</v>
      </c>
      <c r="J2081">
        <v>-2.47922278598831</v>
      </c>
      <c r="K2081">
        <v>396.38781687935199</v>
      </c>
      <c r="L2081">
        <v>358.57785887314299</v>
      </c>
      <c r="M2081">
        <v>54.113737024664601</v>
      </c>
      <c r="N2081">
        <v>1.37336132835516</v>
      </c>
      <c r="O2081">
        <v>20.997249790744899</v>
      </c>
      <c r="P2081">
        <v>51.4761818511139</v>
      </c>
      <c r="Q2081">
        <v>7.3409287953169998E-3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125</v>
      </c>
      <c r="E2082">
        <v>305.50926420000002</v>
      </c>
      <c r="F2082">
        <v>40.549999999999997</v>
      </c>
      <c r="G2082">
        <v>675.776220003145</v>
      </c>
      <c r="H2082">
        <v>30.709994529558401</v>
      </c>
      <c r="I2082">
        <v>115.348942600307</v>
      </c>
      <c r="J2082">
        <v>8.0721220586691302</v>
      </c>
      <c r="K2082">
        <v>32.857342273054897</v>
      </c>
      <c r="L2082">
        <v>23.8029638873215</v>
      </c>
      <c r="M2082">
        <v>87.5264346511903</v>
      </c>
      <c r="N2082">
        <v>1.15284132508174</v>
      </c>
      <c r="O2082">
        <v>0</v>
      </c>
      <c r="P2082">
        <v>964.30446194225703</v>
      </c>
      <c r="Q2082">
        <v>0.27291562969740901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242</v>
      </c>
      <c r="E2083">
        <v>305.16739330000001</v>
      </c>
      <c r="F2083">
        <v>46.82</v>
      </c>
      <c r="G2083">
        <v>42.249963650802599</v>
      </c>
      <c r="H2083">
        <v>3.47562195316628</v>
      </c>
      <c r="I2083">
        <v>-31.0339592072161</v>
      </c>
      <c r="J2083">
        <v>0.82412092321944896</v>
      </c>
      <c r="K2083">
        <v>45.308608853957402</v>
      </c>
      <c r="L2083">
        <v>42.899360181590197</v>
      </c>
      <c r="M2083">
        <v>45.712119024498499</v>
      </c>
      <c r="N2083">
        <v>1.09117887771859</v>
      </c>
      <c r="O2083">
        <v>40.858607432721001</v>
      </c>
      <c r="P2083">
        <v>70.254545454545394</v>
      </c>
      <c r="Q2083">
        <v>1.0633043627543999E-2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629</v>
      </c>
      <c r="E2084">
        <v>304.75566952999998</v>
      </c>
      <c r="F2084">
        <v>544.70000000000005</v>
      </c>
      <c r="G2084">
        <v>-15.9985666698676</v>
      </c>
      <c r="H2084">
        <v>-2.4907175309667502</v>
      </c>
      <c r="I2084">
        <v>-6.9661349954719398E-2</v>
      </c>
      <c r="J2084">
        <v>0.67711343942096203</v>
      </c>
      <c r="K2084">
        <v>517.36295329319205</v>
      </c>
      <c r="L2084">
        <v>511.29957701647101</v>
      </c>
      <c r="M2084">
        <v>76.372662035467499</v>
      </c>
      <c r="N2084">
        <v>1.95837874911888</v>
      </c>
      <c r="O2084">
        <v>4.0848173306407203</v>
      </c>
      <c r="P2084">
        <v>18.156182212581299</v>
      </c>
      <c r="Q2084">
        <v>-6.8707679256178003E-2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65</v>
      </c>
      <c r="E2085">
        <v>304.35832275000001</v>
      </c>
      <c r="F2085">
        <v>316.75</v>
      </c>
      <c r="G2085">
        <v>-39.522113300646403</v>
      </c>
      <c r="H2085">
        <v>11.1279276602574</v>
      </c>
      <c r="I2085">
        <v>-30.7181106798669</v>
      </c>
      <c r="J2085">
        <v>4.7319034131411204</v>
      </c>
      <c r="K2085">
        <v>313.58031396960502</v>
      </c>
      <c r="L2085">
        <v>340.22358404907902</v>
      </c>
      <c r="M2085">
        <v>63.698655234573401</v>
      </c>
      <c r="N2085">
        <v>1.1088468596459999</v>
      </c>
      <c r="O2085">
        <v>32.912391475927301</v>
      </c>
      <c r="P2085">
        <v>24.2156862745098</v>
      </c>
      <c r="Q2085">
        <v>6.6129736768389999E-2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1840</v>
      </c>
      <c r="E2086">
        <v>303.69485740499999</v>
      </c>
      <c r="F2086">
        <v>449.95</v>
      </c>
      <c r="G2086">
        <v>36.752574684358301</v>
      </c>
      <c r="H2086">
        <v>15.944655701719499</v>
      </c>
      <c r="I2086">
        <v>48.293794493639702</v>
      </c>
      <c r="J2086">
        <v>9.9501113556685095</v>
      </c>
      <c r="K2086">
        <v>387.51841192916498</v>
      </c>
      <c r="L2086">
        <v>344.30448632179002</v>
      </c>
      <c r="M2086">
        <v>81.579590559130196</v>
      </c>
      <c r="N2086">
        <v>2.2319324161184499</v>
      </c>
      <c r="O2086">
        <v>10.678964329369901</v>
      </c>
      <c r="P2086">
        <v>68.079940231602507</v>
      </c>
      <c r="Q2086">
        <v>7.4967689535140004E-3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242</v>
      </c>
      <c r="E2087">
        <v>303.38972472</v>
      </c>
      <c r="F2087">
        <v>537.9</v>
      </c>
      <c r="G2087">
        <v>190.80458549954199</v>
      </c>
      <c r="H2087">
        <v>19.531423100986899</v>
      </c>
      <c r="I2087">
        <v>81.692633857918807</v>
      </c>
      <c r="J2087">
        <v>10.7138419319335</v>
      </c>
      <c r="K2087">
        <v>403.93554805068698</v>
      </c>
      <c r="L2087">
        <v>304.23007413569098</v>
      </c>
      <c r="M2087">
        <v>79.608366473328601</v>
      </c>
      <c r="N2087">
        <v>1.6253005919771599</v>
      </c>
      <c r="O2087">
        <v>4.0806841420338396</v>
      </c>
      <c r="P2087">
        <v>222.09580838323299</v>
      </c>
      <c r="Q2087">
        <v>0.191272228788882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D2088" t="s">
        <v>86</v>
      </c>
      <c r="E2088">
        <v>303.3108593</v>
      </c>
      <c r="F2088">
        <v>23.53</v>
      </c>
      <c r="G2088">
        <v>-53.6682479086302</v>
      </c>
      <c r="H2088">
        <v>-17.3824696405756</v>
      </c>
      <c r="I2088">
        <v>-68.926281131360398</v>
      </c>
      <c r="J2088">
        <v>-3.98613882913136</v>
      </c>
      <c r="K2088">
        <v>26.044097850187701</v>
      </c>
      <c r="L2088">
        <v>36.109918719022602</v>
      </c>
      <c r="M2088">
        <v>44.420757447634102</v>
      </c>
      <c r="N2088">
        <v>1.07244624053936</v>
      </c>
      <c r="O2088">
        <v>232.12919677008</v>
      </c>
      <c r="P2088">
        <v>11.6753678215472</v>
      </c>
      <c r="Q2088">
        <v>5.6336761557846997E-2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239</v>
      </c>
      <c r="E2089">
        <v>303.02499999999998</v>
      </c>
      <c r="F2089">
        <v>906.3</v>
      </c>
      <c r="G2089">
        <v>209.746356147195</v>
      </c>
      <c r="H2089">
        <v>10.024796016903901</v>
      </c>
      <c r="I2089">
        <v>48.574068974854796</v>
      </c>
      <c r="J2089">
        <v>15.189911412005401</v>
      </c>
      <c r="K2089">
        <v>787.93563744283199</v>
      </c>
      <c r="L2089">
        <v>634.47313390975296</v>
      </c>
      <c r="M2089">
        <v>85.734740949806707</v>
      </c>
      <c r="N2089">
        <v>0.84006563192904604</v>
      </c>
      <c r="O2089">
        <v>2.2840119165839101</v>
      </c>
      <c r="P2089">
        <v>235.60451768191001</v>
      </c>
      <c r="Q2089">
        <v>0.160492466740738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D2090" t="s">
        <v>242</v>
      </c>
      <c r="E2090">
        <v>302.79998000000001</v>
      </c>
      <c r="F2090">
        <v>40.92</v>
      </c>
      <c r="G2090">
        <v>1357.00151644583</v>
      </c>
      <c r="H2090">
        <v>40.623852981767001</v>
      </c>
      <c r="I2090">
        <v>1040.21601017429</v>
      </c>
      <c r="J2090">
        <v>3.8758351542096601</v>
      </c>
      <c r="K2090">
        <v>28.758500314356901</v>
      </c>
      <c r="L2090">
        <v>15.1890061807003</v>
      </c>
      <c r="M2090">
        <v>84.893485145171098</v>
      </c>
      <c r="N2090">
        <v>1.6886197180587701</v>
      </c>
      <c r="O2090">
        <v>4.8875855327468097E-2</v>
      </c>
      <c r="P2090">
        <v>1455.89353612167</v>
      </c>
      <c r="Q2090">
        <v>0.18716844335258201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E2091">
        <v>302.53179999999998</v>
      </c>
      <c r="F2091">
        <v>66.38</v>
      </c>
      <c r="G2091">
        <v>158.64813994259501</v>
      </c>
      <c r="H2091">
        <v>-4.6306948753256503</v>
      </c>
      <c r="I2091">
        <v>78.341908420912802</v>
      </c>
      <c r="J2091">
        <v>-5.2246219287366102</v>
      </c>
      <c r="K2091">
        <v>64.050905733380503</v>
      </c>
      <c r="L2091">
        <v>48.948231596484803</v>
      </c>
      <c r="M2091">
        <v>65.914713033002499</v>
      </c>
      <c r="N2091">
        <v>3.2141991107933499</v>
      </c>
      <c r="O2091">
        <v>11.9463693883699</v>
      </c>
      <c r="P2091">
        <v>215.344418052256</v>
      </c>
      <c r="Q2091">
        <v>0.19378505520300701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D2092" t="s">
        <v>214</v>
      </c>
      <c r="E2092">
        <v>302.10009200000002</v>
      </c>
      <c r="F2092">
        <v>157.85</v>
      </c>
      <c r="G2092">
        <v>59.012703834595399</v>
      </c>
      <c r="H2092">
        <v>82.058725638768493</v>
      </c>
      <c r="I2092">
        <v>72.159836877197705</v>
      </c>
      <c r="J2092">
        <v>-1.4813276183325499</v>
      </c>
      <c r="K2092">
        <v>110.60446390504799</v>
      </c>
      <c r="M2092">
        <v>85.506188112936798</v>
      </c>
      <c r="O2092">
        <v>15.616091225847301</v>
      </c>
      <c r="P2092">
        <v>104.99999999999901</v>
      </c>
    </row>
    <row r="2093" spans="1:17" hidden="1" x14ac:dyDescent="0.3">
      <c r="A2093" t="s">
        <v>4343</v>
      </c>
      <c r="B2093" t="s">
        <v>4344</v>
      </c>
      <c r="C2093" t="str">
        <f>IFERROR(VLOOKUP(Table1[[#This Row],[Ticker]],[1]!Table1[[Symbol]:[Industry]],2,FALSE),"-")</f>
        <v>-</v>
      </c>
      <c r="D2093" t="s">
        <v>629</v>
      </c>
      <c r="E2093">
        <v>301.389588</v>
      </c>
      <c r="F2093">
        <v>74.11</v>
      </c>
      <c r="G2093">
        <v>1.3667338371380799</v>
      </c>
      <c r="H2093">
        <v>0.47617645142894899</v>
      </c>
      <c r="I2093">
        <v>-18.531022082622499</v>
      </c>
      <c r="J2093">
        <v>-1.3491451049810901</v>
      </c>
      <c r="K2093">
        <v>72.704124309421402</v>
      </c>
      <c r="L2093">
        <v>71.418069315217906</v>
      </c>
      <c r="M2093">
        <v>44.988850910042302</v>
      </c>
      <c r="N2093">
        <v>1.12286872577293</v>
      </c>
      <c r="O2093">
        <v>37.6332478747807</v>
      </c>
      <c r="P2093">
        <v>47.335984095427399</v>
      </c>
      <c r="Q2093">
        <v>1.8668376647525999E-2</v>
      </c>
    </row>
    <row r="2094" spans="1:17" hidden="1" x14ac:dyDescent="0.3">
      <c r="A2094" t="s">
        <v>4345</v>
      </c>
      <c r="B2094" t="s">
        <v>4346</v>
      </c>
      <c r="C2094" t="str">
        <f>IFERROR(VLOOKUP(Table1[[#This Row],[Ticker]],[1]!Table1[[Symbol]:[Industry]],2,FALSE),"-")</f>
        <v>-</v>
      </c>
      <c r="D2094" t="s">
        <v>4347</v>
      </c>
      <c r="E2094">
        <v>300.92595</v>
      </c>
      <c r="F2094">
        <v>163.95</v>
      </c>
      <c r="G2094">
        <v>126.23613876601</v>
      </c>
      <c r="H2094">
        <v>80.095917248814402</v>
      </c>
      <c r="I2094">
        <v>85.070074318189796</v>
      </c>
      <c r="J2094">
        <v>18.683640621853801</v>
      </c>
      <c r="K2094">
        <v>117.66358262397</v>
      </c>
      <c r="M2094">
        <v>67.324641230249895</v>
      </c>
      <c r="N2094">
        <v>2.5580139679558598</v>
      </c>
      <c r="O2094">
        <v>17.047880451357099</v>
      </c>
      <c r="P2094">
        <v>164.435483870967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692</v>
      </c>
      <c r="E2095">
        <v>299.83757120000001</v>
      </c>
      <c r="F2095">
        <v>297.60000000000002</v>
      </c>
      <c r="G2095">
        <v>19.528153639307199</v>
      </c>
      <c r="H2095">
        <v>5.0547831461916601</v>
      </c>
      <c r="I2095">
        <v>64.9468092759044</v>
      </c>
      <c r="J2095">
        <v>1.4944107782919001</v>
      </c>
      <c r="K2095">
        <v>289.74433960688498</v>
      </c>
      <c r="L2095">
        <v>250.715217842123</v>
      </c>
      <c r="M2095">
        <v>59.6936567991877</v>
      </c>
      <c r="N2095">
        <v>1.10339151606597</v>
      </c>
      <c r="O2095">
        <v>24.260752688172001</v>
      </c>
      <c r="P2095">
        <v>97.020854021847001</v>
      </c>
      <c r="Q2095">
        <v>8.5445263847411995E-2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239</v>
      </c>
      <c r="E2096">
        <v>299.74360000000001</v>
      </c>
      <c r="F2096">
        <v>251.39</v>
      </c>
      <c r="G2096">
        <v>6.0106218407802201</v>
      </c>
      <c r="H2096">
        <v>6.2776510144274997</v>
      </c>
      <c r="I2096">
        <v>-13.8563983896645</v>
      </c>
      <c r="J2096">
        <v>8.8491342436536105</v>
      </c>
      <c r="K2096">
        <v>251.03719739073401</v>
      </c>
      <c r="L2096">
        <v>248.24874363026899</v>
      </c>
      <c r="M2096">
        <v>61.453287714226398</v>
      </c>
      <c r="N2096">
        <v>1.2548553746446001</v>
      </c>
      <c r="O2096">
        <v>31.946378137555101</v>
      </c>
      <c r="P2096">
        <v>33.257354890007903</v>
      </c>
      <c r="Q2096">
        <v>-3.7833917397133002E-2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821</v>
      </c>
      <c r="E2097">
        <v>299.19392027999999</v>
      </c>
      <c r="F2097">
        <v>218</v>
      </c>
      <c r="G2097">
        <v>54.9311230710925</v>
      </c>
      <c r="H2097">
        <v>22.8652909887238</v>
      </c>
      <c r="I2097">
        <v>23.960479493333398</v>
      </c>
      <c r="J2097">
        <v>-7.2699925138891501</v>
      </c>
      <c r="K2097">
        <v>192.279691317866</v>
      </c>
      <c r="M2097">
        <v>50.574710307878298</v>
      </c>
      <c r="N2097">
        <v>0.99099154120988098</v>
      </c>
      <c r="O2097">
        <v>19.2660550458715</v>
      </c>
      <c r="P2097">
        <v>94.642857142857096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713</v>
      </c>
      <c r="E2098">
        <v>298.53358683599998</v>
      </c>
      <c r="F2098">
        <v>11.81</v>
      </c>
      <c r="G2098">
        <v>-18.464322063482999</v>
      </c>
      <c r="H2098">
        <v>-3.5094249869748602</v>
      </c>
      <c r="I2098">
        <v>-9.0449848677658906</v>
      </c>
      <c r="J2098">
        <v>0.41783420171533697</v>
      </c>
      <c r="K2098">
        <v>11.7560954528442</v>
      </c>
      <c r="L2098">
        <v>11.511862977031299</v>
      </c>
      <c r="M2098">
        <v>70.589314799391403</v>
      </c>
      <c r="N2098">
        <v>1.3510422132928199</v>
      </c>
      <c r="O2098">
        <v>12.6164267569856</v>
      </c>
      <c r="P2098">
        <v>24.315789473684202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189</v>
      </c>
      <c r="E2099">
        <v>298.20143925000002</v>
      </c>
      <c r="F2099">
        <v>755.35</v>
      </c>
      <c r="G2099">
        <v>79.874322425868698</v>
      </c>
      <c r="H2099">
        <v>-2.6931154419951899</v>
      </c>
      <c r="I2099">
        <v>5.7758464558128697</v>
      </c>
      <c r="J2099">
        <v>-2.78297771598083</v>
      </c>
      <c r="K2099">
        <v>759.12245414198105</v>
      </c>
      <c r="L2099">
        <v>667.28711478940397</v>
      </c>
      <c r="M2099">
        <v>41.289462782757703</v>
      </c>
      <c r="N2099">
        <v>0.47966035658274703</v>
      </c>
      <c r="O2099">
        <v>24.346329516118299</v>
      </c>
      <c r="P2099">
        <v>109.906905655134</v>
      </c>
      <c r="Q2099">
        <v>4.4448895837076001E-2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242</v>
      </c>
      <c r="E2100">
        <v>298.19902215500002</v>
      </c>
      <c r="F2100">
        <v>126.6</v>
      </c>
      <c r="G2100">
        <v>-42.0703926672441</v>
      </c>
      <c r="H2100">
        <v>0.99070006191789795</v>
      </c>
      <c r="I2100">
        <v>-27.9755616792533</v>
      </c>
      <c r="J2100">
        <v>-2.4145039503902601</v>
      </c>
      <c r="K2100">
        <v>127.72046006248</v>
      </c>
      <c r="L2100">
        <v>139.388992388128</v>
      </c>
      <c r="M2100">
        <v>42.541483263054602</v>
      </c>
      <c r="N2100">
        <v>0.64736112577346305</v>
      </c>
      <c r="O2100">
        <v>54.028436018957301</v>
      </c>
      <c r="P2100">
        <v>39.120879120879103</v>
      </c>
      <c r="Q2100">
        <v>9.9416413082425006E-2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304</v>
      </c>
      <c r="E2101">
        <v>298.101281196</v>
      </c>
      <c r="F2101">
        <v>157.49</v>
      </c>
      <c r="G2101">
        <v>-24.457532449756901</v>
      </c>
      <c r="H2101">
        <v>6.7933278628917204</v>
      </c>
      <c r="I2101">
        <v>-34.8022552367161</v>
      </c>
      <c r="J2101">
        <v>0.45946454173276502</v>
      </c>
      <c r="K2101">
        <v>144.273890357075</v>
      </c>
      <c r="L2101">
        <v>151.172401234266</v>
      </c>
      <c r="M2101">
        <v>61.083878888041298</v>
      </c>
      <c r="N2101">
        <v>0.47958192421553097</v>
      </c>
      <c r="O2101">
        <v>51.723918978982702</v>
      </c>
      <c r="P2101">
        <v>44.6853468075333</v>
      </c>
      <c r="Q2101">
        <v>4.7554119719935999E-2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E2102">
        <v>297.52463999999998</v>
      </c>
      <c r="F2102">
        <v>307.05</v>
      </c>
      <c r="G2102">
        <v>512.15375131604003</v>
      </c>
      <c r="H2102">
        <v>-1.26279458608785</v>
      </c>
      <c r="I2102">
        <v>22.211006467840999</v>
      </c>
      <c r="J2102">
        <v>2.53064817336824</v>
      </c>
      <c r="K2102">
        <v>278.74821104820501</v>
      </c>
      <c r="L2102">
        <v>206.37501763770399</v>
      </c>
      <c r="M2102">
        <v>42.434029708076601</v>
      </c>
      <c r="N2102">
        <v>0.44792293798916299</v>
      </c>
      <c r="O2102">
        <v>12.3595505617977</v>
      </c>
      <c r="P2102">
        <v>542.36401673640103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49</v>
      </c>
      <c r="E2103">
        <v>296.582600159999</v>
      </c>
      <c r="F2103">
        <v>9.17</v>
      </c>
      <c r="G2103">
        <v>73.957090946165195</v>
      </c>
      <c r="H2103">
        <v>-7.2707167422921097</v>
      </c>
      <c r="I2103">
        <v>-4.83093818251721</v>
      </c>
      <c r="J2103">
        <v>-4.44576902807046</v>
      </c>
      <c r="K2103">
        <v>9.4974686026555695</v>
      </c>
      <c r="L2103">
        <v>8.6615601713298904</v>
      </c>
      <c r="M2103">
        <v>35.820380090639802</v>
      </c>
      <c r="N2103">
        <v>0.97165776476953203</v>
      </c>
      <c r="O2103">
        <v>33.914940021810203</v>
      </c>
      <c r="P2103">
        <v>115.764705882352</v>
      </c>
      <c r="Q2103">
        <v>0.133273719553473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304</v>
      </c>
      <c r="E2104">
        <v>296.10984786500001</v>
      </c>
      <c r="F2104">
        <v>42.75</v>
      </c>
      <c r="G2104">
        <v>3.9382753391143601</v>
      </c>
      <c r="H2104">
        <v>-2.8455842491366798</v>
      </c>
      <c r="I2104">
        <v>-23.0248997202232</v>
      </c>
      <c r="J2104">
        <v>-7.1951823010872999</v>
      </c>
      <c r="K2104">
        <v>42.773157860282097</v>
      </c>
      <c r="L2104">
        <v>44.510225865651698</v>
      </c>
      <c r="M2104">
        <v>59.479969284237498</v>
      </c>
      <c r="N2104">
        <v>0.90485319955357602</v>
      </c>
      <c r="O2104">
        <v>55.064327485380097</v>
      </c>
      <c r="P2104">
        <v>80.227655986509205</v>
      </c>
      <c r="Q2104">
        <v>7.4597938292502997E-2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D2105" t="s">
        <v>140</v>
      </c>
      <c r="E2105">
        <v>295.46403479999998</v>
      </c>
      <c r="F2105">
        <v>25.68</v>
      </c>
      <c r="G2105">
        <v>-1.24882569544429</v>
      </c>
      <c r="H2105">
        <v>22.1186058782895</v>
      </c>
      <c r="I2105">
        <v>-35.435451082754</v>
      </c>
      <c r="J2105">
        <v>-2.9220006561134002</v>
      </c>
      <c r="K2105">
        <v>24.409377540918001</v>
      </c>
      <c r="L2105">
        <v>23.101780507575398</v>
      </c>
      <c r="M2105">
        <v>45.558471539299603</v>
      </c>
      <c r="N2105">
        <v>3.7217441458846099</v>
      </c>
      <c r="O2105">
        <v>44.626168224299001</v>
      </c>
      <c r="P2105">
        <v>50</v>
      </c>
      <c r="Q2105">
        <v>3.7515949789292E-2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280</v>
      </c>
      <c r="E2106">
        <v>295.44600000000003</v>
      </c>
      <c r="F2106">
        <v>356</v>
      </c>
      <c r="G2106">
        <v>58.467277877424003</v>
      </c>
      <c r="H2106">
        <v>35.055232624796403</v>
      </c>
      <c r="I2106">
        <v>5.1870126597915203</v>
      </c>
      <c r="J2106">
        <v>7.9755935739908299</v>
      </c>
      <c r="K2106">
        <v>297.910911938575</v>
      </c>
      <c r="L2106">
        <v>267.94360729033298</v>
      </c>
      <c r="M2106">
        <v>79.803193026392293</v>
      </c>
      <c r="N2106">
        <v>2.1016507384882699</v>
      </c>
      <c r="O2106">
        <v>9.4943820224718998</v>
      </c>
      <c r="P2106">
        <v>89.361702127659498</v>
      </c>
      <c r="Q2106">
        <v>0.202990463602717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D2107" t="s">
        <v>143</v>
      </c>
      <c r="E2107">
        <v>295.24100060000001</v>
      </c>
      <c r="F2107">
        <v>276</v>
      </c>
      <c r="G2107">
        <v>313.53363224950698</v>
      </c>
      <c r="H2107">
        <v>11.553770636492301</v>
      </c>
      <c r="I2107">
        <v>4.3653506616589404</v>
      </c>
      <c r="J2107">
        <v>0.96562289950402203</v>
      </c>
      <c r="K2107">
        <v>266.32772865461999</v>
      </c>
      <c r="L2107">
        <v>228.246814549329</v>
      </c>
      <c r="M2107">
        <v>51.110582517490101</v>
      </c>
      <c r="N2107">
        <v>0.175969749658275</v>
      </c>
      <c r="O2107">
        <v>30.507246376811501</v>
      </c>
      <c r="P2107">
        <v>364.64646464646398</v>
      </c>
      <c r="Q2107">
        <v>0.21343419895865101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D2108" t="s">
        <v>239</v>
      </c>
      <c r="E2108">
        <v>294.17675100000002</v>
      </c>
      <c r="F2108">
        <v>1367.5</v>
      </c>
      <c r="G2108">
        <v>106.290395831814</v>
      </c>
      <c r="H2108">
        <v>-0.362728037729379</v>
      </c>
      <c r="I2108">
        <v>35.377791674099903</v>
      </c>
      <c r="J2108">
        <v>-1.9577054690261999</v>
      </c>
      <c r="K2108">
        <v>1280.96481791475</v>
      </c>
      <c r="L2108">
        <v>1044.8524079629501</v>
      </c>
      <c r="M2108">
        <v>42.652575136180602</v>
      </c>
      <c r="N2108">
        <v>0.50683231451555699</v>
      </c>
      <c r="O2108">
        <v>11.1517367458866</v>
      </c>
      <c r="P2108">
        <v>136.16268025213699</v>
      </c>
      <c r="Q2108">
        <v>0.117194649655816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297</v>
      </c>
      <c r="E2109">
        <v>294.13235100000003</v>
      </c>
      <c r="F2109">
        <v>145.65</v>
      </c>
      <c r="G2109">
        <v>22.556086099782199</v>
      </c>
      <c r="H2109">
        <v>13.158974121395101</v>
      </c>
      <c r="I2109">
        <v>-5.9907479181238399</v>
      </c>
      <c r="J2109">
        <v>-0.73081444693330799</v>
      </c>
      <c r="K2109">
        <v>134.08145824682299</v>
      </c>
      <c r="L2109">
        <v>117.74195824997101</v>
      </c>
      <c r="M2109">
        <v>48.147502101805003</v>
      </c>
      <c r="N2109">
        <v>0.59337774440341595</v>
      </c>
      <c r="O2109">
        <v>14.4524545142464</v>
      </c>
      <c r="P2109">
        <v>71.858407079646</v>
      </c>
      <c r="Q2109">
        <v>-3.9396714802310004E-3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Row],[Ticker]],[1]!Table1[[Symbol]:[Industry]],2,FALSE),"-")</f>
        <v>-</v>
      </c>
      <c r="D2110" t="s">
        <v>986</v>
      </c>
      <c r="E2110">
        <v>293.88147795999998</v>
      </c>
      <c r="F2110">
        <v>74.61</v>
      </c>
      <c r="G2110">
        <v>90.653690358877199</v>
      </c>
      <c r="H2110">
        <v>19.589008166119999</v>
      </c>
      <c r="I2110">
        <v>85.970804900091906</v>
      </c>
      <c r="J2110">
        <v>26.648745606393501</v>
      </c>
      <c r="K2110">
        <v>53.315617101448602</v>
      </c>
      <c r="L2110">
        <v>44.685362380525603</v>
      </c>
      <c r="M2110">
        <v>81.460959911911999</v>
      </c>
      <c r="N2110">
        <v>1.0322347370905001</v>
      </c>
      <c r="O2110">
        <v>0</v>
      </c>
      <c r="P2110">
        <v>130.633693972179</v>
      </c>
      <c r="Q2110">
        <v>5.0779729963476003E-2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Row],[Ticker]],[1]!Table1[[Symbol]:[Industry]],2,FALSE),"-")</f>
        <v>-</v>
      </c>
      <c r="D2111" t="s">
        <v>65</v>
      </c>
      <c r="E2111">
        <v>293.81009840799999</v>
      </c>
      <c r="F2111">
        <v>235.31</v>
      </c>
      <c r="G2111">
        <v>-9.0927383275448292</v>
      </c>
      <c r="H2111">
        <v>-4.6306648111009396</v>
      </c>
      <c r="I2111">
        <v>-1.0706970513118399</v>
      </c>
      <c r="J2111">
        <v>-3.1373236997471601</v>
      </c>
      <c r="K2111">
        <v>236.153717027743</v>
      </c>
      <c r="L2111">
        <v>222.79830234380199</v>
      </c>
      <c r="M2111">
        <v>55.858988493267603</v>
      </c>
      <c r="N2111">
        <v>0.55123314014770897</v>
      </c>
      <c r="O2111">
        <v>38.115677191789501</v>
      </c>
      <c r="P2111">
        <v>32.196629213483099</v>
      </c>
      <c r="Q2111">
        <v>4.8677463146336003E-2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Row],[Ticker]],[1]!Table1[[Symbol]:[Industry]],2,FALSE),"-")</f>
        <v>-</v>
      </c>
      <c r="D2112" t="s">
        <v>4384</v>
      </c>
      <c r="E2112">
        <v>293.727824</v>
      </c>
      <c r="F2112">
        <v>512.45000000000005</v>
      </c>
      <c r="G2112">
        <v>126.33480702768099</v>
      </c>
      <c r="H2112">
        <v>50.209817235688597</v>
      </c>
      <c r="I2112">
        <v>25.425060791730999</v>
      </c>
      <c r="J2112">
        <v>12.944353895470501</v>
      </c>
      <c r="K2112">
        <v>382.25312926906201</v>
      </c>
      <c r="M2112">
        <v>88.021355446156505</v>
      </c>
      <c r="N2112">
        <v>2.0230198985563699</v>
      </c>
      <c r="O2112">
        <v>5.3663772075324303</v>
      </c>
      <c r="P2112">
        <v>208.98402170636101</v>
      </c>
    </row>
    <row r="2113" spans="1:17" hidden="1" x14ac:dyDescent="0.3">
      <c r="A2113" t="s">
        <v>4385</v>
      </c>
      <c r="B2113" t="s">
        <v>4386</v>
      </c>
      <c r="C2113" t="str">
        <f>IFERROR(VLOOKUP(Table1[[#This Row],[Ticker]],[1]!Table1[[Symbol]:[Industry]],2,FALSE),"-")</f>
        <v>-</v>
      </c>
      <c r="E2113">
        <v>292.93869999999998</v>
      </c>
      <c r="F2113">
        <v>206.75</v>
      </c>
      <c r="G2113">
        <v>53.072278057509102</v>
      </c>
      <c r="H2113">
        <v>13.5096980685615</v>
      </c>
      <c r="I2113">
        <v>-9.2913834890871794</v>
      </c>
      <c r="J2113">
        <v>5.5578436141127998</v>
      </c>
      <c r="K2113">
        <v>196.02405225993701</v>
      </c>
      <c r="L2113">
        <v>185.09763727179799</v>
      </c>
      <c r="M2113">
        <v>59.134385035168798</v>
      </c>
      <c r="N2113">
        <v>1.65808918134029</v>
      </c>
      <c r="O2113">
        <v>21.789600967351799</v>
      </c>
      <c r="P2113">
        <v>87.613430127041696</v>
      </c>
    </row>
    <row r="2114" spans="1:17" hidden="1" x14ac:dyDescent="0.3">
      <c r="A2114" t="s">
        <v>4387</v>
      </c>
      <c r="B2114" t="s">
        <v>4388</v>
      </c>
      <c r="C2114" t="str">
        <f>IFERROR(VLOOKUP(Table1[[#This Row],[Ticker]],[1]!Table1[[Symbol]:[Industry]],2,FALSE),"-")</f>
        <v>-</v>
      </c>
      <c r="D2114" t="s">
        <v>505</v>
      </c>
      <c r="E2114">
        <v>292.46516694000002</v>
      </c>
      <c r="F2114">
        <v>227.18</v>
      </c>
      <c r="G2114">
        <v>140.67189056110101</v>
      </c>
      <c r="H2114">
        <v>-11.706238360358601</v>
      </c>
      <c r="I2114">
        <v>80.802395350511404</v>
      </c>
      <c r="J2114">
        <v>6.4987111037219396</v>
      </c>
      <c r="K2114">
        <v>220.77698488680301</v>
      </c>
      <c r="L2114">
        <v>169.01663432397501</v>
      </c>
      <c r="M2114">
        <v>39.427739198480403</v>
      </c>
      <c r="N2114">
        <v>0.49856385273467102</v>
      </c>
      <c r="O2114">
        <v>22.3699269301875</v>
      </c>
      <c r="P2114">
        <v>166.01873536299701</v>
      </c>
      <c r="Q2114">
        <v>0.10749695513136701</v>
      </c>
    </row>
    <row r="2115" spans="1:17" hidden="1" x14ac:dyDescent="0.3">
      <c r="A2115" t="s">
        <v>4389</v>
      </c>
      <c r="B2115" t="s">
        <v>4390</v>
      </c>
      <c r="C2115" t="str">
        <f>IFERROR(VLOOKUP(Table1[[#This Row],[Ticker]],[1]!Table1[[Symbol]:[Industry]],2,FALSE),"-")</f>
        <v>-</v>
      </c>
      <c r="D2115" t="s">
        <v>120</v>
      </c>
      <c r="E2115">
        <v>292.44301168999999</v>
      </c>
      <c r="F2115">
        <v>364.55</v>
      </c>
      <c r="G2115">
        <v>-1.3570087905255801</v>
      </c>
      <c r="H2115">
        <v>-0.48769666813280299</v>
      </c>
      <c r="I2115">
        <v>-24.6378346484403</v>
      </c>
      <c r="J2115">
        <v>-0.18455097034197601</v>
      </c>
      <c r="K2115">
        <v>357.79639504084298</v>
      </c>
      <c r="L2115">
        <v>353.97495774268799</v>
      </c>
      <c r="M2115">
        <v>51.296713809617302</v>
      </c>
      <c r="N2115">
        <v>0.99797934085687301</v>
      </c>
      <c r="O2115">
        <v>28.926073240981999</v>
      </c>
      <c r="P2115">
        <v>25.7068965517241</v>
      </c>
      <c r="Q2115">
        <v>1.2053915309048001E-2</v>
      </c>
    </row>
    <row r="2116" spans="1:17" hidden="1" x14ac:dyDescent="0.3">
      <c r="A2116" t="s">
        <v>4391</v>
      </c>
      <c r="B2116" t="s">
        <v>4392</v>
      </c>
      <c r="C2116" t="str">
        <f>IFERROR(VLOOKUP(Table1[[#This Row],[Ticker]],[1]!Table1[[Symbol]:[Industry]],2,FALSE),"-")</f>
        <v>-</v>
      </c>
      <c r="D2116" t="s">
        <v>49</v>
      </c>
      <c r="E2116">
        <v>292.37050699999998</v>
      </c>
      <c r="F2116">
        <v>1.65</v>
      </c>
      <c r="G2116">
        <v>-28.284529216111501</v>
      </c>
      <c r="H2116">
        <v>0.50334583234365304</v>
      </c>
      <c r="I2116">
        <v>-59.061987911310602</v>
      </c>
      <c r="J2116">
        <v>-0.684160650279519</v>
      </c>
      <c r="K2116">
        <v>1.68118045784613</v>
      </c>
      <c r="L2116">
        <v>1.9193352200656899</v>
      </c>
      <c r="M2116">
        <v>72.2804210165055</v>
      </c>
      <c r="N2116">
        <v>2.1340821926992701</v>
      </c>
      <c r="O2116">
        <v>113.333333333333</v>
      </c>
      <c r="P2116">
        <v>42.118863049095602</v>
      </c>
    </row>
    <row r="2117" spans="1:17" hidden="1" x14ac:dyDescent="0.3">
      <c r="A2117" t="s">
        <v>4393</v>
      </c>
      <c r="B2117" t="s">
        <v>4394</v>
      </c>
      <c r="C2117" t="str">
        <f>IFERROR(VLOOKUP(Table1[[#This Row],[Ticker]],[1]!Table1[[Symbol]:[Industry]],2,FALSE),"-")</f>
        <v>-</v>
      </c>
      <c r="E2117">
        <v>292.29123750000002</v>
      </c>
      <c r="F2117">
        <v>12.99</v>
      </c>
      <c r="G2117">
        <v>302.93597202089597</v>
      </c>
      <c r="H2117">
        <v>14.2104733316825</v>
      </c>
      <c r="I2117">
        <v>4.27252033518376</v>
      </c>
      <c r="J2117">
        <v>-5.0633190437027196</v>
      </c>
      <c r="K2117">
        <v>12.488212964518899</v>
      </c>
      <c r="L2117">
        <v>10.770428882232601</v>
      </c>
      <c r="M2117">
        <v>63.662296922794098</v>
      </c>
      <c r="N2117">
        <v>0.73013600572655701</v>
      </c>
      <c r="O2117">
        <v>47.036181678214</v>
      </c>
    </row>
    <row r="2118" spans="1:17" hidden="1" x14ac:dyDescent="0.3">
      <c r="A2118" t="s">
        <v>4395</v>
      </c>
      <c r="B2118" t="s">
        <v>4396</v>
      </c>
      <c r="C2118" t="str">
        <f>IFERROR(VLOOKUP(Table1[[#This Row],[Ticker]],[1]!Table1[[Symbol]:[Industry]],2,FALSE),"-")</f>
        <v>-</v>
      </c>
      <c r="D2118" t="s">
        <v>214</v>
      </c>
      <c r="E2118">
        <v>291.82406400000002</v>
      </c>
      <c r="F2118">
        <v>228.4</v>
      </c>
      <c r="G2118">
        <v>203.64177567329</v>
      </c>
      <c r="H2118">
        <v>12.315601871129299</v>
      </c>
      <c r="I2118">
        <v>62.024293026483598</v>
      </c>
      <c r="J2118">
        <v>-4.6146510113340398</v>
      </c>
      <c r="K2118">
        <v>199.407265233456</v>
      </c>
      <c r="L2118">
        <v>146.91554573635301</v>
      </c>
      <c r="M2118">
        <v>50.3506364362201</v>
      </c>
      <c r="N2118">
        <v>0.48727212536924303</v>
      </c>
      <c r="O2118">
        <v>15.805604203152299</v>
      </c>
      <c r="P2118">
        <v>233.430656934306</v>
      </c>
      <c r="Q2118">
        <v>0.167421893734431</v>
      </c>
    </row>
    <row r="2119" spans="1:17" hidden="1" x14ac:dyDescent="0.3">
      <c r="A2119" t="s">
        <v>4397</v>
      </c>
      <c r="B2119" t="s">
        <v>4398</v>
      </c>
      <c r="C2119" t="str">
        <f>IFERROR(VLOOKUP(Table1[[#This Row],[Ticker]],[1]!Table1[[Symbol]:[Industry]],2,FALSE),"-")</f>
        <v>-</v>
      </c>
      <c r="D2119" t="s">
        <v>934</v>
      </c>
      <c r="E2119">
        <v>291.60978375000002</v>
      </c>
      <c r="F2119">
        <v>85.1</v>
      </c>
      <c r="G2119">
        <v>28.280705061290899</v>
      </c>
      <c r="H2119">
        <v>-3.2597507378967898</v>
      </c>
      <c r="I2119">
        <v>36.056533242893799</v>
      </c>
      <c r="J2119">
        <v>-4.0537293263968097</v>
      </c>
      <c r="K2119">
        <v>88.569469844964402</v>
      </c>
      <c r="L2119">
        <v>77.099119024379803</v>
      </c>
      <c r="M2119">
        <v>47.383213770596697</v>
      </c>
      <c r="N2119">
        <v>2.2313689658564302</v>
      </c>
      <c r="O2119">
        <v>39.482961222091603</v>
      </c>
      <c r="P2119">
        <v>87.032967032966994</v>
      </c>
      <c r="Q2119">
        <v>2.3426111061039998E-3</v>
      </c>
    </row>
    <row r="2120" spans="1:17" hidden="1" x14ac:dyDescent="0.3">
      <c r="A2120" t="s">
        <v>4399</v>
      </c>
      <c r="B2120" t="s">
        <v>4400</v>
      </c>
      <c r="C2120" t="str">
        <f>IFERROR(VLOOKUP(Table1[[#This Row],[Ticker]],[1]!Table1[[Symbol]:[Industry]],2,FALSE),"-")</f>
        <v>-</v>
      </c>
      <c r="D2120" t="s">
        <v>75</v>
      </c>
      <c r="E2120">
        <v>291.13655337</v>
      </c>
      <c r="F2120">
        <v>199.9</v>
      </c>
      <c r="G2120">
        <v>369.19480099167902</v>
      </c>
      <c r="H2120">
        <v>32.393937765982201</v>
      </c>
      <c r="I2120">
        <v>211.73716434550599</v>
      </c>
      <c r="J2120">
        <v>10.3958269002962</v>
      </c>
      <c r="K2120">
        <v>170.185173275382</v>
      </c>
      <c r="L2120">
        <v>114.635652555287</v>
      </c>
      <c r="M2120">
        <v>68.509684293380204</v>
      </c>
      <c r="N2120">
        <v>0.32931895743572298</v>
      </c>
      <c r="O2120">
        <v>4.0270135067533603</v>
      </c>
      <c r="P2120">
        <v>544.83870967741905</v>
      </c>
      <c r="Q2120">
        <v>0.211874750050595</v>
      </c>
    </row>
    <row r="2121" spans="1:17" hidden="1" x14ac:dyDescent="0.3">
      <c r="A2121" t="s">
        <v>4401</v>
      </c>
      <c r="B2121" t="s">
        <v>4402</v>
      </c>
      <c r="C2121" t="str">
        <f>IFERROR(VLOOKUP(Table1[[#This Row],[Ticker]],[1]!Table1[[Symbol]:[Industry]],2,FALSE),"-")</f>
        <v>-</v>
      </c>
      <c r="D2121" t="s">
        <v>125</v>
      </c>
      <c r="E2121">
        <v>291.1284</v>
      </c>
      <c r="F2121">
        <v>290</v>
      </c>
      <c r="G2121">
        <v>224.00101850312299</v>
      </c>
      <c r="H2121">
        <v>10.957725215469299</v>
      </c>
      <c r="I2121">
        <v>110.616876913185</v>
      </c>
      <c r="J2121">
        <v>8.0701513807315202</v>
      </c>
      <c r="K2121">
        <v>236.098361981105</v>
      </c>
      <c r="L2121">
        <v>176.37628646091099</v>
      </c>
      <c r="M2121">
        <v>90.681479130210505</v>
      </c>
      <c r="N2121">
        <v>1.54466689834649</v>
      </c>
      <c r="O2121">
        <v>0</v>
      </c>
      <c r="P2121">
        <v>256.70356703567001</v>
      </c>
      <c r="Q2121">
        <v>0.14328527250238399</v>
      </c>
    </row>
    <row r="2122" spans="1:17" hidden="1" x14ac:dyDescent="0.3">
      <c r="A2122" t="s">
        <v>4403</v>
      </c>
      <c r="B2122" t="s">
        <v>4404</v>
      </c>
      <c r="C2122" t="str">
        <f>IFERROR(VLOOKUP(Table1[[#This Row],[Ticker]],[1]!Table1[[Symbol]:[Industry]],2,FALSE),"-")</f>
        <v>-</v>
      </c>
      <c r="D2122" t="s">
        <v>934</v>
      </c>
      <c r="E2122">
        <v>291.08604000000003</v>
      </c>
      <c r="F2122">
        <v>203.2</v>
      </c>
      <c r="G2122">
        <v>29.2118684127074</v>
      </c>
      <c r="H2122">
        <v>42.166844501784801</v>
      </c>
      <c r="I2122">
        <v>42.359001455309702</v>
      </c>
      <c r="J2122">
        <v>-9.0601881834686999</v>
      </c>
      <c r="K2122">
        <v>180.164718544696</v>
      </c>
      <c r="M2122">
        <v>50.527102772720397</v>
      </c>
      <c r="N2122">
        <v>0.95243140163152795</v>
      </c>
      <c r="O2122">
        <v>22.982283464566901</v>
      </c>
      <c r="P2122">
        <v>76.542137271937406</v>
      </c>
    </row>
    <row r="2123" spans="1:17" hidden="1" x14ac:dyDescent="0.3">
      <c r="A2123" t="s">
        <v>4405</v>
      </c>
      <c r="B2123" t="s">
        <v>4406</v>
      </c>
      <c r="C2123" t="str">
        <f>IFERROR(VLOOKUP(Table1[[#This Row],[Ticker]],[1]!Table1[[Symbol]:[Industry]],2,FALSE),"-")</f>
        <v>-</v>
      </c>
      <c r="D2123" t="s">
        <v>414</v>
      </c>
      <c r="E2123">
        <v>290.98218050000003</v>
      </c>
      <c r="F2123">
        <v>280.5</v>
      </c>
      <c r="G2123">
        <v>-33.053814370100902</v>
      </c>
      <c r="H2123">
        <v>0.95452477408863701</v>
      </c>
      <c r="I2123">
        <v>-34.162767726892099</v>
      </c>
      <c r="J2123">
        <v>9.1692258152845003</v>
      </c>
      <c r="K2123">
        <v>263.68959514046003</v>
      </c>
      <c r="L2123">
        <v>289.53710237509301</v>
      </c>
      <c r="M2123">
        <v>57.935359389339403</v>
      </c>
      <c r="N2123">
        <v>1.44397216350007</v>
      </c>
      <c r="O2123">
        <v>44.367201426024899</v>
      </c>
      <c r="P2123">
        <v>30.465116279069701</v>
      </c>
      <c r="Q2123">
        <v>7.5745556202862996E-2</v>
      </c>
    </row>
    <row r="2124" spans="1:17" hidden="1" x14ac:dyDescent="0.3">
      <c r="A2124" t="s">
        <v>4407</v>
      </c>
      <c r="B2124" t="s">
        <v>4408</v>
      </c>
      <c r="C2124" t="str">
        <f>IFERROR(VLOOKUP(Table1[[#This Row],[Ticker]],[1]!Table1[[Symbol]:[Industry]],2,FALSE),"-")</f>
        <v>-</v>
      </c>
      <c r="D2124" t="s">
        <v>153</v>
      </c>
      <c r="E2124">
        <v>290.94963999999999</v>
      </c>
      <c r="F2124">
        <v>2.41</v>
      </c>
      <c r="G2124">
        <v>346.94184040150299</v>
      </c>
      <c r="H2124">
        <v>6.3316277982504996</v>
      </c>
      <c r="I2124">
        <v>19.2339429073003</v>
      </c>
      <c r="J2124">
        <v>-4.0104911824923901</v>
      </c>
      <c r="K2124">
        <v>2.4362649858388199</v>
      </c>
      <c r="L2124">
        <v>2.0021570268292002</v>
      </c>
      <c r="M2124">
        <v>53.103856227035301</v>
      </c>
      <c r="N2124">
        <v>0.80486377122894104</v>
      </c>
      <c r="O2124">
        <v>60.165975103734397</v>
      </c>
      <c r="P2124">
        <v>391.83673469387702</v>
      </c>
    </row>
    <row r="2125" spans="1:17" hidden="1" x14ac:dyDescent="0.3">
      <c r="A2125" t="s">
        <v>4409</v>
      </c>
      <c r="B2125" t="s">
        <v>4410</v>
      </c>
      <c r="C2125" t="str">
        <f>IFERROR(VLOOKUP(Table1[[#This Row],[Ticker]],[1]!Table1[[Symbol]:[Industry]],2,FALSE),"-")</f>
        <v>-</v>
      </c>
      <c r="E2125">
        <v>290.43470789000003</v>
      </c>
      <c r="F2125">
        <v>126.85</v>
      </c>
      <c r="G2125">
        <v>39.885319162870402</v>
      </c>
      <c r="H2125">
        <v>38.470687437326298</v>
      </c>
      <c r="I2125">
        <v>53.032452205472801</v>
      </c>
      <c r="J2125">
        <v>9.9110774449585808</v>
      </c>
      <c r="K2125">
        <v>102.977578578603</v>
      </c>
      <c r="M2125">
        <v>85.795175813535593</v>
      </c>
      <c r="N2125">
        <v>2.0755806237557999</v>
      </c>
      <c r="O2125">
        <v>6.4249113125738999</v>
      </c>
      <c r="P2125">
        <v>92.986459759622605</v>
      </c>
    </row>
    <row r="2126" spans="1:17" hidden="1" x14ac:dyDescent="0.3">
      <c r="A2126" t="s">
        <v>4411</v>
      </c>
      <c r="B2126" t="s">
        <v>4412</v>
      </c>
      <c r="C2126" t="str">
        <f>IFERROR(VLOOKUP(Table1[[#This Row],[Ticker]],[1]!Table1[[Symbol]:[Industry]],2,FALSE),"-")</f>
        <v>-</v>
      </c>
      <c r="D2126" t="s">
        <v>403</v>
      </c>
      <c r="E2126">
        <v>290.37266899999997</v>
      </c>
      <c r="F2126">
        <v>279.45</v>
      </c>
      <c r="G2126">
        <v>53.298070473557303</v>
      </c>
      <c r="H2126">
        <v>28.153717473281301</v>
      </c>
      <c r="I2126">
        <v>-22.907089906727698</v>
      </c>
      <c r="J2126">
        <v>-1.9382836848329501</v>
      </c>
      <c r="K2126">
        <v>274.71096929758301</v>
      </c>
      <c r="L2126">
        <v>251.30015336895499</v>
      </c>
      <c r="M2126">
        <v>54.347702345827599</v>
      </c>
      <c r="N2126">
        <v>1.6059569365664399</v>
      </c>
      <c r="O2126">
        <v>47.539810341742701</v>
      </c>
      <c r="P2126">
        <v>89.714867617107899</v>
      </c>
      <c r="Q2126">
        <v>5.4178563543895997E-2</v>
      </c>
    </row>
    <row r="2127" spans="1:17" hidden="1" x14ac:dyDescent="0.3">
      <c r="A2127" t="s">
        <v>4413</v>
      </c>
      <c r="B2127" t="s">
        <v>4414</v>
      </c>
      <c r="C2127" t="str">
        <f>IFERROR(VLOOKUP(Table1[[#This Row],[Ticker]],[1]!Table1[[Symbol]:[Industry]],2,FALSE),"-")</f>
        <v>-</v>
      </c>
      <c r="D2127" t="s">
        <v>624</v>
      </c>
      <c r="E2127">
        <v>289.56421151999899</v>
      </c>
      <c r="F2127">
        <v>265.8</v>
      </c>
      <c r="G2127">
        <v>22.3471764852824</v>
      </c>
      <c r="H2127">
        <v>28.757613577177398</v>
      </c>
      <c r="I2127">
        <v>2.28202161092217</v>
      </c>
      <c r="J2127">
        <v>-1.87839623925195</v>
      </c>
      <c r="K2127">
        <v>234.78836143213601</v>
      </c>
      <c r="L2127">
        <v>214.98094333077901</v>
      </c>
      <c r="M2127">
        <v>70.469307634639407</v>
      </c>
      <c r="N2127">
        <v>2.82399783202351</v>
      </c>
      <c r="O2127">
        <v>24.774266365688401</v>
      </c>
      <c r="P2127">
        <v>73.725490196078397</v>
      </c>
    </row>
    <row r="2128" spans="1:17" hidden="1" x14ac:dyDescent="0.3">
      <c r="A2128" t="s">
        <v>4415</v>
      </c>
      <c r="B2128" t="s">
        <v>4416</v>
      </c>
      <c r="C2128" t="str">
        <f>IFERROR(VLOOKUP(Table1[[#This Row],[Ticker]],[1]!Table1[[Symbol]:[Industry]],2,FALSE),"-")</f>
        <v>-</v>
      </c>
      <c r="D2128" t="s">
        <v>130</v>
      </c>
      <c r="E2128">
        <v>288.92068799999998</v>
      </c>
      <c r="F2128">
        <v>513.65</v>
      </c>
      <c r="G2128">
        <v>520.737353321657</v>
      </c>
      <c r="H2128">
        <v>62.855800220255702</v>
      </c>
      <c r="I2128">
        <v>81.406721150849705</v>
      </c>
      <c r="J2128">
        <v>-10.0631128805763</v>
      </c>
      <c r="K2128">
        <v>451.50771108312802</v>
      </c>
      <c r="L2128">
        <v>308.62021668963598</v>
      </c>
      <c r="M2128">
        <v>47.1000543598105</v>
      </c>
      <c r="N2128">
        <v>1.2919391632841899</v>
      </c>
      <c r="O2128">
        <v>46.442129854959603</v>
      </c>
      <c r="P2128">
        <v>615.78874024526101</v>
      </c>
      <c r="Q2128">
        <v>0.16309324976869799</v>
      </c>
    </row>
    <row r="2129" spans="1:17" hidden="1" x14ac:dyDescent="0.3">
      <c r="A2129" t="s">
        <v>4417</v>
      </c>
      <c r="B2129" t="s">
        <v>4418</v>
      </c>
      <c r="C2129" t="str">
        <f>IFERROR(VLOOKUP(Table1[[#This Row],[Ticker]],[1]!Table1[[Symbol]:[Industry]],2,FALSE),"-")</f>
        <v>-</v>
      </c>
      <c r="D2129" t="s">
        <v>403</v>
      </c>
      <c r="E2129">
        <v>288.72187638000003</v>
      </c>
      <c r="F2129">
        <v>816.55</v>
      </c>
      <c r="G2129">
        <v>96.281407750181501</v>
      </c>
      <c r="H2129">
        <v>7.8800625567692801</v>
      </c>
      <c r="I2129">
        <v>17.140779167584999</v>
      </c>
      <c r="J2129">
        <v>4.4735023009985699</v>
      </c>
      <c r="K2129">
        <v>768.10149736560197</v>
      </c>
      <c r="L2129">
        <v>678.78715412909503</v>
      </c>
      <c r="M2129">
        <v>54.164018484679403</v>
      </c>
      <c r="N2129">
        <v>0.99139915800552503</v>
      </c>
      <c r="O2129">
        <v>13.912191537566599</v>
      </c>
      <c r="P2129">
        <v>133.29999999999899</v>
      </c>
      <c r="Q2129">
        <v>3.8156907287783003E-2</v>
      </c>
    </row>
    <row r="2130" spans="1:17" hidden="1" x14ac:dyDescent="0.3">
      <c r="A2130" t="s">
        <v>4419</v>
      </c>
      <c r="B2130" t="s">
        <v>4420</v>
      </c>
      <c r="C2130" t="str">
        <f>IFERROR(VLOOKUP(Table1[[#This Row],[Ticker]],[1]!Table1[[Symbol]:[Industry]],2,FALSE),"-")</f>
        <v>-</v>
      </c>
      <c r="D2130" t="s">
        <v>189</v>
      </c>
      <c r="E2130">
        <v>287.53812249999999</v>
      </c>
      <c r="F2130">
        <v>752.65</v>
      </c>
      <c r="G2130">
        <v>-10.7075532235907</v>
      </c>
      <c r="H2130">
        <v>1.5892967454942699</v>
      </c>
      <c r="I2130">
        <v>-9.9052021795438403</v>
      </c>
      <c r="J2130">
        <v>0.61577543153575698</v>
      </c>
      <c r="K2130">
        <v>729.55754646933303</v>
      </c>
      <c r="L2130">
        <v>728.57125658880398</v>
      </c>
      <c r="M2130">
        <v>59.3276877807414</v>
      </c>
      <c r="N2130">
        <v>1.49727971070197</v>
      </c>
      <c r="O2130">
        <v>19.4446289776124</v>
      </c>
      <c r="P2130">
        <v>17.235202492211801</v>
      </c>
      <c r="Q2130">
        <v>1.5898955501681002E-2</v>
      </c>
    </row>
    <row r="2131" spans="1:17" hidden="1" x14ac:dyDescent="0.3">
      <c r="A2131" t="s">
        <v>4421</v>
      </c>
      <c r="B2131" t="s">
        <v>4422</v>
      </c>
      <c r="C2131" t="str">
        <f>IFERROR(VLOOKUP(Table1[[#This Row],[Ticker]],[1]!Table1[[Symbol]:[Industry]],2,FALSE),"-")</f>
        <v>-</v>
      </c>
      <c r="D2131" t="s">
        <v>4423</v>
      </c>
      <c r="E2131">
        <v>287.42948730000001</v>
      </c>
      <c r="F2131">
        <v>25.17</v>
      </c>
      <c r="G2131">
        <v>-30.983119055964199</v>
      </c>
      <c r="H2131">
        <v>-6.9958723475791897</v>
      </c>
      <c r="I2131">
        <v>-33.926504822084198</v>
      </c>
      <c r="J2131">
        <v>-3.2699097579664702</v>
      </c>
      <c r="K2131">
        <v>27.292078786072299</v>
      </c>
      <c r="L2131">
        <v>29.783278954443599</v>
      </c>
      <c r="M2131">
        <v>64.865423567101203</v>
      </c>
      <c r="N2131">
        <v>0.88088964027587002</v>
      </c>
      <c r="O2131">
        <v>44.219308700834297</v>
      </c>
      <c r="P2131">
        <v>7.3347547974413603</v>
      </c>
      <c r="Q2131">
        <v>0.104109559609021</v>
      </c>
    </row>
    <row r="2132" spans="1:17" hidden="1" x14ac:dyDescent="0.3">
      <c r="A2132" t="s">
        <v>4424</v>
      </c>
      <c r="B2132" t="s">
        <v>4425</v>
      </c>
      <c r="C2132" t="str">
        <f>IFERROR(VLOOKUP(Table1[[#This Row],[Ticker]],[1]!Table1[[Symbol]:[Industry]],2,FALSE),"-")</f>
        <v>-</v>
      </c>
      <c r="D2132" t="s">
        <v>629</v>
      </c>
      <c r="E2132">
        <v>287.20467497999999</v>
      </c>
      <c r="F2132">
        <v>594.70000000000005</v>
      </c>
      <c r="G2132">
        <v>-35.888539996865902</v>
      </c>
      <c r="H2132">
        <v>3.28271010227397</v>
      </c>
      <c r="I2132">
        <v>-22.388103717694701</v>
      </c>
      <c r="J2132">
        <v>3.7101927194836799</v>
      </c>
      <c r="K2132">
        <v>585.86061809709304</v>
      </c>
      <c r="L2132">
        <v>613.75162050119195</v>
      </c>
      <c r="M2132">
        <v>56.762541345176203</v>
      </c>
      <c r="N2132">
        <v>1.09363840024076</v>
      </c>
      <c r="O2132">
        <v>30.300992096855499</v>
      </c>
      <c r="P2132">
        <v>22.821148285832301</v>
      </c>
    </row>
    <row r="2133" spans="1:17" hidden="1" x14ac:dyDescent="0.3">
      <c r="A2133" t="s">
        <v>4426</v>
      </c>
      <c r="B2133" t="s">
        <v>4427</v>
      </c>
      <c r="C2133" t="str">
        <f>IFERROR(VLOOKUP(Table1[[#This Row],[Ticker]],[1]!Table1[[Symbol]:[Industry]],2,FALSE),"-")</f>
        <v>-</v>
      </c>
      <c r="D2133" t="s">
        <v>629</v>
      </c>
      <c r="E2133">
        <v>287.13224924999997</v>
      </c>
      <c r="F2133">
        <v>70.739999999999995</v>
      </c>
      <c r="G2133">
        <v>-9.2023022291872696</v>
      </c>
      <c r="H2133">
        <v>-9.0247450038388397</v>
      </c>
      <c r="I2133">
        <v>-42.095324678326698</v>
      </c>
      <c r="J2133">
        <v>-1.1320379931499001</v>
      </c>
      <c r="K2133">
        <v>74.793068979932698</v>
      </c>
      <c r="L2133">
        <v>76.041385493729805</v>
      </c>
      <c r="M2133">
        <v>41.100802177542</v>
      </c>
      <c r="N2133">
        <v>0.72308403441046798</v>
      </c>
      <c r="O2133">
        <v>76.632739609838794</v>
      </c>
      <c r="P2133">
        <v>22.812499999999901</v>
      </c>
      <c r="Q2133">
        <v>0.12581241746456501</v>
      </c>
    </row>
    <row r="2134" spans="1:17" hidden="1" x14ac:dyDescent="0.3">
      <c r="A2134" t="s">
        <v>4428</v>
      </c>
      <c r="B2134" t="s">
        <v>4429</v>
      </c>
      <c r="C2134" t="str">
        <f>IFERROR(VLOOKUP(Table1[[#This Row],[Ticker]],[1]!Table1[[Symbol]:[Industry]],2,FALSE),"-")</f>
        <v>-</v>
      </c>
      <c r="D2134" t="s">
        <v>150</v>
      </c>
      <c r="E2134">
        <v>286.90912600000001</v>
      </c>
      <c r="F2134">
        <v>945.45</v>
      </c>
      <c r="G2134">
        <v>254.93216472604001</v>
      </c>
      <c r="H2134">
        <v>5.0392228629703801</v>
      </c>
      <c r="I2134">
        <v>39.248875530742197</v>
      </c>
      <c r="J2134">
        <v>13.589756981197</v>
      </c>
      <c r="K2134">
        <v>906.14341036329699</v>
      </c>
      <c r="L2134">
        <v>742.389685031064</v>
      </c>
      <c r="M2134">
        <v>81.110161191098499</v>
      </c>
      <c r="N2134">
        <v>0.68155205226095195</v>
      </c>
      <c r="O2134">
        <v>45.433391506689901</v>
      </c>
      <c r="P2134">
        <v>295.25501672240802</v>
      </c>
      <c r="Q2134">
        <v>0.178251924488184</v>
      </c>
    </row>
    <row r="2135" spans="1:17" hidden="1" x14ac:dyDescent="0.3">
      <c r="A2135" t="s">
        <v>4430</v>
      </c>
      <c r="B2135" t="s">
        <v>4431</v>
      </c>
      <c r="C2135" t="str">
        <f>IFERROR(VLOOKUP(Table1[[#This Row],[Ticker]],[1]!Table1[[Symbol]:[Industry]],2,FALSE),"-")</f>
        <v>-</v>
      </c>
      <c r="D2135" t="s">
        <v>713</v>
      </c>
      <c r="E2135">
        <v>286.83496256799998</v>
      </c>
      <c r="F2135">
        <v>258.45</v>
      </c>
      <c r="G2135">
        <v>1.64362069521038</v>
      </c>
      <c r="H2135">
        <v>5.36529415397968E-2</v>
      </c>
      <c r="I2135">
        <v>0.82069019392154896</v>
      </c>
      <c r="J2135">
        <v>0.57883115254457895</v>
      </c>
      <c r="K2135">
        <v>247.42160684309101</v>
      </c>
      <c r="L2135">
        <v>230.55531446771499</v>
      </c>
      <c r="M2135">
        <v>58.2466499100683</v>
      </c>
      <c r="N2135">
        <v>0.61091427658108299</v>
      </c>
      <c r="O2135">
        <v>2.9792996711162698</v>
      </c>
      <c r="P2135">
        <v>29.913541771388299</v>
      </c>
      <c r="Q2135">
        <v>4.1697795445031001E-2</v>
      </c>
    </row>
    <row r="2136" spans="1:17" hidden="1" x14ac:dyDescent="0.3">
      <c r="A2136" t="s">
        <v>4432</v>
      </c>
      <c r="B2136" t="s">
        <v>4433</v>
      </c>
      <c r="C2136" t="str">
        <f>IFERROR(VLOOKUP(Table1[[#This Row],[Ticker]],[1]!Table1[[Symbol]:[Industry]],2,FALSE),"-")</f>
        <v>-</v>
      </c>
      <c r="D2136" t="s">
        <v>629</v>
      </c>
      <c r="E2136">
        <v>286.15699999999998</v>
      </c>
      <c r="F2136">
        <v>875.6</v>
      </c>
      <c r="G2136">
        <v>6768.8810097700298</v>
      </c>
      <c r="H2136">
        <v>25.320257136468101</v>
      </c>
      <c r="I2136">
        <v>567.35361843253497</v>
      </c>
      <c r="J2136">
        <v>7.7318823044878</v>
      </c>
      <c r="K2136">
        <v>685.58653532988706</v>
      </c>
      <c r="L2136">
        <v>392.96349619554798</v>
      </c>
      <c r="M2136">
        <v>84.956735597064593</v>
      </c>
      <c r="N2136">
        <v>0.83163171985689499</v>
      </c>
      <c r="O2136">
        <v>1.6445865692096699</v>
      </c>
      <c r="P2136">
        <v>8871.3114754098297</v>
      </c>
      <c r="Q2136">
        <v>0.43211612022175899</v>
      </c>
    </row>
    <row r="2137" spans="1:17" hidden="1" x14ac:dyDescent="0.3">
      <c r="A2137" t="s">
        <v>4434</v>
      </c>
      <c r="B2137" t="s">
        <v>4435</v>
      </c>
      <c r="C2137" t="str">
        <f>IFERROR(VLOOKUP(Table1[[#This Row],[Ticker]],[1]!Table1[[Symbol]:[Industry]],2,FALSE),"-")</f>
        <v>-</v>
      </c>
      <c r="D2137" t="s">
        <v>46</v>
      </c>
      <c r="E2137">
        <v>285.86869012800003</v>
      </c>
      <c r="F2137">
        <v>103.55</v>
      </c>
      <c r="G2137">
        <v>322.66121906205802</v>
      </c>
      <c r="H2137">
        <v>4.0717944146933602</v>
      </c>
      <c r="I2137">
        <v>55.504268515905203</v>
      </c>
      <c r="J2137">
        <v>2.3344206694887402</v>
      </c>
      <c r="K2137">
        <v>94.523029178751003</v>
      </c>
      <c r="L2137">
        <v>69.733494136808801</v>
      </c>
      <c r="M2137">
        <v>82.501729945327796</v>
      </c>
      <c r="N2137">
        <v>1.31306937814307</v>
      </c>
      <c r="O2137">
        <v>13.0082085948816</v>
      </c>
      <c r="P2137">
        <v>433.76288659793801</v>
      </c>
      <c r="Q2137">
        <v>0.13719085727455699</v>
      </c>
    </row>
    <row r="2138" spans="1:17" hidden="1" x14ac:dyDescent="0.3">
      <c r="A2138" t="s">
        <v>4436</v>
      </c>
      <c r="B2138" t="s">
        <v>4437</v>
      </c>
      <c r="C2138" t="str">
        <f>IFERROR(VLOOKUP(Table1[[#This Row],[Ticker]],[1]!Table1[[Symbol]:[Industry]],2,FALSE),"-")</f>
        <v>-</v>
      </c>
      <c r="D2138" t="s">
        <v>539</v>
      </c>
      <c r="E2138">
        <v>285.60000000000002</v>
      </c>
      <c r="F2138">
        <v>2.68</v>
      </c>
      <c r="G2138">
        <v>17.735623296491202</v>
      </c>
      <c r="H2138">
        <v>2.9111352839761202</v>
      </c>
      <c r="I2138">
        <v>-30.554351228269098</v>
      </c>
      <c r="J2138">
        <v>-2.91691730584028</v>
      </c>
      <c r="K2138">
        <v>2.57510543106602</v>
      </c>
      <c r="L2138">
        <v>2.4422871979609502</v>
      </c>
      <c r="M2138">
        <v>47.162170128685098</v>
      </c>
      <c r="N2138">
        <v>2.3823682767589398</v>
      </c>
      <c r="O2138">
        <v>40.046284258151701</v>
      </c>
      <c r="P2138">
        <v>54.7107571003299</v>
      </c>
      <c r="Q2138">
        <v>-9.1702946456109994E-3</v>
      </c>
    </row>
    <row r="2139" spans="1:17" hidden="1" x14ac:dyDescent="0.3">
      <c r="A2139" t="s">
        <v>4438</v>
      </c>
      <c r="B2139" t="s">
        <v>4439</v>
      </c>
      <c r="C2139" t="str">
        <f>IFERROR(VLOOKUP(Table1[[#This Row],[Ticker]],[1]!Table1[[Symbol]:[Industry]],2,FALSE),"-")</f>
        <v>-</v>
      </c>
      <c r="D2139" t="s">
        <v>539</v>
      </c>
      <c r="E2139">
        <v>285.55</v>
      </c>
      <c r="F2139">
        <v>281.05</v>
      </c>
      <c r="G2139">
        <v>-9.9487429923484108</v>
      </c>
      <c r="H2139">
        <v>-13.604405929420301</v>
      </c>
      <c r="I2139">
        <v>6.9832177546641603</v>
      </c>
      <c r="J2139">
        <v>1.63645487127058</v>
      </c>
      <c r="K2139">
        <v>295.88536629879798</v>
      </c>
      <c r="L2139">
        <v>287.31668122192701</v>
      </c>
      <c r="M2139">
        <v>57.031247279026303</v>
      </c>
      <c r="N2139">
        <v>0.75492549587370605</v>
      </c>
      <c r="O2139">
        <v>32.823341042519097</v>
      </c>
      <c r="P2139">
        <v>36.963937621832301</v>
      </c>
      <c r="Q2139">
        <v>0.119089698365844</v>
      </c>
    </row>
    <row r="2140" spans="1:17" hidden="1" x14ac:dyDescent="0.3">
      <c r="A2140" t="s">
        <v>4440</v>
      </c>
      <c r="B2140" t="s">
        <v>4441</v>
      </c>
      <c r="C2140" t="str">
        <f>IFERROR(VLOOKUP(Table1[[#This Row],[Ticker]],[1]!Table1[[Symbol]:[Industry]],2,FALSE),"-")</f>
        <v>-</v>
      </c>
      <c r="D2140" t="s">
        <v>189</v>
      </c>
      <c r="E2140">
        <v>285</v>
      </c>
      <c r="F2140">
        <v>574.70000000000005</v>
      </c>
      <c r="G2140">
        <v>8.3555247563637796</v>
      </c>
      <c r="H2140">
        <v>-10.3210341514291</v>
      </c>
      <c r="I2140">
        <v>-31.7720854757771</v>
      </c>
      <c r="J2140">
        <v>0.48125288355506701</v>
      </c>
      <c r="K2140">
        <v>589.10757523519305</v>
      </c>
      <c r="L2140">
        <v>570.69780600342096</v>
      </c>
      <c r="M2140">
        <v>47.021943912922701</v>
      </c>
      <c r="N2140">
        <v>1.15268939807572</v>
      </c>
      <c r="O2140">
        <v>33.112928484426597</v>
      </c>
      <c r="P2140">
        <v>42.322932144626002</v>
      </c>
      <c r="Q2140">
        <v>8.2342502976761003E-2</v>
      </c>
    </row>
    <row r="2141" spans="1:17" hidden="1" x14ac:dyDescent="0.3">
      <c r="A2141" t="s">
        <v>4442</v>
      </c>
      <c r="B2141" t="s">
        <v>4443</v>
      </c>
      <c r="C2141" t="str">
        <f>IFERROR(VLOOKUP(Table1[[#This Row],[Ticker]],[1]!Table1[[Symbol]:[Industry]],2,FALSE),"-")</f>
        <v>-</v>
      </c>
      <c r="D2141" t="s">
        <v>239</v>
      </c>
      <c r="E2141">
        <v>284.17553835899997</v>
      </c>
      <c r="F2141">
        <v>12.5</v>
      </c>
      <c r="G2141">
        <v>8.8014229441974408</v>
      </c>
      <c r="H2141">
        <v>21.808932591160399</v>
      </c>
      <c r="I2141">
        <v>-16.674605550711</v>
      </c>
      <c r="J2141">
        <v>0.960310697581651</v>
      </c>
      <c r="K2141">
        <v>11.2159403292261</v>
      </c>
      <c r="L2141">
        <v>10.775383446558401</v>
      </c>
      <c r="M2141">
        <v>46.220228178455599</v>
      </c>
      <c r="N2141">
        <v>0.48153813207019802</v>
      </c>
      <c r="O2141">
        <v>18.639999999999901</v>
      </c>
      <c r="P2141">
        <v>47.928994082840198</v>
      </c>
      <c r="Q2141">
        <v>4.6938942045553003E-2</v>
      </c>
    </row>
    <row r="2142" spans="1:17" hidden="1" x14ac:dyDescent="0.3">
      <c r="A2142" t="s">
        <v>4444</v>
      </c>
      <c r="B2142" t="s">
        <v>4445</v>
      </c>
      <c r="C2142" t="str">
        <f>IFERROR(VLOOKUP(Table1[[#This Row],[Ticker]],[1]!Table1[[Symbol]:[Industry]],2,FALSE),"-")</f>
        <v>-</v>
      </c>
      <c r="D2142" t="s">
        <v>46</v>
      </c>
      <c r="E2142">
        <v>283.86938268</v>
      </c>
      <c r="F2142">
        <v>10</v>
      </c>
      <c r="G2142">
        <v>58.4963328084472</v>
      </c>
      <c r="H2142">
        <v>-8.6097333615980602</v>
      </c>
      <c r="I2142">
        <v>-35.772929599320598</v>
      </c>
      <c r="J2142">
        <v>-6.2595214661121998</v>
      </c>
      <c r="K2142">
        <v>10.869660008059499</v>
      </c>
      <c r="L2142">
        <v>9.8878719236729804</v>
      </c>
      <c r="M2142">
        <v>40.052255537905303</v>
      </c>
      <c r="N2142">
        <v>1.4807783137505199</v>
      </c>
      <c r="O2142">
        <v>50</v>
      </c>
      <c r="P2142">
        <v>93.423597678916806</v>
      </c>
      <c r="Q2142">
        <v>5.5085495984589998E-2</v>
      </c>
    </row>
    <row r="2143" spans="1:17" hidden="1" x14ac:dyDescent="0.3">
      <c r="A2143" t="s">
        <v>4446</v>
      </c>
      <c r="B2143" t="s">
        <v>4447</v>
      </c>
      <c r="C2143" t="str">
        <f>IFERROR(VLOOKUP(Table1[[#This Row],[Ticker]],[1]!Table1[[Symbol]:[Industry]],2,FALSE),"-")</f>
        <v>-</v>
      </c>
      <c r="D2143" t="s">
        <v>542</v>
      </c>
      <c r="E2143">
        <v>282.63087000000002</v>
      </c>
      <c r="F2143">
        <v>138.5</v>
      </c>
      <c r="G2143">
        <v>-60.811857568913197</v>
      </c>
      <c r="H2143">
        <v>12.9566863097187</v>
      </c>
      <c r="I2143">
        <v>-33.900772198905202</v>
      </c>
      <c r="J2143">
        <v>1.8111478179353599</v>
      </c>
      <c r="K2143">
        <v>130.73493884563999</v>
      </c>
      <c r="M2143">
        <v>63.181874348509297</v>
      </c>
      <c r="N2143">
        <v>2.2118743738293301</v>
      </c>
      <c r="O2143">
        <v>70.397111913357406</v>
      </c>
      <c r="P2143">
        <v>38.5</v>
      </c>
    </row>
    <row r="2144" spans="1:17" hidden="1" x14ac:dyDescent="0.3">
      <c r="A2144" t="s">
        <v>4448</v>
      </c>
      <c r="B2144" t="s">
        <v>4449</v>
      </c>
      <c r="C2144" t="str">
        <f>IFERROR(VLOOKUP(Table1[[#This Row],[Ticker]],[1]!Table1[[Symbol]:[Industry]],2,FALSE),"-")</f>
        <v>-</v>
      </c>
      <c r="E2144">
        <v>282.29311200000001</v>
      </c>
      <c r="F2144">
        <v>2.66</v>
      </c>
      <c r="G2144">
        <v>146.886394058441</v>
      </c>
      <c r="H2144">
        <v>-26.450022630458701</v>
      </c>
      <c r="I2144">
        <v>46.026585250576503</v>
      </c>
      <c r="J2144">
        <v>-8.8922555041423795E-2</v>
      </c>
      <c r="K2144">
        <v>3.14561909099291</v>
      </c>
      <c r="L2144">
        <v>2.5216719534847698</v>
      </c>
      <c r="M2144">
        <v>38.062284749302698</v>
      </c>
      <c r="N2144">
        <v>1.41213743528886</v>
      </c>
      <c r="O2144">
        <v>55.2631578947368</v>
      </c>
      <c r="P2144">
        <v>508</v>
      </c>
    </row>
    <row r="2145" spans="1:17" hidden="1" x14ac:dyDescent="0.3">
      <c r="A2145" t="s">
        <v>4450</v>
      </c>
      <c r="B2145" t="s">
        <v>4451</v>
      </c>
      <c r="C2145" t="str">
        <f>IFERROR(VLOOKUP(Table1[[#This Row],[Ticker]],[1]!Table1[[Symbol]:[Industry]],2,FALSE),"-")</f>
        <v>-</v>
      </c>
      <c r="D2145" t="s">
        <v>65</v>
      </c>
      <c r="E2145">
        <v>282.20493850000003</v>
      </c>
      <c r="F2145">
        <v>277.2</v>
      </c>
      <c r="G2145">
        <v>-47.905707587559498</v>
      </c>
      <c r="H2145">
        <v>-0.69197407911411701</v>
      </c>
      <c r="I2145">
        <v>-45.881446427938599</v>
      </c>
      <c r="J2145">
        <v>2.9794693118716999</v>
      </c>
      <c r="K2145">
        <v>278.62130129412799</v>
      </c>
      <c r="L2145">
        <v>327.98741150141097</v>
      </c>
      <c r="M2145">
        <v>66.211814832011598</v>
      </c>
      <c r="N2145">
        <v>0.84196719933813102</v>
      </c>
      <c r="O2145">
        <v>69.119769119769103</v>
      </c>
      <c r="P2145">
        <v>15.5</v>
      </c>
      <c r="Q2145">
        <v>-0.158411825800715</v>
      </c>
    </row>
    <row r="2146" spans="1:17" hidden="1" x14ac:dyDescent="0.3">
      <c r="A2146" t="s">
        <v>4452</v>
      </c>
      <c r="B2146" t="s">
        <v>4453</v>
      </c>
      <c r="C2146" t="str">
        <f>IFERROR(VLOOKUP(Table1[[#This Row],[Ticker]],[1]!Table1[[Symbol]:[Industry]],2,FALSE),"-")</f>
        <v>-</v>
      </c>
      <c r="D2146" t="s">
        <v>171</v>
      </c>
      <c r="E2146">
        <v>282.02401600000002</v>
      </c>
      <c r="F2146">
        <v>266.05</v>
      </c>
      <c r="G2146">
        <v>101.78598318682199</v>
      </c>
      <c r="H2146">
        <v>-14.0519102323463</v>
      </c>
      <c r="I2146">
        <v>28.530944827253101</v>
      </c>
      <c r="J2146">
        <v>-4.0946966438180397</v>
      </c>
      <c r="K2146">
        <v>264.14754720642401</v>
      </c>
      <c r="L2146">
        <v>210.36231267905799</v>
      </c>
      <c r="M2146">
        <v>41.614373891607499</v>
      </c>
      <c r="N2146">
        <v>0.51334818429334095</v>
      </c>
      <c r="O2146">
        <v>23.285096786318299</v>
      </c>
      <c r="P2146">
        <v>153.38095238095201</v>
      </c>
    </row>
    <row r="2147" spans="1:17" hidden="1" x14ac:dyDescent="0.3">
      <c r="A2147" t="s">
        <v>4454</v>
      </c>
      <c r="B2147" t="s">
        <v>4455</v>
      </c>
      <c r="C2147" t="str">
        <f>IFERROR(VLOOKUP(Table1[[#This Row],[Ticker]],[1]!Table1[[Symbol]:[Industry]],2,FALSE),"-")</f>
        <v>-</v>
      </c>
      <c r="D2147" t="s">
        <v>388</v>
      </c>
      <c r="E2147">
        <v>281.70085875000001</v>
      </c>
      <c r="F2147">
        <v>199.35</v>
      </c>
      <c r="G2147">
        <v>3.5473397440971302</v>
      </c>
      <c r="H2147">
        <v>7.0214915040387904</v>
      </c>
      <c r="I2147">
        <v>-18.868496867963199</v>
      </c>
      <c r="J2147">
        <v>8.0743427510810193</v>
      </c>
      <c r="K2147">
        <v>203.07948022105501</v>
      </c>
      <c r="L2147">
        <v>206.314824122798</v>
      </c>
      <c r="M2147">
        <v>61.0621147597749</v>
      </c>
      <c r="N2147">
        <v>1.55156452508794</v>
      </c>
      <c r="O2147">
        <v>47.679959869576102</v>
      </c>
      <c r="P2147">
        <v>39.894736842105203</v>
      </c>
    </row>
    <row r="2148" spans="1:17" hidden="1" x14ac:dyDescent="0.3">
      <c r="A2148" t="s">
        <v>4456</v>
      </c>
      <c r="B2148" t="s">
        <v>4457</v>
      </c>
      <c r="C2148" t="str">
        <f>IFERROR(VLOOKUP(Table1[[#This Row],[Ticker]],[1]!Table1[[Symbol]:[Industry]],2,FALSE),"-")</f>
        <v>-</v>
      </c>
      <c r="D2148" t="s">
        <v>150</v>
      </c>
      <c r="E2148">
        <v>281.31119954000002</v>
      </c>
      <c r="F2148">
        <v>264.39999999999998</v>
      </c>
      <c r="G2148">
        <v>-12.698438022326499</v>
      </c>
      <c r="H2148">
        <v>-3.53969546238593</v>
      </c>
      <c r="I2148">
        <v>-16.645587022589101</v>
      </c>
      <c r="J2148">
        <v>1.6342250612710401</v>
      </c>
      <c r="K2148">
        <v>264.24545182485298</v>
      </c>
      <c r="L2148">
        <v>259.53347054258097</v>
      </c>
      <c r="M2148">
        <v>69.028519245531399</v>
      </c>
      <c r="N2148">
        <v>0.81082373314408296</v>
      </c>
      <c r="O2148">
        <v>23.4493192133131</v>
      </c>
      <c r="P2148">
        <v>18.831460674157199</v>
      </c>
      <c r="Q2148">
        <v>6.5924571842780999E-2</v>
      </c>
    </row>
    <row r="2149" spans="1:17" hidden="1" x14ac:dyDescent="0.3">
      <c r="A2149" t="s">
        <v>4458</v>
      </c>
      <c r="B2149" t="s">
        <v>4459</v>
      </c>
      <c r="C2149" t="str">
        <f>IFERROR(VLOOKUP(Table1[[#This Row],[Ticker]],[1]!Table1[[Symbol]:[Industry]],2,FALSE),"-")</f>
        <v>-</v>
      </c>
      <c r="D2149" t="s">
        <v>242</v>
      </c>
      <c r="E2149">
        <v>280.99692599999997</v>
      </c>
      <c r="F2149">
        <v>391.7</v>
      </c>
      <c r="G2149">
        <v>-19.383450392780802</v>
      </c>
      <c r="H2149">
        <v>-0.210805519980267</v>
      </c>
      <c r="I2149">
        <v>-10.6139723207841</v>
      </c>
      <c r="J2149">
        <v>2.2325060163871502</v>
      </c>
      <c r="K2149">
        <v>397.44226346510402</v>
      </c>
      <c r="L2149">
        <v>383.6083069279</v>
      </c>
      <c r="M2149">
        <v>45.861850166318902</v>
      </c>
      <c r="N2149">
        <v>0.72619338632442998</v>
      </c>
      <c r="O2149">
        <v>31.210109777891201</v>
      </c>
      <c r="P2149">
        <v>20.3379416282642</v>
      </c>
      <c r="Q2149">
        <v>0.108707389610864</v>
      </c>
    </row>
    <row r="2150" spans="1:17" hidden="1" x14ac:dyDescent="0.3">
      <c r="A2150" t="s">
        <v>4460</v>
      </c>
      <c r="B2150" t="s">
        <v>4461</v>
      </c>
      <c r="C2150" t="str">
        <f>IFERROR(VLOOKUP(Table1[[#This Row],[Ticker]],[1]!Table1[[Symbol]:[Industry]],2,FALSE),"-")</f>
        <v>-</v>
      </c>
      <c r="D2150" t="s">
        <v>65</v>
      </c>
      <c r="E2150">
        <v>280.718076</v>
      </c>
      <c r="F2150">
        <v>109</v>
      </c>
      <c r="G2150">
        <v>-8.0235761858439592</v>
      </c>
      <c r="H2150">
        <v>11.505654565724701</v>
      </c>
      <c r="I2150">
        <v>5.1235568567583396</v>
      </c>
      <c r="J2150">
        <v>17.2444107782919</v>
      </c>
      <c r="K2150">
        <v>98.152778377669406</v>
      </c>
      <c r="M2150">
        <v>70.368340314238097</v>
      </c>
      <c r="N2150">
        <v>1.3786301661979701</v>
      </c>
      <c r="O2150">
        <v>11.788990825688</v>
      </c>
      <c r="P2150">
        <v>33.0079316656497</v>
      </c>
    </row>
    <row r="2151" spans="1:17" hidden="1" x14ac:dyDescent="0.3">
      <c r="A2151" t="s">
        <v>4462</v>
      </c>
      <c r="B2151" t="s">
        <v>4463</v>
      </c>
      <c r="C2151" t="str">
        <f>IFERROR(VLOOKUP(Table1[[#This Row],[Ticker]],[1]!Table1[[Symbol]:[Industry]],2,FALSE),"-")</f>
        <v>-</v>
      </c>
      <c r="E2151">
        <v>280.60870599999998</v>
      </c>
      <c r="F2151">
        <v>31.33</v>
      </c>
      <c r="G2151">
        <v>29.338419211068299</v>
      </c>
      <c r="H2151">
        <v>8.0925889466355603</v>
      </c>
      <c r="I2151">
        <v>-5.1287683288629298</v>
      </c>
      <c r="J2151">
        <v>-0.21124671406284901</v>
      </c>
      <c r="K2151">
        <v>30.8070876667337</v>
      </c>
      <c r="L2151">
        <v>29.163320385588602</v>
      </c>
      <c r="M2151">
        <v>62.398767518942499</v>
      </c>
      <c r="N2151">
        <v>1.0047596275750701</v>
      </c>
      <c r="O2151">
        <v>32.7800829875518</v>
      </c>
      <c r="P2151">
        <v>64.203354297693906</v>
      </c>
      <c r="Q2151">
        <v>6.5576660830269001E-2</v>
      </c>
    </row>
    <row r="2152" spans="1:17" hidden="1" x14ac:dyDescent="0.3">
      <c r="A2152" t="s">
        <v>4464</v>
      </c>
      <c r="B2152" t="s">
        <v>4465</v>
      </c>
      <c r="C2152" t="str">
        <f>IFERROR(VLOOKUP(Table1[[#This Row],[Ticker]],[1]!Table1[[Symbol]:[Industry]],2,FALSE),"-")</f>
        <v>-</v>
      </c>
      <c r="D2152" t="s">
        <v>95</v>
      </c>
      <c r="E2152">
        <v>279.50244572999998</v>
      </c>
      <c r="F2152">
        <v>30.57</v>
      </c>
      <c r="G2152">
        <v>72.256898463562706</v>
      </c>
      <c r="H2152">
        <v>15.276204575220399</v>
      </c>
      <c r="I2152">
        <v>15.074371858790199</v>
      </c>
      <c r="J2152">
        <v>1.74075143032118</v>
      </c>
      <c r="K2152">
        <v>27.642836317433499</v>
      </c>
      <c r="L2152">
        <v>24.878221987395499</v>
      </c>
      <c r="M2152">
        <v>63.131413600060398</v>
      </c>
      <c r="N2152">
        <v>2.3673982039390999</v>
      </c>
      <c r="O2152">
        <v>33.464180569185402</v>
      </c>
      <c r="P2152">
        <v>110.827586206896</v>
      </c>
      <c r="Q2152">
        <v>1.0472276932543E-2</v>
      </c>
    </row>
    <row r="2153" spans="1:17" hidden="1" x14ac:dyDescent="0.3">
      <c r="A2153" t="s">
        <v>4466</v>
      </c>
      <c r="B2153" t="s">
        <v>4467</v>
      </c>
      <c r="C2153" t="str">
        <f>IFERROR(VLOOKUP(Table1[[#This Row],[Ticker]],[1]!Table1[[Symbol]:[Industry]],2,FALSE),"-")</f>
        <v>-</v>
      </c>
      <c r="D2153" t="s">
        <v>629</v>
      </c>
      <c r="E2153">
        <v>278.89795079999999</v>
      </c>
      <c r="F2153">
        <v>69.23</v>
      </c>
      <c r="G2153">
        <v>1.81781619215053</v>
      </c>
      <c r="H2153">
        <v>-4.9998662553559896</v>
      </c>
      <c r="I2153">
        <v>-9.4085427400998896</v>
      </c>
      <c r="J2153">
        <v>-3.3944781105969701</v>
      </c>
      <c r="K2153">
        <v>68.9668842781427</v>
      </c>
      <c r="L2153">
        <v>65.899103385646498</v>
      </c>
      <c r="M2153">
        <v>53.104713092127703</v>
      </c>
      <c r="N2153">
        <v>1.5808868495938599</v>
      </c>
      <c r="O2153">
        <v>14.112379026433601</v>
      </c>
      <c r="P2153">
        <v>37.771144278606897</v>
      </c>
      <c r="Q2153">
        <v>4.9558574170228999E-2</v>
      </c>
    </row>
    <row r="2154" spans="1:17" hidden="1" x14ac:dyDescent="0.3">
      <c r="A2154" t="s">
        <v>4468</v>
      </c>
      <c r="B2154" t="s">
        <v>4469</v>
      </c>
      <c r="C2154" t="str">
        <f>IFERROR(VLOOKUP(Table1[[#This Row],[Ticker]],[1]!Table1[[Symbol]:[Industry]],2,FALSE),"-")</f>
        <v>-</v>
      </c>
      <c r="D2154" t="s">
        <v>46</v>
      </c>
      <c r="E2154">
        <v>277.99627199999998</v>
      </c>
      <c r="F2154">
        <v>98</v>
      </c>
      <c r="G2154">
        <v>114.11884819092</v>
      </c>
      <c r="H2154">
        <v>2.40371747328133</v>
      </c>
      <c r="I2154">
        <v>32.360406030735298</v>
      </c>
      <c r="J2154">
        <v>-10.936861920271101</v>
      </c>
      <c r="K2154">
        <v>89.351066188665499</v>
      </c>
      <c r="L2154">
        <v>71.832263396053193</v>
      </c>
      <c r="M2154">
        <v>45.7876642471211</v>
      </c>
      <c r="N2154">
        <v>2.3922097146806802</v>
      </c>
      <c r="O2154">
        <v>16.734693877550999</v>
      </c>
      <c r="P2154">
        <v>152.25225225225199</v>
      </c>
      <c r="Q2154">
        <v>0.14040481691552001</v>
      </c>
    </row>
    <row r="2155" spans="1:17" hidden="1" x14ac:dyDescent="0.3">
      <c r="A2155" t="s">
        <v>4470</v>
      </c>
      <c r="B2155" t="s">
        <v>4471</v>
      </c>
      <c r="C2155" t="str">
        <f>IFERROR(VLOOKUP(Table1[[#This Row],[Ticker]],[1]!Table1[[Symbol]:[Industry]],2,FALSE),"-")</f>
        <v>-</v>
      </c>
      <c r="E2155">
        <v>277.93124999999998</v>
      </c>
      <c r="F2155">
        <v>1196.95</v>
      </c>
      <c r="G2155">
        <v>189.877797071994</v>
      </c>
      <c r="H2155">
        <v>-7.2183180998411904</v>
      </c>
      <c r="I2155">
        <v>35.348054601883199</v>
      </c>
      <c r="J2155">
        <v>-1.3999461770886701</v>
      </c>
      <c r="K2155">
        <v>1159.2454773567599</v>
      </c>
      <c r="L2155">
        <v>859.33953413047504</v>
      </c>
      <c r="M2155">
        <v>45.728536624197602</v>
      </c>
      <c r="N2155">
        <v>0.53045460221517804</v>
      </c>
      <c r="O2155">
        <v>20.284890764025199</v>
      </c>
      <c r="P2155">
        <v>255.970260223048</v>
      </c>
      <c r="Q2155">
        <v>0.19629195711053801</v>
      </c>
    </row>
    <row r="2156" spans="1:17" hidden="1" x14ac:dyDescent="0.3">
      <c r="A2156" t="s">
        <v>4472</v>
      </c>
      <c r="B2156" t="s">
        <v>4473</v>
      </c>
      <c r="C2156" t="str">
        <f>IFERROR(VLOOKUP(Table1[[#This Row],[Ticker]],[1]!Table1[[Symbol]:[Industry]],2,FALSE),"-")</f>
        <v>-</v>
      </c>
      <c r="D2156" t="s">
        <v>140</v>
      </c>
      <c r="E2156">
        <v>277.37634915799998</v>
      </c>
      <c r="F2156">
        <v>43.69</v>
      </c>
      <c r="G2156">
        <v>44.392820793659801</v>
      </c>
      <c r="H2156">
        <v>-12.280678028124401</v>
      </c>
      <c r="I2156">
        <v>-28.197751081770601</v>
      </c>
      <c r="J2156">
        <v>-3.9152338190139102</v>
      </c>
      <c r="K2156">
        <v>47.264347862505304</v>
      </c>
      <c r="L2156">
        <v>43.663258115473802</v>
      </c>
      <c r="M2156">
        <v>36.220866000807398</v>
      </c>
      <c r="N2156">
        <v>1.4436399949463901</v>
      </c>
      <c r="O2156">
        <v>46.257724879835202</v>
      </c>
      <c r="P2156">
        <v>92.891832229580501</v>
      </c>
      <c r="Q2156">
        <v>6.1755918728242001E-2</v>
      </c>
    </row>
    <row r="2157" spans="1:17" hidden="1" x14ac:dyDescent="0.3">
      <c r="A2157" t="s">
        <v>4474</v>
      </c>
      <c r="B2157" t="s">
        <v>4475</v>
      </c>
      <c r="C2157" t="str">
        <f>IFERROR(VLOOKUP(Table1[[#This Row],[Ticker]],[1]!Table1[[Symbol]:[Industry]],2,FALSE),"-")</f>
        <v>-</v>
      </c>
      <c r="D2157" t="s">
        <v>75</v>
      </c>
      <c r="E2157">
        <v>277.27319875000001</v>
      </c>
      <c r="F2157">
        <v>46.3</v>
      </c>
      <c r="G2157">
        <v>143.942583826835</v>
      </c>
      <c r="H2157">
        <v>7.6710498341719697</v>
      </c>
      <c r="I2157">
        <v>3.4058197021279799</v>
      </c>
      <c r="J2157">
        <v>-2.4703637375501502</v>
      </c>
      <c r="K2157">
        <v>45.644201444964899</v>
      </c>
      <c r="L2157">
        <v>38.337702541252703</v>
      </c>
      <c r="M2157">
        <v>38.667172499487798</v>
      </c>
      <c r="N2157">
        <v>0.75209575451034705</v>
      </c>
      <c r="O2157">
        <v>26.997840172786098</v>
      </c>
      <c r="P2157">
        <v>208.25565912117099</v>
      </c>
      <c r="Q2157">
        <v>9.3697934828141996E-2</v>
      </c>
    </row>
    <row r="2158" spans="1:17" hidden="1" x14ac:dyDescent="0.3">
      <c r="A2158" t="s">
        <v>4476</v>
      </c>
      <c r="B2158" t="s">
        <v>4477</v>
      </c>
      <c r="C2158" t="str">
        <f>IFERROR(VLOOKUP(Table1[[#This Row],[Ticker]],[1]!Table1[[Symbol]:[Industry]],2,FALSE),"-")</f>
        <v>-</v>
      </c>
      <c r="D2158" t="s">
        <v>1654</v>
      </c>
      <c r="E2158">
        <v>277.24898949999999</v>
      </c>
      <c r="F2158">
        <v>248.15</v>
      </c>
      <c r="G2158">
        <v>-10.8026453178368</v>
      </c>
      <c r="H2158">
        <v>-1.5845523214400601</v>
      </c>
      <c r="I2158">
        <v>-5.0358037394954502</v>
      </c>
      <c r="J2158">
        <v>-2.27283060101843</v>
      </c>
      <c r="K2158">
        <v>265.60915659131803</v>
      </c>
      <c r="L2158">
        <v>257.26587522268397</v>
      </c>
      <c r="M2158">
        <v>48.406254740845299</v>
      </c>
      <c r="N2158">
        <v>0.96818474983335101</v>
      </c>
      <c r="O2158">
        <v>47.934716905097702</v>
      </c>
      <c r="P2158">
        <v>22.846534653465302</v>
      </c>
      <c r="Q2158">
        <v>8.5015427589649001E-2</v>
      </c>
    </row>
    <row r="2159" spans="1:17" hidden="1" x14ac:dyDescent="0.3">
      <c r="A2159" t="s">
        <v>4478</v>
      </c>
      <c r="B2159" t="s">
        <v>4479</v>
      </c>
      <c r="C2159" t="str">
        <f>IFERROR(VLOOKUP(Table1[[#This Row],[Ticker]],[1]!Table1[[Symbol]:[Industry]],2,FALSE),"-")</f>
        <v>-</v>
      </c>
      <c r="D2159" t="s">
        <v>100</v>
      </c>
      <c r="E2159">
        <v>275.98454344800001</v>
      </c>
      <c r="F2159">
        <v>7.99</v>
      </c>
      <c r="G2159">
        <v>-16.818515702442799</v>
      </c>
      <c r="H2159">
        <v>-26.409098789150999</v>
      </c>
      <c r="I2159">
        <v>-52.436813963234101</v>
      </c>
      <c r="J2159">
        <v>9.9110774449585701</v>
      </c>
      <c r="K2159">
        <v>9.7095135161151802</v>
      </c>
      <c r="L2159">
        <v>10.111382153564801</v>
      </c>
      <c r="M2159">
        <v>53.659986091051799</v>
      </c>
      <c r="N2159">
        <v>1.25504994950638</v>
      </c>
      <c r="O2159">
        <v>103.636582942418</v>
      </c>
      <c r="P2159">
        <v>14.1428571428571</v>
      </c>
      <c r="Q2159">
        <v>6.569554022264E-2</v>
      </c>
    </row>
    <row r="2160" spans="1:17" hidden="1" x14ac:dyDescent="0.3">
      <c r="A2160" t="s">
        <v>4480</v>
      </c>
      <c r="B2160" t="s">
        <v>4481</v>
      </c>
      <c r="C2160" t="str">
        <f>IFERROR(VLOOKUP(Table1[[#This Row],[Ticker]],[1]!Table1[[Symbol]:[Industry]],2,FALSE),"-")</f>
        <v>-</v>
      </c>
      <c r="D2160" t="s">
        <v>1093</v>
      </c>
      <c r="E2160">
        <v>275.65499999999997</v>
      </c>
      <c r="F2160">
        <v>11.39</v>
      </c>
      <c r="G2160">
        <v>-1.60717920634017</v>
      </c>
      <c r="H2160">
        <v>-8.4722256058252494</v>
      </c>
      <c r="I2160">
        <v>-30.221779015723399</v>
      </c>
      <c r="J2160">
        <v>-4.0330474523298401</v>
      </c>
      <c r="K2160">
        <v>12.1419960227103</v>
      </c>
      <c r="L2160">
        <v>11.880085741385299</v>
      </c>
      <c r="M2160">
        <v>34.438534503871303</v>
      </c>
      <c r="N2160">
        <v>1.17381160612122</v>
      </c>
      <c r="O2160">
        <v>54.960491659350197</v>
      </c>
      <c r="P2160">
        <v>34.792899408284001</v>
      </c>
      <c r="Q2160">
        <v>2.7234828933981998E-2</v>
      </c>
    </row>
    <row r="2161" spans="1:17" hidden="1" x14ac:dyDescent="0.3">
      <c r="A2161" t="s">
        <v>4482</v>
      </c>
      <c r="B2161" t="s">
        <v>4483</v>
      </c>
      <c r="C2161" t="str">
        <f>IFERROR(VLOOKUP(Table1[[#This Row],[Ticker]],[1]!Table1[[Symbol]:[Industry]],2,FALSE),"-")</f>
        <v>-</v>
      </c>
      <c r="E2161">
        <v>275.64129545999998</v>
      </c>
      <c r="F2161">
        <v>22.23</v>
      </c>
      <c r="G2161">
        <v>-15.217568816729701</v>
      </c>
      <c r="H2161">
        <v>6.2808382372257804E-2</v>
      </c>
      <c r="I2161">
        <v>-42.686034864302798</v>
      </c>
      <c r="J2161">
        <v>-2.9183144469333002</v>
      </c>
      <c r="K2161">
        <v>22.984796331545699</v>
      </c>
      <c r="L2161">
        <v>24.001444159324599</v>
      </c>
      <c r="M2161">
        <v>43.472903909894399</v>
      </c>
      <c r="N2161">
        <v>0.74983287005936905</v>
      </c>
      <c r="O2161">
        <v>65.542060278902298</v>
      </c>
      <c r="P2161">
        <v>25.239436619718301</v>
      </c>
      <c r="Q2161">
        <v>4.9633909665528997E-2</v>
      </c>
    </row>
    <row r="2162" spans="1:17" hidden="1" x14ac:dyDescent="0.3">
      <c r="A2162" t="s">
        <v>4484</v>
      </c>
      <c r="B2162" t="s">
        <v>4485</v>
      </c>
      <c r="C2162" t="str">
        <f>IFERROR(VLOOKUP(Table1[[#This Row],[Ticker]],[1]!Table1[[Symbol]:[Industry]],2,FALSE),"-")</f>
        <v>-</v>
      </c>
      <c r="D2162" t="s">
        <v>388</v>
      </c>
      <c r="E2162">
        <v>274.74360865199998</v>
      </c>
      <c r="F2162">
        <v>27.44</v>
      </c>
      <c r="G2162">
        <v>18.2889246897637</v>
      </c>
      <c r="H2162">
        <v>10.7931513507712</v>
      </c>
      <c r="I2162">
        <v>-22.492833048983702</v>
      </c>
      <c r="J2162">
        <v>5.5714548034491402</v>
      </c>
      <c r="K2162">
        <v>26.354560679378899</v>
      </c>
      <c r="L2162">
        <v>26.2184891687365</v>
      </c>
      <c r="M2162">
        <v>68.950214120951401</v>
      </c>
      <c r="N2162">
        <v>1.9863350159044599</v>
      </c>
      <c r="O2162">
        <v>36.297376093294403</v>
      </c>
      <c r="P2162">
        <v>52.0221606648199</v>
      </c>
      <c r="Q2162">
        <v>6.5982913091347004E-2</v>
      </c>
    </row>
    <row r="2163" spans="1:17" hidden="1" x14ac:dyDescent="0.3">
      <c r="A2163" t="s">
        <v>4486</v>
      </c>
      <c r="B2163" t="s">
        <v>4487</v>
      </c>
      <c r="C2163" t="str">
        <f>IFERROR(VLOOKUP(Table1[[#This Row],[Ticker]],[1]!Table1[[Symbol]:[Industry]],2,FALSE),"-")</f>
        <v>-</v>
      </c>
      <c r="D2163" t="s">
        <v>629</v>
      </c>
      <c r="E2163">
        <v>273.566307609999</v>
      </c>
      <c r="F2163">
        <v>31.32</v>
      </c>
      <c r="G2163">
        <v>-16.2878074785914</v>
      </c>
      <c r="H2163">
        <v>-1.7198373127976501</v>
      </c>
      <c r="I2163">
        <v>-14.278227981919599</v>
      </c>
      <c r="J2163">
        <v>-4.7296411179156603</v>
      </c>
      <c r="K2163">
        <v>32.899312310397399</v>
      </c>
      <c r="L2163">
        <v>32.698924524451101</v>
      </c>
      <c r="M2163">
        <v>45.795853272677697</v>
      </c>
      <c r="N2163">
        <v>0.87268066669306599</v>
      </c>
      <c r="O2163">
        <v>44.316730523627001</v>
      </c>
      <c r="P2163">
        <v>28.360655737704899</v>
      </c>
      <c r="Q2163">
        <v>-1.0174179759425001E-2</v>
      </c>
    </row>
    <row r="2164" spans="1:17" hidden="1" x14ac:dyDescent="0.3">
      <c r="A2164" t="s">
        <v>4488</v>
      </c>
      <c r="B2164" t="s">
        <v>4489</v>
      </c>
      <c r="C2164" t="str">
        <f>IFERROR(VLOOKUP(Table1[[#This Row],[Ticker]],[1]!Table1[[Symbol]:[Industry]],2,FALSE),"-")</f>
        <v>-</v>
      </c>
      <c r="E2164">
        <v>272.422304</v>
      </c>
      <c r="F2164">
        <v>197.5</v>
      </c>
      <c r="G2164">
        <v>43.485286547084399</v>
      </c>
      <c r="H2164">
        <v>9.0274548470187099</v>
      </c>
      <c r="I2164">
        <v>12.184952258477299</v>
      </c>
      <c r="J2164">
        <v>12.157096116018399</v>
      </c>
      <c r="K2164">
        <v>186.23448847210199</v>
      </c>
      <c r="L2164">
        <v>172.569931346267</v>
      </c>
      <c r="M2164">
        <v>82.008617599121393</v>
      </c>
      <c r="N2164">
        <v>1.8810128762757801</v>
      </c>
      <c r="O2164">
        <v>9.1139240506329102</v>
      </c>
      <c r="P2164">
        <v>86.320754716981099</v>
      </c>
      <c r="Q2164">
        <v>0.199196180633991</v>
      </c>
    </row>
    <row r="2165" spans="1:17" hidden="1" x14ac:dyDescent="0.3">
      <c r="A2165" t="s">
        <v>4490</v>
      </c>
      <c r="B2165" t="s">
        <v>4491</v>
      </c>
      <c r="C2165" t="str">
        <f>IFERROR(VLOOKUP(Table1[[#This Row],[Ticker]],[1]!Table1[[Symbol]:[Industry]],2,FALSE),"-")</f>
        <v>-</v>
      </c>
      <c r="D2165" t="s">
        <v>333</v>
      </c>
      <c r="E2165">
        <v>271.98899999999998</v>
      </c>
      <c r="F2165">
        <v>154</v>
      </c>
      <c r="G2165">
        <v>242.62386772506699</v>
      </c>
      <c r="H2165">
        <v>5.9691368605239203</v>
      </c>
      <c r="I2165">
        <v>22.096528759809502</v>
      </c>
      <c r="J2165">
        <v>2.7388409411025298</v>
      </c>
      <c r="K2165">
        <v>144.93037738163301</v>
      </c>
      <c r="L2165">
        <v>116.64278541368</v>
      </c>
      <c r="M2165">
        <v>78.4693342232042</v>
      </c>
      <c r="N2165">
        <v>1.19253454434691</v>
      </c>
      <c r="O2165">
        <v>22.077922077922</v>
      </c>
      <c r="P2165">
        <v>291.85750636132298</v>
      </c>
    </row>
    <row r="2166" spans="1:17" hidden="1" x14ac:dyDescent="0.3">
      <c r="A2166" t="s">
        <v>4492</v>
      </c>
      <c r="B2166" t="s">
        <v>4493</v>
      </c>
      <c r="C2166" t="str">
        <f>IFERROR(VLOOKUP(Table1[[#This Row],[Ticker]],[1]!Table1[[Symbol]:[Industry]],2,FALSE),"-")</f>
        <v>-</v>
      </c>
      <c r="D2166" t="s">
        <v>21</v>
      </c>
      <c r="E2166">
        <v>271.45477260000001</v>
      </c>
      <c r="F2166">
        <v>183.5</v>
      </c>
      <c r="G2166">
        <v>137.28680360168201</v>
      </c>
      <c r="H2166">
        <v>13.5671373867012</v>
      </c>
      <c r="I2166">
        <v>-20.7788070930409</v>
      </c>
      <c r="J2166">
        <v>3.2444107782919098</v>
      </c>
      <c r="K2166">
        <v>176.64284378437799</v>
      </c>
      <c r="L2166">
        <v>159.09834125328501</v>
      </c>
      <c r="M2166">
        <v>61.132122361547502</v>
      </c>
      <c r="N2166">
        <v>1.1938791260421799</v>
      </c>
      <c r="O2166">
        <v>21.335149863760201</v>
      </c>
      <c r="P2166">
        <v>178.030303030303</v>
      </c>
      <c r="Q2166">
        <v>9.5448032336746993E-2</v>
      </c>
    </row>
    <row r="2167" spans="1:17" hidden="1" x14ac:dyDescent="0.3">
      <c r="A2167" t="s">
        <v>4494</v>
      </c>
      <c r="B2167" t="s">
        <v>4495</v>
      </c>
      <c r="C2167" t="str">
        <f>IFERROR(VLOOKUP(Table1[[#This Row],[Ticker]],[1]!Table1[[Symbol]:[Industry]],2,FALSE),"-")</f>
        <v>-</v>
      </c>
      <c r="D2167" t="s">
        <v>46</v>
      </c>
      <c r="E2167">
        <v>270.61077631999899</v>
      </c>
      <c r="F2167">
        <v>56.5</v>
      </c>
      <c r="G2167">
        <v>58.516450789984802</v>
      </c>
      <c r="H2167">
        <v>0.67307691658582602</v>
      </c>
      <c r="I2167">
        <v>2.3808360375180802</v>
      </c>
      <c r="J2167">
        <v>-3.5123459784648401</v>
      </c>
      <c r="K2167">
        <v>53.645508590300302</v>
      </c>
      <c r="L2167">
        <v>43.7357718270571</v>
      </c>
      <c r="M2167">
        <v>50.170546448632798</v>
      </c>
      <c r="N2167">
        <v>0.23697767601602701</v>
      </c>
      <c r="O2167">
        <v>18.5840707964601</v>
      </c>
      <c r="P2167">
        <v>123.22066213710499</v>
      </c>
      <c r="Q2167">
        <v>0.19929745060964699</v>
      </c>
    </row>
    <row r="2168" spans="1:17" hidden="1" x14ac:dyDescent="0.3">
      <c r="A2168" t="s">
        <v>4496</v>
      </c>
      <c r="B2168" t="s">
        <v>4497</v>
      </c>
      <c r="C2168" t="str">
        <f>IFERROR(VLOOKUP(Table1[[#This Row],[Ticker]],[1]!Table1[[Symbol]:[Industry]],2,FALSE),"-")</f>
        <v>-</v>
      </c>
      <c r="D2168" t="s">
        <v>1025</v>
      </c>
      <c r="E2168">
        <v>270.07618216700001</v>
      </c>
      <c r="F2168">
        <v>8.44</v>
      </c>
      <c r="G2168">
        <v>181.30191170275</v>
      </c>
      <c r="H2168">
        <v>109.36768092918</v>
      </c>
      <c r="I2168">
        <v>25.900609573966999</v>
      </c>
      <c r="J2168">
        <v>24.657821294451999</v>
      </c>
      <c r="K2168">
        <v>5.6687456865435601</v>
      </c>
      <c r="L2168">
        <v>4.8774941747316403</v>
      </c>
      <c r="M2168">
        <v>90.723663624738705</v>
      </c>
      <c r="N2168">
        <v>2.15766453865045</v>
      </c>
      <c r="O2168">
        <v>2.1327014218009501</v>
      </c>
      <c r="Q2168">
        <v>3.7942858449806001E-2</v>
      </c>
    </row>
    <row r="2169" spans="1:17" hidden="1" x14ac:dyDescent="0.3">
      <c r="A2169" t="s">
        <v>4498</v>
      </c>
      <c r="B2169" t="s">
        <v>4499</v>
      </c>
      <c r="C2169" t="str">
        <f>IFERROR(VLOOKUP(Table1[[#This Row],[Ticker]],[1]!Table1[[Symbol]:[Industry]],2,FALSE),"-")</f>
        <v>-</v>
      </c>
      <c r="D2169" t="s">
        <v>21</v>
      </c>
      <c r="E2169">
        <v>270.06594999999999</v>
      </c>
      <c r="F2169">
        <v>280.60000000000002</v>
      </c>
      <c r="G2169">
        <v>-39.122358740937102</v>
      </c>
      <c r="H2169">
        <v>34.186185005748797</v>
      </c>
      <c r="I2169">
        <v>-25.9752256983348</v>
      </c>
      <c r="J2169">
        <v>27.6742353396954</v>
      </c>
      <c r="K2169">
        <v>242.211615305848</v>
      </c>
      <c r="M2169">
        <v>75.284326595929599</v>
      </c>
      <c r="N2169">
        <v>2.07350189303276</v>
      </c>
      <c r="O2169">
        <v>19.743406985031999</v>
      </c>
      <c r="P2169">
        <v>52.458571040478098</v>
      </c>
    </row>
    <row r="2170" spans="1:17" hidden="1" x14ac:dyDescent="0.3">
      <c r="A2170" t="s">
        <v>4500</v>
      </c>
      <c r="B2170" t="s">
        <v>4501</v>
      </c>
      <c r="C2170" t="str">
        <f>IFERROR(VLOOKUP(Table1[[#This Row],[Ticker]],[1]!Table1[[Symbol]:[Industry]],2,FALSE),"-")</f>
        <v>-</v>
      </c>
      <c r="D2170" t="s">
        <v>117</v>
      </c>
      <c r="E2170">
        <v>269.68379099999999</v>
      </c>
      <c r="F2170">
        <v>257</v>
      </c>
      <c r="G2170">
        <v>47.340330887872398</v>
      </c>
      <c r="H2170">
        <v>-16.0317845665408</v>
      </c>
      <c r="I2170">
        <v>36.266805688113898</v>
      </c>
      <c r="J2170">
        <v>-9.2813624175843792</v>
      </c>
      <c r="K2170">
        <v>272.54550737161497</v>
      </c>
      <c r="L2170">
        <v>224.103096966723</v>
      </c>
      <c r="M2170">
        <v>29.407561594536801</v>
      </c>
      <c r="N2170">
        <v>0.52013650261042899</v>
      </c>
      <c r="O2170">
        <v>32.84046692607</v>
      </c>
      <c r="P2170">
        <v>158.16172777498701</v>
      </c>
      <c r="Q2170">
        <v>0.106941267280963</v>
      </c>
    </row>
    <row r="2171" spans="1:17" hidden="1" x14ac:dyDescent="0.3">
      <c r="A2171" t="s">
        <v>4502</v>
      </c>
      <c r="B2171" t="s">
        <v>4503</v>
      </c>
      <c r="C2171" t="str">
        <f>IFERROR(VLOOKUP(Table1[[#This Row],[Ticker]],[1]!Table1[[Symbol]:[Industry]],2,FALSE),"-")</f>
        <v>-</v>
      </c>
      <c r="D2171" t="s">
        <v>21</v>
      </c>
      <c r="E2171">
        <v>269.07415359300001</v>
      </c>
      <c r="F2171">
        <v>120.82</v>
      </c>
      <c r="G2171">
        <v>-35.431346808285497</v>
      </c>
      <c r="H2171">
        <v>1.5159978647446</v>
      </c>
      <c r="I2171">
        <v>-32.816011885557202</v>
      </c>
      <c r="J2171">
        <v>1.2664493457850201</v>
      </c>
      <c r="K2171">
        <v>117.85243496515901</v>
      </c>
      <c r="L2171">
        <v>124.17092915076201</v>
      </c>
      <c r="M2171">
        <v>50.356386785433699</v>
      </c>
      <c r="N2171">
        <v>2.25153916502089</v>
      </c>
      <c r="O2171">
        <v>44.636649561330898</v>
      </c>
      <c r="P2171">
        <v>28.531914893617</v>
      </c>
      <c r="Q2171">
        <v>0.120129924974324</v>
      </c>
    </row>
    <row r="2172" spans="1:17" hidden="1" x14ac:dyDescent="0.3">
      <c r="A2172" t="s">
        <v>4504</v>
      </c>
      <c r="B2172" t="s">
        <v>4505</v>
      </c>
      <c r="C2172" t="str">
        <f>IFERROR(VLOOKUP(Table1[[#This Row],[Ticker]],[1]!Table1[[Symbol]:[Industry]],2,FALSE),"-")</f>
        <v>-</v>
      </c>
      <c r="E2172">
        <v>269.04930000000002</v>
      </c>
      <c r="F2172">
        <v>722.6</v>
      </c>
      <c r="G2172">
        <v>-51.112333845515401</v>
      </c>
      <c r="H2172">
        <v>-0.75491953877934403</v>
      </c>
      <c r="I2172">
        <v>-31.0449146218529</v>
      </c>
      <c r="J2172">
        <v>2.63648872787887</v>
      </c>
      <c r="K2172">
        <v>728.55897586624098</v>
      </c>
      <c r="L2172">
        <v>832.34327883966705</v>
      </c>
      <c r="M2172">
        <v>62.303384733205199</v>
      </c>
      <c r="N2172">
        <v>1.26154621002266</v>
      </c>
      <c r="O2172">
        <v>51.508441738167697</v>
      </c>
      <c r="P2172">
        <v>35.827067669172898</v>
      </c>
      <c r="Q2172">
        <v>0.125702495396118</v>
      </c>
    </row>
    <row r="2173" spans="1:17" hidden="1" x14ac:dyDescent="0.3">
      <c r="A2173" t="s">
        <v>4506</v>
      </c>
      <c r="B2173" t="s">
        <v>4507</v>
      </c>
      <c r="C2173" t="str">
        <f>IFERROR(VLOOKUP(Table1[[#This Row],[Ticker]],[1]!Table1[[Symbol]:[Industry]],2,FALSE),"-")</f>
        <v>-</v>
      </c>
      <c r="E2173">
        <v>268.983</v>
      </c>
      <c r="F2173">
        <v>118.05</v>
      </c>
      <c r="G2173">
        <v>117.794882649329</v>
      </c>
      <c r="H2173">
        <v>39.409399291463103</v>
      </c>
      <c r="I2173">
        <v>61.629321186210497</v>
      </c>
      <c r="J2173">
        <v>-9.0972196708059307</v>
      </c>
      <c r="K2173">
        <v>93.194693084109005</v>
      </c>
      <c r="L2173">
        <v>74.895878564745502</v>
      </c>
      <c r="M2173">
        <v>62.566058025109498</v>
      </c>
      <c r="N2173">
        <v>1.53422253422253</v>
      </c>
      <c r="O2173">
        <v>7.2003388394747896</v>
      </c>
      <c r="P2173">
        <v>173.51714550509701</v>
      </c>
      <c r="Q2173">
        <v>2.9388402970883E-2</v>
      </c>
    </row>
    <row r="2174" spans="1:17" hidden="1" x14ac:dyDescent="0.3">
      <c r="A2174" t="s">
        <v>4508</v>
      </c>
      <c r="B2174" t="s">
        <v>4509</v>
      </c>
      <c r="C2174" t="str">
        <f>IFERROR(VLOOKUP(Table1[[#This Row],[Ticker]],[1]!Table1[[Symbol]:[Industry]],2,FALSE),"-")</f>
        <v>-</v>
      </c>
      <c r="E2174">
        <v>268.20755038499999</v>
      </c>
      <c r="F2174">
        <v>193</v>
      </c>
      <c r="G2174">
        <v>-34.740889187507797</v>
      </c>
      <c r="H2174">
        <v>-11.593968972009799</v>
      </c>
      <c r="I2174">
        <v>-47.911551180460201</v>
      </c>
      <c r="J2174">
        <v>-10.274107740226601</v>
      </c>
      <c r="K2174">
        <v>215.29568782582501</v>
      </c>
      <c r="L2174">
        <v>243.266328456059</v>
      </c>
      <c r="M2174">
        <v>43.459905783531802</v>
      </c>
      <c r="N2174">
        <v>0.99673202614378997</v>
      </c>
      <c r="O2174">
        <v>78.756476683937805</v>
      </c>
      <c r="P2174">
        <v>7.2222222222222099</v>
      </c>
      <c r="Q2174">
        <v>0.105935910152608</v>
      </c>
    </row>
    <row r="2175" spans="1:17" hidden="1" x14ac:dyDescent="0.3">
      <c r="A2175" t="s">
        <v>4510</v>
      </c>
      <c r="B2175" t="s">
        <v>4511</v>
      </c>
      <c r="C2175" t="str">
        <f>IFERROR(VLOOKUP(Table1[[#This Row],[Ticker]],[1]!Table1[[Symbol]:[Industry]],2,FALSE),"-")</f>
        <v>-</v>
      </c>
      <c r="E2175">
        <v>268.08784200000002</v>
      </c>
      <c r="F2175">
        <v>18.2</v>
      </c>
      <c r="G2175">
        <v>-65.064312605876694</v>
      </c>
      <c r="H2175">
        <v>-4.8561488222601703</v>
      </c>
      <c r="I2175">
        <v>-17.3712269369876</v>
      </c>
      <c r="J2175">
        <v>-4.14155413398879</v>
      </c>
      <c r="K2175">
        <v>18.594335214359301</v>
      </c>
      <c r="L2175">
        <v>19.3397844286926</v>
      </c>
      <c r="M2175">
        <v>35.296226644809899</v>
      </c>
      <c r="N2175">
        <v>0.238590356847559</v>
      </c>
      <c r="O2175">
        <v>78.241758241758205</v>
      </c>
      <c r="P2175">
        <v>29.078014184397102</v>
      </c>
      <c r="Q2175">
        <v>0.192660616592396</v>
      </c>
    </row>
    <row r="2176" spans="1:17" hidden="1" x14ac:dyDescent="0.3">
      <c r="A2176" t="s">
        <v>4512</v>
      </c>
      <c r="B2176" t="s">
        <v>4513</v>
      </c>
      <c r="C2176" t="str">
        <f>IFERROR(VLOOKUP(Table1[[#This Row],[Ticker]],[1]!Table1[[Symbol]:[Industry]],2,FALSE),"-")</f>
        <v>-</v>
      </c>
      <c r="D2176" t="s">
        <v>214</v>
      </c>
      <c r="E2176">
        <v>267.704944775</v>
      </c>
      <c r="F2176">
        <v>142.41999999999999</v>
      </c>
      <c r="G2176">
        <v>0.59574502937093099</v>
      </c>
      <c r="H2176">
        <v>12.294858062683801</v>
      </c>
      <c r="I2176">
        <v>-5.85824975655225</v>
      </c>
      <c r="J2176">
        <v>12.5894400180579</v>
      </c>
      <c r="K2176">
        <v>129.133884113416</v>
      </c>
      <c r="L2176">
        <v>124.980925552155</v>
      </c>
      <c r="M2176">
        <v>71.3019703377459</v>
      </c>
      <c r="N2176">
        <v>2.0909638655029901</v>
      </c>
      <c r="O2176">
        <v>9.8160370734447593</v>
      </c>
      <c r="P2176">
        <v>36.482989937709597</v>
      </c>
      <c r="Q2176">
        <v>-2.5253436712378001E-2</v>
      </c>
    </row>
    <row r="2177" spans="1:17" hidden="1" x14ac:dyDescent="0.3">
      <c r="A2177" t="s">
        <v>4514</v>
      </c>
      <c r="B2177" t="s">
        <v>4515</v>
      </c>
      <c r="C2177" t="str">
        <f>IFERROR(VLOOKUP(Table1[[#This Row],[Ticker]],[1]!Table1[[Symbol]:[Industry]],2,FALSE),"-")</f>
        <v>-</v>
      </c>
      <c r="D2177" t="s">
        <v>692</v>
      </c>
      <c r="E2177">
        <v>267.460017534999</v>
      </c>
      <c r="F2177">
        <v>228.1</v>
      </c>
      <c r="G2177">
        <v>3.3882176233735901</v>
      </c>
      <c r="H2177">
        <v>1.6546334338950299</v>
      </c>
      <c r="I2177">
        <v>-0.84049792237209597</v>
      </c>
      <c r="J2177">
        <v>1.93527986520059</v>
      </c>
      <c r="K2177">
        <v>223.923014234281</v>
      </c>
      <c r="L2177">
        <v>211.86304782862601</v>
      </c>
      <c r="M2177">
        <v>55.499566926699401</v>
      </c>
      <c r="N2177">
        <v>0.76527766502552397</v>
      </c>
      <c r="O2177">
        <v>30.315483700399199</v>
      </c>
      <c r="P2177">
        <v>32.232293672333498</v>
      </c>
      <c r="Q2177">
        <v>-4.9910708400874998E-2</v>
      </c>
    </row>
    <row r="2178" spans="1:17" hidden="1" x14ac:dyDescent="0.3">
      <c r="A2178" t="s">
        <v>4516</v>
      </c>
      <c r="B2178" t="s">
        <v>4517</v>
      </c>
      <c r="C2178" t="str">
        <f>IFERROR(VLOOKUP(Table1[[#This Row],[Ticker]],[1]!Table1[[Symbol]:[Industry]],2,FALSE),"-")</f>
        <v>-</v>
      </c>
      <c r="D2178" t="s">
        <v>539</v>
      </c>
      <c r="E2178">
        <v>267.41240475000001</v>
      </c>
      <c r="F2178">
        <v>318.8</v>
      </c>
      <c r="G2178">
        <v>384.88121150622902</v>
      </c>
      <c r="H2178">
        <v>29.1249605159529</v>
      </c>
      <c r="I2178">
        <v>118.88973612944</v>
      </c>
      <c r="J2178">
        <v>6.0021190778761202</v>
      </c>
      <c r="K2178">
        <v>283.53059659463401</v>
      </c>
      <c r="L2178">
        <v>204.73351750765801</v>
      </c>
      <c r="M2178">
        <v>61.025012731533899</v>
      </c>
      <c r="N2178">
        <v>1.18781787389919</v>
      </c>
      <c r="O2178">
        <v>14.0213299874529</v>
      </c>
      <c r="P2178">
        <v>431.33333333333297</v>
      </c>
      <c r="Q2178">
        <v>0.18446175565841</v>
      </c>
    </row>
    <row r="2179" spans="1:17" hidden="1" x14ac:dyDescent="0.3">
      <c r="A2179" t="s">
        <v>4518</v>
      </c>
      <c r="B2179" t="s">
        <v>4519</v>
      </c>
      <c r="C2179" t="str">
        <f>IFERROR(VLOOKUP(Table1[[#This Row],[Ticker]],[1]!Table1[[Symbol]:[Industry]],2,FALSE),"-")</f>
        <v>-</v>
      </c>
      <c r="E2179">
        <v>267.20757284000001</v>
      </c>
      <c r="F2179">
        <v>2186.1999999999998</v>
      </c>
      <c r="G2179">
        <v>393.18731533566199</v>
      </c>
      <c r="H2179">
        <v>90.301593614607199</v>
      </c>
      <c r="I2179">
        <v>50.731832311983297</v>
      </c>
      <c r="J2179">
        <v>-4.0868568839134598</v>
      </c>
      <c r="K2179">
        <v>1591.86133428934</v>
      </c>
      <c r="L2179">
        <v>1092.65756757136</v>
      </c>
      <c r="M2179">
        <v>77.672232688540902</v>
      </c>
      <c r="N2179">
        <v>1.12260034904013</v>
      </c>
      <c r="O2179">
        <v>8.4141432622816001</v>
      </c>
      <c r="P2179">
        <v>473.35431418830302</v>
      </c>
      <c r="Q2179">
        <v>0.18463676990532099</v>
      </c>
    </row>
    <row r="2180" spans="1:17" hidden="1" x14ac:dyDescent="0.3">
      <c r="A2180" t="s">
        <v>4520</v>
      </c>
      <c r="B2180" t="s">
        <v>4521</v>
      </c>
      <c r="C2180" t="str">
        <f>IFERROR(VLOOKUP(Table1[[#This Row],[Ticker]],[1]!Table1[[Symbol]:[Industry]],2,FALSE),"-")</f>
        <v>-</v>
      </c>
      <c r="D2180" t="s">
        <v>46</v>
      </c>
      <c r="E2180">
        <v>266.8125</v>
      </c>
      <c r="F2180">
        <v>213.35</v>
      </c>
      <c r="G2180">
        <v>53.5280013142307</v>
      </c>
      <c r="H2180">
        <v>-19.166654925404298</v>
      </c>
      <c r="I2180">
        <v>28.551189791318201</v>
      </c>
      <c r="J2180">
        <v>-4.7750212097499301</v>
      </c>
      <c r="K2180">
        <v>197.841501670871</v>
      </c>
      <c r="L2180">
        <v>165.97486315529699</v>
      </c>
      <c r="M2180">
        <v>47.223010499841799</v>
      </c>
      <c r="N2180">
        <v>0.54643271238870395</v>
      </c>
      <c r="O2180">
        <v>19.381298336067498</v>
      </c>
      <c r="P2180">
        <v>113.24337831084399</v>
      </c>
      <c r="Q2180">
        <v>0.16095479755147801</v>
      </c>
    </row>
    <row r="2181" spans="1:17" hidden="1" x14ac:dyDescent="0.3">
      <c r="A2181" t="s">
        <v>4522</v>
      </c>
      <c r="B2181" t="s">
        <v>4523</v>
      </c>
      <c r="C2181" t="str">
        <f>IFERROR(VLOOKUP(Table1[[#This Row],[Ticker]],[1]!Table1[[Symbol]:[Industry]],2,FALSE),"-")</f>
        <v>-</v>
      </c>
      <c r="E2181">
        <v>266.64659999999998</v>
      </c>
      <c r="F2181">
        <v>4.87</v>
      </c>
      <c r="G2181">
        <v>11.216013527266799</v>
      </c>
      <c r="H2181">
        <v>12.655670174518001</v>
      </c>
      <c r="I2181">
        <v>-14.0762077798994</v>
      </c>
      <c r="J2181">
        <v>-3.81441275111984</v>
      </c>
      <c r="K2181">
        <v>4.4212721455267596</v>
      </c>
      <c r="L2181">
        <v>4.1275430853508102</v>
      </c>
      <c r="M2181">
        <v>62.957002108509897</v>
      </c>
      <c r="N2181">
        <v>1.39462321901127</v>
      </c>
      <c r="O2181">
        <v>36.550308008213499</v>
      </c>
      <c r="P2181">
        <v>102.07468879667999</v>
      </c>
      <c r="Q2181">
        <v>-5.2534344268273997E-2</v>
      </c>
    </row>
    <row r="2182" spans="1:17" hidden="1" x14ac:dyDescent="0.3">
      <c r="A2182" t="s">
        <v>4524</v>
      </c>
      <c r="B2182" t="s">
        <v>4525</v>
      </c>
      <c r="C2182" t="str">
        <f>IFERROR(VLOOKUP(Table1[[#This Row],[Ticker]],[1]!Table1[[Symbol]:[Industry]],2,FALSE),"-")</f>
        <v>-</v>
      </c>
      <c r="D2182" t="s">
        <v>505</v>
      </c>
      <c r="E2182">
        <v>266.5137982</v>
      </c>
      <c r="F2182">
        <v>123.8</v>
      </c>
      <c r="G2182">
        <v>-44.320245522820798</v>
      </c>
      <c r="H2182">
        <v>-28.431326514988399</v>
      </c>
      <c r="I2182">
        <v>-31.173112480218499</v>
      </c>
      <c r="J2182">
        <v>-18.575446397474</v>
      </c>
      <c r="M2182">
        <v>0</v>
      </c>
      <c r="O2182">
        <v>31.462035541195402</v>
      </c>
      <c r="P2182">
        <v>10.4863900044622</v>
      </c>
    </row>
    <row r="2183" spans="1:17" hidden="1" x14ac:dyDescent="0.3">
      <c r="A2183" t="s">
        <v>4526</v>
      </c>
      <c r="B2183" t="s">
        <v>4527</v>
      </c>
      <c r="C2183" t="str">
        <f>IFERROR(VLOOKUP(Table1[[#This Row],[Ticker]],[1]!Table1[[Symbol]:[Industry]],2,FALSE),"-")</f>
        <v>-</v>
      </c>
      <c r="E2183">
        <v>266.392088</v>
      </c>
      <c r="F2183">
        <v>166</v>
      </c>
      <c r="G2183">
        <v>66.856588909601797</v>
      </c>
      <c r="H2183">
        <v>-5.07059618774118</v>
      </c>
      <c r="I2183">
        <v>15.232261528569801</v>
      </c>
      <c r="J2183">
        <v>1.76292929681042</v>
      </c>
      <c r="K2183">
        <v>160.67786143765201</v>
      </c>
      <c r="L2183">
        <v>142.184258600427</v>
      </c>
      <c r="M2183">
        <v>60.5233621147677</v>
      </c>
      <c r="N2183">
        <v>1.4403778040141599</v>
      </c>
      <c r="O2183">
        <v>6.0240963855421699</v>
      </c>
      <c r="P2183">
        <v>107.5</v>
      </c>
      <c r="Q2183">
        <v>0.142225102360619</v>
      </c>
    </row>
    <row r="2184" spans="1:17" hidden="1" x14ac:dyDescent="0.3">
      <c r="A2184" t="s">
        <v>4528</v>
      </c>
      <c r="B2184" t="s">
        <v>4529</v>
      </c>
      <c r="C2184" t="str">
        <f>IFERROR(VLOOKUP(Table1[[#This Row],[Ticker]],[1]!Table1[[Symbol]:[Industry]],2,FALSE),"-")</f>
        <v>-</v>
      </c>
      <c r="D2184" t="s">
        <v>130</v>
      </c>
      <c r="E2184">
        <v>263.7695655</v>
      </c>
      <c r="F2184">
        <v>274.95</v>
      </c>
      <c r="G2184">
        <v>1.3318789654049601</v>
      </c>
      <c r="H2184">
        <v>0.36674388480022801</v>
      </c>
      <c r="I2184">
        <v>-24.560429795451402</v>
      </c>
      <c r="J2184">
        <v>-1.1943796527778601</v>
      </c>
      <c r="K2184">
        <v>279.09050919227798</v>
      </c>
      <c r="L2184">
        <v>267.92260939386102</v>
      </c>
      <c r="M2184">
        <v>58.6256049749285</v>
      </c>
      <c r="N2184">
        <v>1.05648861774634</v>
      </c>
      <c r="O2184">
        <v>28.3869794508092</v>
      </c>
      <c r="P2184">
        <v>38.513853904282101</v>
      </c>
      <c r="Q2184">
        <v>4.5238194233589999E-3</v>
      </c>
    </row>
    <row r="2185" spans="1:17" hidden="1" x14ac:dyDescent="0.3">
      <c r="A2185" t="s">
        <v>4530</v>
      </c>
      <c r="B2185" t="s">
        <v>4531</v>
      </c>
      <c r="C2185" t="str">
        <f>IFERROR(VLOOKUP(Table1[[#This Row],[Ticker]],[1]!Table1[[Symbol]:[Industry]],2,FALSE),"-")</f>
        <v>-</v>
      </c>
      <c r="D2185" t="s">
        <v>214</v>
      </c>
      <c r="E2185">
        <v>263.71934399999998</v>
      </c>
      <c r="F2185">
        <v>190.94</v>
      </c>
      <c r="G2185">
        <v>-57.431011562937599</v>
      </c>
      <c r="H2185">
        <v>-13.812972079790001</v>
      </c>
      <c r="I2185">
        <v>-42.531461655405998</v>
      </c>
      <c r="J2185">
        <v>-3.4917875965091199</v>
      </c>
      <c r="K2185">
        <v>211.925435222771</v>
      </c>
      <c r="L2185">
        <v>228.49786345774299</v>
      </c>
      <c r="M2185">
        <v>32.325405503624999</v>
      </c>
      <c r="N2185">
        <v>1.3456405135487499</v>
      </c>
      <c r="O2185">
        <v>134.62867916623</v>
      </c>
      <c r="P2185">
        <v>1.0264550264550101</v>
      </c>
      <c r="Q2185">
        <v>5.2103110156016999E-2</v>
      </c>
    </row>
    <row r="2186" spans="1:17" hidden="1" x14ac:dyDescent="0.3">
      <c r="A2186" t="s">
        <v>4532</v>
      </c>
      <c r="B2186" t="s">
        <v>4533</v>
      </c>
      <c r="C2186" t="str">
        <f>IFERROR(VLOOKUP(Table1[[#This Row],[Ticker]],[1]!Table1[[Symbol]:[Industry]],2,FALSE),"-")</f>
        <v>-</v>
      </c>
      <c r="E2186">
        <v>263.51669463899998</v>
      </c>
      <c r="F2186">
        <v>2.5299999999999998</v>
      </c>
      <c r="G2186">
        <v>-13.660276551472901</v>
      </c>
      <c r="H2186">
        <v>1.85487801486741</v>
      </c>
      <c r="I2186">
        <v>-1.49513388303612</v>
      </c>
      <c r="J2186">
        <v>5.8432808347890903</v>
      </c>
      <c r="K2186">
        <v>2.41045167889011</v>
      </c>
      <c r="L2186">
        <v>2.3055244512931301</v>
      </c>
      <c r="M2186">
        <v>70.294903709720899</v>
      </c>
      <c r="N2186">
        <v>1.61009452576819</v>
      </c>
      <c r="O2186">
        <v>35.177865612648198</v>
      </c>
      <c r="P2186">
        <v>63.225806451612797</v>
      </c>
      <c r="Q2186">
        <v>-6.8388245965740002E-2</v>
      </c>
    </row>
    <row r="2187" spans="1:17" hidden="1" x14ac:dyDescent="0.3">
      <c r="A2187" t="s">
        <v>4534</v>
      </c>
      <c r="B2187" t="s">
        <v>4535</v>
      </c>
      <c r="C2187" t="str">
        <f>IFERROR(VLOOKUP(Table1[[#This Row],[Ticker]],[1]!Table1[[Symbol]:[Industry]],2,FALSE),"-")</f>
        <v>-</v>
      </c>
      <c r="D2187" t="s">
        <v>189</v>
      </c>
      <c r="E2187">
        <v>262.738</v>
      </c>
      <c r="F2187">
        <v>28.28</v>
      </c>
      <c r="G2187">
        <v>248.07703131997499</v>
      </c>
      <c r="H2187">
        <v>56.460271384486397</v>
      </c>
      <c r="I2187">
        <v>58.933893230201498</v>
      </c>
      <c r="J2187">
        <v>8.5419130667710608</v>
      </c>
      <c r="K2187">
        <v>21.433434885674501</v>
      </c>
      <c r="L2187">
        <v>17.105668871497301</v>
      </c>
      <c r="M2187">
        <v>68.657709135863001</v>
      </c>
      <c r="N2187">
        <v>0.74594162719489698</v>
      </c>
      <c r="O2187">
        <v>2.1923620933521799</v>
      </c>
      <c r="P2187">
        <v>318.96296296296202</v>
      </c>
      <c r="Q2187">
        <v>0.12737238928647901</v>
      </c>
    </row>
    <row r="2188" spans="1:17" hidden="1" x14ac:dyDescent="0.3">
      <c r="A2188" t="s">
        <v>4536</v>
      </c>
      <c r="B2188" t="s">
        <v>4537</v>
      </c>
      <c r="C2188" t="str">
        <f>IFERROR(VLOOKUP(Table1[[#This Row],[Ticker]],[1]!Table1[[Symbol]:[Industry]],2,FALSE),"-")</f>
        <v>-</v>
      </c>
      <c r="D2188" t="s">
        <v>445</v>
      </c>
      <c r="E2188">
        <v>262.3347</v>
      </c>
      <c r="F2188">
        <v>104.35</v>
      </c>
      <c r="G2188">
        <v>-53.141901428562399</v>
      </c>
      <c r="H2188">
        <v>-2.9090530894892099</v>
      </c>
      <c r="I2188">
        <v>-18.153674722255701</v>
      </c>
      <c r="J2188">
        <v>-0.786921624375998</v>
      </c>
      <c r="K2188">
        <v>107.31344710874799</v>
      </c>
      <c r="L2188">
        <v>114.636493087395</v>
      </c>
      <c r="M2188">
        <v>41.867913894483102</v>
      </c>
      <c r="N2188">
        <v>2.97147295930331</v>
      </c>
      <c r="O2188">
        <v>52.803066602779097</v>
      </c>
      <c r="P2188">
        <v>8.6979166666666607</v>
      </c>
    </row>
    <row r="2189" spans="1:17" hidden="1" x14ac:dyDescent="0.3">
      <c r="A2189" t="s">
        <v>4538</v>
      </c>
      <c r="B2189" t="s">
        <v>4539</v>
      </c>
      <c r="C2189" t="str">
        <f>IFERROR(VLOOKUP(Table1[[#This Row],[Ticker]],[1]!Table1[[Symbol]:[Industry]],2,FALSE),"-")</f>
        <v>-</v>
      </c>
      <c r="D2189" t="s">
        <v>1025</v>
      </c>
      <c r="E2189">
        <v>261.97636781400001</v>
      </c>
      <c r="F2189">
        <v>13.29</v>
      </c>
      <c r="G2189">
        <v>72.751029748883596</v>
      </c>
      <c r="H2189">
        <v>12.266443195981401</v>
      </c>
      <c r="I2189">
        <v>-2.6253354199362202</v>
      </c>
      <c r="J2189">
        <v>3.7776430249434099</v>
      </c>
      <c r="K2189">
        <v>11.5161321271621</v>
      </c>
      <c r="L2189">
        <v>10.1156119104556</v>
      </c>
      <c r="M2189">
        <v>70.759983631910004</v>
      </c>
      <c r="N2189">
        <v>1.3766910826918699</v>
      </c>
      <c r="O2189">
        <v>15.8765989465763</v>
      </c>
      <c r="Q2189">
        <v>6.3848167124835001E-2</v>
      </c>
    </row>
    <row r="2190" spans="1:17" hidden="1" x14ac:dyDescent="0.3">
      <c r="A2190" t="s">
        <v>4540</v>
      </c>
      <c r="B2190" t="s">
        <v>4541</v>
      </c>
      <c r="C2190" t="str">
        <f>IFERROR(VLOOKUP(Table1[[#This Row],[Ticker]],[1]!Table1[[Symbol]:[Industry]],2,FALSE),"-")</f>
        <v>-</v>
      </c>
      <c r="D2190" t="s">
        <v>140</v>
      </c>
      <c r="E2190">
        <v>259.85591899999997</v>
      </c>
      <c r="F2190">
        <v>149.75</v>
      </c>
      <c r="G2190">
        <v>141.32686713947001</v>
      </c>
      <c r="H2190">
        <v>-12.378567998256401</v>
      </c>
      <c r="I2190">
        <v>62.706639998386301</v>
      </c>
      <c r="J2190">
        <v>-4.63877734690975</v>
      </c>
      <c r="K2190">
        <v>150.47067464329399</v>
      </c>
      <c r="L2190">
        <v>120.42822077139699</v>
      </c>
      <c r="M2190">
        <v>48.452920416487203</v>
      </c>
      <c r="N2190">
        <v>0.97630924180508705</v>
      </c>
      <c r="O2190">
        <v>26.811352253756201</v>
      </c>
      <c r="P2190">
        <v>217.873063043939</v>
      </c>
      <c r="Q2190">
        <v>0.132347862292227</v>
      </c>
    </row>
    <row r="2191" spans="1:17" hidden="1" x14ac:dyDescent="0.3">
      <c r="A2191" t="s">
        <v>4542</v>
      </c>
      <c r="B2191" t="s">
        <v>4543</v>
      </c>
      <c r="C2191" t="str">
        <f>IFERROR(VLOOKUP(Table1[[#This Row],[Ticker]],[1]!Table1[[Symbol]:[Industry]],2,FALSE),"-")</f>
        <v>-</v>
      </c>
      <c r="D2191" t="s">
        <v>542</v>
      </c>
      <c r="E2191">
        <v>259.79042165999999</v>
      </c>
      <c r="F2191">
        <v>317.60000000000002</v>
      </c>
      <c r="G2191">
        <v>4.8992020205021296</v>
      </c>
      <c r="H2191">
        <v>19.147428109627299</v>
      </c>
      <c r="I2191">
        <v>-2.2587970311910199</v>
      </c>
      <c r="J2191">
        <v>-1.89169605273018</v>
      </c>
      <c r="K2191">
        <v>291.01705068365402</v>
      </c>
      <c r="L2191">
        <v>278.00189177699502</v>
      </c>
      <c r="M2191">
        <v>68.744958913229695</v>
      </c>
      <c r="N2191">
        <v>1.6090113361548499</v>
      </c>
      <c r="O2191">
        <v>15.0818639798488</v>
      </c>
      <c r="P2191">
        <v>37.340540540540502</v>
      </c>
      <c r="Q2191">
        <v>-4.7236219412651E-2</v>
      </c>
    </row>
    <row r="2192" spans="1:17" hidden="1" x14ac:dyDescent="0.3">
      <c r="A2192" t="s">
        <v>4544</v>
      </c>
      <c r="B2192" t="s">
        <v>4545</v>
      </c>
      <c r="C2192" t="str">
        <f>IFERROR(VLOOKUP(Table1[[#This Row],[Ticker]],[1]!Table1[[Symbol]:[Industry]],2,FALSE),"-")</f>
        <v>-</v>
      </c>
      <c r="D2192" t="s">
        <v>65</v>
      </c>
      <c r="E2192">
        <v>259.70184161999998</v>
      </c>
      <c r="F2192">
        <v>183.15</v>
      </c>
      <c r="G2192">
        <v>83.253580287330607</v>
      </c>
      <c r="H2192">
        <v>0.97469258755254096</v>
      </c>
      <c r="I2192">
        <v>19.255164192249101</v>
      </c>
      <c r="J2192">
        <v>-0.56323085543668305</v>
      </c>
      <c r="K2192">
        <v>183.76304076482501</v>
      </c>
      <c r="L2192">
        <v>150.16957269368399</v>
      </c>
      <c r="M2192">
        <v>40.594132980771498</v>
      </c>
      <c r="N2192">
        <v>0.66894517954909705</v>
      </c>
      <c r="O2192">
        <v>27.1635271635271</v>
      </c>
      <c r="P2192">
        <v>112.81663955379901</v>
      </c>
      <c r="Q2192">
        <v>0.105912120732328</v>
      </c>
    </row>
    <row r="2193" spans="1:17" hidden="1" x14ac:dyDescent="0.3">
      <c r="A2193" t="s">
        <v>4546</v>
      </c>
      <c r="B2193" t="s">
        <v>4547</v>
      </c>
      <c r="C2193" t="str">
        <f>IFERROR(VLOOKUP(Table1[[#This Row],[Ticker]],[1]!Table1[[Symbol]:[Industry]],2,FALSE),"-")</f>
        <v>-</v>
      </c>
      <c r="D2193" t="s">
        <v>65</v>
      </c>
      <c r="E2193">
        <v>258.97777400000001</v>
      </c>
      <c r="F2193">
        <v>708.3</v>
      </c>
      <c r="G2193">
        <v>168.293235731419</v>
      </c>
      <c r="H2193">
        <v>29.871124097664701</v>
      </c>
      <c r="I2193">
        <v>40.503996596223203</v>
      </c>
      <c r="J2193">
        <v>3.4185401315257402</v>
      </c>
      <c r="K2193">
        <v>562.23989181023205</v>
      </c>
      <c r="L2193">
        <v>433.35960437253698</v>
      </c>
      <c r="M2193">
        <v>83.6864036774341</v>
      </c>
      <c r="N2193">
        <v>0.81083975277668896</v>
      </c>
      <c r="O2193">
        <v>5.3226034166313703</v>
      </c>
      <c r="P2193">
        <v>207.95652173913001</v>
      </c>
      <c r="Q2193">
        <v>3.8321617836671998E-2</v>
      </c>
    </row>
    <row r="2194" spans="1:17" hidden="1" x14ac:dyDescent="0.3">
      <c r="A2194" t="s">
        <v>4548</v>
      </c>
      <c r="B2194" t="s">
        <v>4549</v>
      </c>
      <c r="C2194" t="str">
        <f>IFERROR(VLOOKUP(Table1[[#This Row],[Ticker]],[1]!Table1[[Symbol]:[Industry]],2,FALSE),"-")</f>
        <v>-</v>
      </c>
      <c r="D2194" t="s">
        <v>65</v>
      </c>
      <c r="E2194">
        <v>258.80724500000002</v>
      </c>
      <c r="F2194">
        <v>206.95</v>
      </c>
      <c r="G2194">
        <v>183.27341780858501</v>
      </c>
      <c r="H2194">
        <v>19.3058014530103</v>
      </c>
      <c r="I2194">
        <v>7.2680417737801903</v>
      </c>
      <c r="J2194">
        <v>-3.3333669994858699</v>
      </c>
      <c r="K2194">
        <v>190.83095711649301</v>
      </c>
      <c r="L2194">
        <v>156.773044115305</v>
      </c>
      <c r="M2194">
        <v>72.410962698549</v>
      </c>
      <c r="N2194">
        <v>1.1211769808615599</v>
      </c>
      <c r="O2194">
        <v>12.5151002657646</v>
      </c>
      <c r="P2194">
        <v>233.79032258064501</v>
      </c>
      <c r="Q2194">
        <v>0.16465286034271401</v>
      </c>
    </row>
    <row r="2195" spans="1:17" hidden="1" x14ac:dyDescent="0.3">
      <c r="A2195" t="s">
        <v>4550</v>
      </c>
      <c r="B2195" t="s">
        <v>4551</v>
      </c>
      <c r="C2195" t="str">
        <f>IFERROR(VLOOKUP(Table1[[#This Row],[Ticker]],[1]!Table1[[Symbol]:[Industry]],2,FALSE),"-")</f>
        <v>-</v>
      </c>
      <c r="D2195" t="s">
        <v>934</v>
      </c>
      <c r="E2195">
        <v>258.76846107</v>
      </c>
      <c r="F2195">
        <v>4232.3999999999996</v>
      </c>
      <c r="G2195">
        <v>-2.4989315587594998</v>
      </c>
      <c r="H2195">
        <v>3.8779008303192701</v>
      </c>
      <c r="I2195">
        <v>-1.0825642884994</v>
      </c>
      <c r="J2195">
        <v>-0.49537872846272402</v>
      </c>
      <c r="K2195">
        <v>3978.08885587131</v>
      </c>
      <c r="L2195">
        <v>3766.4783143401901</v>
      </c>
      <c r="M2195">
        <v>58.182000193778897</v>
      </c>
      <c r="N2195">
        <v>2.1373435507118601</v>
      </c>
      <c r="O2195">
        <v>5.8501086853794702</v>
      </c>
      <c r="P2195">
        <v>34.361904761904697</v>
      </c>
      <c r="Q2195">
        <v>1.8686624311548002E-2</v>
      </c>
    </row>
    <row r="2196" spans="1:17" hidden="1" x14ac:dyDescent="0.3">
      <c r="A2196" t="s">
        <v>4552</v>
      </c>
      <c r="B2196" t="s">
        <v>4553</v>
      </c>
      <c r="C2196" t="str">
        <f>IFERROR(VLOOKUP(Table1[[#This Row],[Ticker]],[1]!Table1[[Symbol]:[Industry]],2,FALSE),"-")</f>
        <v>-</v>
      </c>
      <c r="D2196" t="s">
        <v>393</v>
      </c>
      <c r="E2196">
        <v>258.44266820399997</v>
      </c>
      <c r="F2196">
        <v>62.18</v>
      </c>
      <c r="G2196">
        <v>22.2644022443138</v>
      </c>
      <c r="H2196">
        <v>2.9926979603483499</v>
      </c>
      <c r="I2196">
        <v>-0.50469866643863304</v>
      </c>
      <c r="J2196">
        <v>0.48695293133990603</v>
      </c>
      <c r="K2196">
        <v>63.4063152815</v>
      </c>
      <c r="L2196">
        <v>58.542058340706902</v>
      </c>
      <c r="M2196">
        <v>54.222294977997301</v>
      </c>
      <c r="N2196">
        <v>1.24221494586898</v>
      </c>
      <c r="O2196">
        <v>27.838533290447</v>
      </c>
      <c r="P2196">
        <v>63.631578947368403</v>
      </c>
      <c r="Q2196">
        <v>8.4162974274831007E-2</v>
      </c>
    </row>
    <row r="2197" spans="1:17" hidden="1" x14ac:dyDescent="0.3">
      <c r="A2197" t="s">
        <v>4554</v>
      </c>
      <c r="B2197" t="s">
        <v>4555</v>
      </c>
      <c r="C2197" t="str">
        <f>IFERROR(VLOOKUP(Table1[[#This Row],[Ticker]],[1]!Table1[[Symbol]:[Industry]],2,FALSE),"-")</f>
        <v>-</v>
      </c>
      <c r="D2197" t="s">
        <v>242</v>
      </c>
      <c r="E2197">
        <v>258.2055125</v>
      </c>
      <c r="F2197">
        <v>49.81</v>
      </c>
      <c r="G2197">
        <v>157.24347383170601</v>
      </c>
      <c r="H2197">
        <v>-4.0490587923691699</v>
      </c>
      <c r="I2197">
        <v>-23.7512304914315</v>
      </c>
      <c r="J2197">
        <v>-2.3223659421068699</v>
      </c>
      <c r="K2197">
        <v>51.4227932000042</v>
      </c>
      <c r="L2197">
        <v>45.573568112131802</v>
      </c>
      <c r="M2197">
        <v>38.754626298609402</v>
      </c>
      <c r="N2197">
        <v>0.85100369593998204</v>
      </c>
      <c r="O2197">
        <v>39.931740614334402</v>
      </c>
      <c r="P2197">
        <v>186.09994256174599</v>
      </c>
      <c r="Q2197">
        <v>0.100418492739436</v>
      </c>
    </row>
    <row r="2198" spans="1:17" hidden="1" x14ac:dyDescent="0.3">
      <c r="A2198" t="s">
        <v>4556</v>
      </c>
      <c r="B2198" t="s">
        <v>4557</v>
      </c>
      <c r="C2198" t="str">
        <f>IFERROR(VLOOKUP(Table1[[#This Row],[Ticker]],[1]!Table1[[Symbol]:[Industry]],2,FALSE),"-")</f>
        <v>-</v>
      </c>
      <c r="D2198" t="s">
        <v>336</v>
      </c>
      <c r="E2198">
        <v>257.87727599999999</v>
      </c>
      <c r="F2198">
        <v>75.209999999999994</v>
      </c>
      <c r="G2198">
        <v>13.7135988115665</v>
      </c>
      <c r="H2198">
        <v>-8.9265969491383306</v>
      </c>
      <c r="I2198">
        <v>-16.0781580817216</v>
      </c>
      <c r="J2198">
        <v>1.9849334792106601</v>
      </c>
      <c r="K2198">
        <v>75.758764756152303</v>
      </c>
      <c r="L2198">
        <v>75.142899227163298</v>
      </c>
      <c r="M2198">
        <v>63.518036556761203</v>
      </c>
      <c r="N2198">
        <v>1.44586590554901</v>
      </c>
      <c r="O2198">
        <v>72.184549926871398</v>
      </c>
      <c r="P2198">
        <v>51.378731969137803</v>
      </c>
      <c r="Q2198">
        <v>2.8741757961141E-2</v>
      </c>
    </row>
    <row r="2199" spans="1:17" hidden="1" x14ac:dyDescent="0.3">
      <c r="A2199" t="s">
        <v>4558</v>
      </c>
      <c r="B2199" t="s">
        <v>4559</v>
      </c>
      <c r="C2199" t="str">
        <f>IFERROR(VLOOKUP(Table1[[#This Row],[Ticker]],[1]!Table1[[Symbol]:[Industry]],2,FALSE),"-")</f>
        <v>-</v>
      </c>
      <c r="D2199" t="s">
        <v>49</v>
      </c>
      <c r="E2199">
        <v>257.75531606999999</v>
      </c>
      <c r="F2199">
        <v>218.55</v>
      </c>
      <c r="G2199">
        <v>-64.371538970980097</v>
      </c>
      <c r="H2199">
        <v>16.0666129478508</v>
      </c>
      <c r="I2199">
        <v>-41.271121082304603</v>
      </c>
      <c r="J2199">
        <v>-1.72384889352506</v>
      </c>
      <c r="K2199">
        <v>215.476958928729</v>
      </c>
      <c r="L2199">
        <v>267.04645719406602</v>
      </c>
      <c r="M2199">
        <v>75.9693086074126</v>
      </c>
      <c r="N2199">
        <v>0.38804801207405298</v>
      </c>
      <c r="O2199">
        <v>116.495081217112</v>
      </c>
      <c r="P2199">
        <v>26.183602771362601</v>
      </c>
      <c r="Q2199">
        <v>-0.11891358890008299</v>
      </c>
    </row>
    <row r="2200" spans="1:17" hidden="1" x14ac:dyDescent="0.3">
      <c r="A2200" t="s">
        <v>4560</v>
      </c>
      <c r="B2200" t="s">
        <v>4561</v>
      </c>
      <c r="C2200" t="str">
        <f>IFERROR(VLOOKUP(Table1[[#This Row],[Ticker]],[1]!Table1[[Symbol]:[Industry]],2,FALSE),"-")</f>
        <v>-</v>
      </c>
      <c r="D2200" t="s">
        <v>1535</v>
      </c>
      <c r="E2200">
        <v>257.61325275000002</v>
      </c>
      <c r="F2200">
        <v>8.0500000000000007</v>
      </c>
      <c r="G2200">
        <v>121.267820793659</v>
      </c>
      <c r="H2200">
        <v>6.5063820500838503</v>
      </c>
      <c r="I2200">
        <v>-19.396462348708901</v>
      </c>
      <c r="J2200">
        <v>4.4565319904131204</v>
      </c>
      <c r="K2200">
        <v>7.2815042045502496</v>
      </c>
      <c r="L2200">
        <v>6.7518411224045201</v>
      </c>
      <c r="M2200">
        <v>59.578675742680701</v>
      </c>
      <c r="N2200">
        <v>1.1630529482607801</v>
      </c>
      <c r="O2200">
        <v>20.496894409937799</v>
      </c>
      <c r="P2200">
        <v>198.14814814814801</v>
      </c>
      <c r="Q2200">
        <v>-3.7010416128794001E-2</v>
      </c>
    </row>
    <row r="2201" spans="1:17" hidden="1" x14ac:dyDescent="0.3">
      <c r="A2201" t="s">
        <v>4562</v>
      </c>
      <c r="B2201" t="s">
        <v>4563</v>
      </c>
      <c r="C2201" t="str">
        <f>IFERROR(VLOOKUP(Table1[[#This Row],[Ticker]],[1]!Table1[[Symbol]:[Industry]],2,FALSE),"-")</f>
        <v>-</v>
      </c>
      <c r="D2201" t="s">
        <v>629</v>
      </c>
      <c r="E2201">
        <v>257.01327400000002</v>
      </c>
      <c r="F2201">
        <v>157.62</v>
      </c>
      <c r="G2201">
        <v>152.51505285743301</v>
      </c>
      <c r="H2201">
        <v>7.50723237942782</v>
      </c>
      <c r="I2201">
        <v>56.117493943213901</v>
      </c>
      <c r="J2201">
        <v>1.37774411162523</v>
      </c>
      <c r="K2201">
        <v>141.01128538164099</v>
      </c>
      <c r="L2201">
        <v>114.234263115902</v>
      </c>
      <c r="M2201">
        <v>48.924045104388703</v>
      </c>
      <c r="N2201">
        <v>0.90026757482915198</v>
      </c>
      <c r="O2201">
        <v>3.5718817408958201</v>
      </c>
      <c r="P2201">
        <v>190.81180811808099</v>
      </c>
      <c r="Q2201">
        <v>0.128478807267567</v>
      </c>
    </row>
    <row r="2202" spans="1:17" hidden="1" x14ac:dyDescent="0.3">
      <c r="A2202" t="s">
        <v>4564</v>
      </c>
      <c r="B2202" t="s">
        <v>4565</v>
      </c>
      <c r="C2202" t="str">
        <f>IFERROR(VLOOKUP(Table1[[#This Row],[Ticker]],[1]!Table1[[Symbol]:[Industry]],2,FALSE),"-")</f>
        <v>-</v>
      </c>
      <c r="D2202" t="s">
        <v>49</v>
      </c>
      <c r="E2202">
        <v>256.97430000000003</v>
      </c>
      <c r="F2202">
        <v>834.9</v>
      </c>
      <c r="G2202">
        <v>13.786760187599199</v>
      </c>
      <c r="H2202">
        <v>-8.8986416893806108</v>
      </c>
      <c r="I2202">
        <v>-49.579232757599598</v>
      </c>
      <c r="J2202">
        <v>-6.5419411495982599E-2</v>
      </c>
      <c r="K2202">
        <v>883.83616051121101</v>
      </c>
      <c r="L2202">
        <v>901.63847695124298</v>
      </c>
      <c r="M2202">
        <v>38.459220360773799</v>
      </c>
      <c r="N2202">
        <v>0.88809434883385796</v>
      </c>
      <c r="O2202">
        <v>77.254761049227398</v>
      </c>
      <c r="P2202">
        <v>47.0757486788021</v>
      </c>
      <c r="Q2202">
        <v>2.3736494311946001E-2</v>
      </c>
    </row>
    <row r="2203" spans="1:17" hidden="1" x14ac:dyDescent="0.3">
      <c r="A2203" t="s">
        <v>4566</v>
      </c>
      <c r="B2203" t="s">
        <v>4567</v>
      </c>
      <c r="C2203" t="str">
        <f>IFERROR(VLOOKUP(Table1[[#This Row],[Ticker]],[1]!Table1[[Symbol]:[Industry]],2,FALSE),"-")</f>
        <v>-</v>
      </c>
      <c r="D2203" t="s">
        <v>629</v>
      </c>
      <c r="E2203">
        <v>256.91462999999999</v>
      </c>
      <c r="F2203">
        <v>208.1</v>
      </c>
      <c r="G2203">
        <v>729.01294399694495</v>
      </c>
      <c r="H2203">
        <v>20.625273524591901</v>
      </c>
      <c r="I2203">
        <v>671.34409696243904</v>
      </c>
      <c r="J2203">
        <v>-3.8625074607018002</v>
      </c>
      <c r="K2203">
        <v>170.624157654241</v>
      </c>
      <c r="L2203">
        <v>93.791390628594399</v>
      </c>
      <c r="M2203">
        <v>59.658470838601701</v>
      </c>
      <c r="N2203">
        <v>0.76393688955672401</v>
      </c>
      <c r="O2203">
        <v>4.5170591061989498</v>
      </c>
      <c r="P2203">
        <v>872.42990654205596</v>
      </c>
    </row>
    <row r="2204" spans="1:17" hidden="1" x14ac:dyDescent="0.3">
      <c r="A2204" t="s">
        <v>4568</v>
      </c>
      <c r="B2204" t="s">
        <v>4569</v>
      </c>
      <c r="C2204" t="str">
        <f>IFERROR(VLOOKUP(Table1[[#This Row],[Ticker]],[1]!Table1[[Symbol]:[Industry]],2,FALSE),"-")</f>
        <v>-</v>
      </c>
      <c r="D2204" t="s">
        <v>130</v>
      </c>
      <c r="E2204">
        <v>256.32997640999997</v>
      </c>
      <c r="F2204">
        <v>229.49</v>
      </c>
      <c r="G2204">
        <v>-28.452793986548201</v>
      </c>
      <c r="H2204">
        <v>-2.9284428813341101</v>
      </c>
      <c r="I2204">
        <v>-36.141456206970297</v>
      </c>
      <c r="J2204">
        <v>1.1125089378010999</v>
      </c>
      <c r="K2204">
        <v>236.91267056326399</v>
      </c>
      <c r="L2204">
        <v>243.950449892866</v>
      </c>
      <c r="M2204">
        <v>40.416442234826597</v>
      </c>
      <c r="N2204">
        <v>0.72560505376267603</v>
      </c>
      <c r="O2204">
        <v>44.951849753801802</v>
      </c>
      <c r="P2204">
        <v>19.932061667102101</v>
      </c>
      <c r="Q2204">
        <v>1.0879198532427E-2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1576</v>
      </c>
      <c r="E2205">
        <v>256.060992</v>
      </c>
      <c r="F2205">
        <v>20.14</v>
      </c>
      <c r="G2205">
        <v>9.5606060285591408</v>
      </c>
      <c r="H2205">
        <v>-8.0741999993169795</v>
      </c>
      <c r="I2205">
        <v>-25.160522973447399</v>
      </c>
      <c r="J2205">
        <v>-0.81884956234070405</v>
      </c>
      <c r="K2205">
        <v>21.201860693250399</v>
      </c>
      <c r="L2205">
        <v>21.964281606732602</v>
      </c>
      <c r="M2205">
        <v>44.144127738982903</v>
      </c>
      <c r="N2205">
        <v>0.49589186039357303</v>
      </c>
      <c r="O2205">
        <v>93.147964250248194</v>
      </c>
      <c r="P2205">
        <v>53.740458015267102</v>
      </c>
      <c r="Q2205">
        <v>9.2485334544038997E-2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E2206">
        <v>254.77234312499999</v>
      </c>
      <c r="F2206">
        <v>835.9</v>
      </c>
      <c r="G2206">
        <v>788.44421499814302</v>
      </c>
      <c r="H2206">
        <v>1.4218402889167401</v>
      </c>
      <c r="I2206">
        <v>801.59134804074495</v>
      </c>
      <c r="J2206">
        <v>-0.16507063376681899</v>
      </c>
      <c r="K2206">
        <v>755.44274840143396</v>
      </c>
      <c r="M2206">
        <v>35.908642953867698</v>
      </c>
      <c r="N2206">
        <v>0.99683125349494095</v>
      </c>
      <c r="O2206">
        <v>17.119272640267901</v>
      </c>
      <c r="P2206">
        <v>859.70149253731302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D2207" t="s">
        <v>297</v>
      </c>
      <c r="E2207">
        <v>254.35224460800001</v>
      </c>
      <c r="F2207">
        <v>94.9</v>
      </c>
      <c r="G2207">
        <v>-74.667834064096496</v>
      </c>
      <c r="H2207">
        <v>-2.0070923051755001</v>
      </c>
      <c r="I2207">
        <v>-61.009788641374001</v>
      </c>
      <c r="J2207">
        <v>3.0823248022524399</v>
      </c>
      <c r="K2207">
        <v>104.77725878179101</v>
      </c>
      <c r="L2207">
        <v>144.753400606459</v>
      </c>
      <c r="M2207">
        <v>67.551258231659403</v>
      </c>
      <c r="N2207">
        <v>0.65250706415870097</v>
      </c>
      <c r="O2207">
        <v>139.14646996838701</v>
      </c>
      <c r="P2207">
        <v>6.6292134831460601</v>
      </c>
      <c r="Q2207">
        <v>2.0898197780822001E-2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E2208">
        <v>254.09167962999999</v>
      </c>
      <c r="F2208">
        <v>162.9</v>
      </c>
      <c r="G2208">
        <v>-3.2915161938758501</v>
      </c>
      <c r="H2208">
        <v>-1.52936333479946</v>
      </c>
      <c r="I2208">
        <v>9.8556168487264504</v>
      </c>
      <c r="J2208">
        <v>1.7207498318540499</v>
      </c>
      <c r="K2208">
        <v>155.57123797454599</v>
      </c>
      <c r="M2208">
        <v>47.2159404618872</v>
      </c>
      <c r="N2208">
        <v>0.48424510592652098</v>
      </c>
      <c r="O2208">
        <v>9.6992019643953302</v>
      </c>
      <c r="P2208">
        <v>42.644483362521797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297</v>
      </c>
      <c r="E2209">
        <v>254.00123596799901</v>
      </c>
      <c r="F2209">
        <v>53.9</v>
      </c>
      <c r="G2209">
        <v>-44.432480411159403</v>
      </c>
      <c r="H2209">
        <v>14.5195183390822</v>
      </c>
      <c r="I2209">
        <v>-27.3906017192934</v>
      </c>
      <c r="J2209">
        <v>-7.2619183356321404</v>
      </c>
      <c r="K2209">
        <v>55.702524859507797</v>
      </c>
      <c r="L2209">
        <v>59.158010157852203</v>
      </c>
      <c r="M2209">
        <v>37.2027116120721</v>
      </c>
      <c r="N2209">
        <v>2.81651882013132</v>
      </c>
      <c r="O2209">
        <v>84.972170686456394</v>
      </c>
      <c r="P2209">
        <v>21.396396396396302</v>
      </c>
      <c r="Q2209">
        <v>0.13808631954356601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D2210" t="s">
        <v>239</v>
      </c>
      <c r="E2210">
        <v>253.40625</v>
      </c>
      <c r="F2210">
        <v>673.55</v>
      </c>
      <c r="G2210">
        <v>11.0848552939134</v>
      </c>
      <c r="H2210">
        <v>-1.4973314777675999</v>
      </c>
      <c r="I2210">
        <v>-1.72432894220068</v>
      </c>
      <c r="J2210">
        <v>1.2272650395122799</v>
      </c>
      <c r="K2210">
        <v>641.33356277432802</v>
      </c>
      <c r="L2210">
        <v>602.18374204075496</v>
      </c>
      <c r="M2210">
        <v>73.180270796221293</v>
      </c>
      <c r="N2210">
        <v>1.1159398270096199</v>
      </c>
      <c r="O2210">
        <v>8.3809665206740291</v>
      </c>
      <c r="P2210">
        <v>41.353620146904497</v>
      </c>
      <c r="Q2210">
        <v>1.5882739933389001E-2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E2211">
        <v>253.20480000000001</v>
      </c>
      <c r="F2211">
        <v>184.5</v>
      </c>
      <c r="G2211">
        <v>-4.0782670861180401</v>
      </c>
      <c r="H2211">
        <v>29.843617877392401</v>
      </c>
      <c r="I2211">
        <v>8.0887940845469899</v>
      </c>
      <c r="J2211">
        <v>-4.5914101172304802</v>
      </c>
      <c r="M2211">
        <v>54.8230627683945</v>
      </c>
      <c r="O2211">
        <v>19.512195121951201</v>
      </c>
      <c r="P2211">
        <v>74.881516587677694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D2212" t="s">
        <v>629</v>
      </c>
      <c r="E2212">
        <v>253.11804069999999</v>
      </c>
      <c r="F2212">
        <v>122.89</v>
      </c>
      <c r="G2212">
        <v>39.901238302077303</v>
      </c>
      <c r="H2212">
        <v>7.5480897676536403</v>
      </c>
      <c r="I2212">
        <v>-3.5150107027449602</v>
      </c>
      <c r="J2212">
        <v>-1.02334464444288</v>
      </c>
      <c r="K2212">
        <v>111.71094105619299</v>
      </c>
      <c r="L2212">
        <v>104.68021866171</v>
      </c>
      <c r="M2212">
        <v>59.434962137072198</v>
      </c>
      <c r="N2212">
        <v>1.7053847962133999</v>
      </c>
      <c r="O2212">
        <v>7.8200016274717097</v>
      </c>
      <c r="P2212">
        <v>69.269972451790593</v>
      </c>
      <c r="Q2212">
        <v>5.1725820826412E-2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65</v>
      </c>
      <c r="E2213">
        <v>252.836355</v>
      </c>
      <c r="F2213">
        <v>244.25</v>
      </c>
      <c r="G2213">
        <v>18.791283696408801</v>
      </c>
      <c r="H2213">
        <v>19.4233341700503</v>
      </c>
      <c r="I2213">
        <v>7.0945304392968698</v>
      </c>
      <c r="J2213">
        <v>21.2508937604637</v>
      </c>
      <c r="K2213">
        <v>196.26856172039101</v>
      </c>
      <c r="L2213">
        <v>197.53261115725499</v>
      </c>
      <c r="M2213">
        <v>83.949588290806901</v>
      </c>
      <c r="N2213">
        <v>3.33054511772312</v>
      </c>
      <c r="O2213">
        <v>1.5353121801432801</v>
      </c>
      <c r="P2213">
        <v>52.65625</v>
      </c>
      <c r="Q2213">
        <v>0.10685430768604701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65</v>
      </c>
      <c r="E2214">
        <v>252.82237537500001</v>
      </c>
      <c r="F2214">
        <v>845.45</v>
      </c>
      <c r="G2214">
        <v>38.637599812601003</v>
      </c>
      <c r="H2214">
        <v>4.5074322863870204</v>
      </c>
      <c r="I2214">
        <v>29.787787604243899</v>
      </c>
      <c r="J2214">
        <v>1.0104648313853401E-2</v>
      </c>
      <c r="K2214">
        <v>769.29573881955196</v>
      </c>
      <c r="L2214">
        <v>654.98812545402302</v>
      </c>
      <c r="M2214">
        <v>54.575978122764603</v>
      </c>
      <c r="N2214">
        <v>0.424591082574729</v>
      </c>
      <c r="O2214">
        <v>12.129635105565001</v>
      </c>
      <c r="P2214">
        <v>79.101790064611805</v>
      </c>
      <c r="Q2214">
        <v>-2.0008151200605999E-2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D2215" t="s">
        <v>388</v>
      </c>
      <c r="E2215">
        <v>252.779436</v>
      </c>
      <c r="F2215">
        <v>216.68</v>
      </c>
      <c r="G2215">
        <v>-7.0732623573248699</v>
      </c>
      <c r="H2215">
        <v>-4.3724230528591796</v>
      </c>
      <c r="I2215">
        <v>-23.965049226837699</v>
      </c>
      <c r="J2215">
        <v>-2.3847953440355201</v>
      </c>
      <c r="K2215">
        <v>223.20837907132</v>
      </c>
      <c r="L2215">
        <v>206.70589694277501</v>
      </c>
      <c r="M2215">
        <v>36.783938653464297</v>
      </c>
      <c r="N2215">
        <v>2.0110635769161198</v>
      </c>
      <c r="O2215">
        <v>22.300166143621901</v>
      </c>
      <c r="P2215">
        <v>39.793548387096699</v>
      </c>
      <c r="Q2215">
        <v>0.10576983262218501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65</v>
      </c>
      <c r="E2216">
        <v>251.46721841499999</v>
      </c>
      <c r="F2216">
        <v>53.44</v>
      </c>
      <c r="G2216">
        <v>26.140476377632499</v>
      </c>
      <c r="H2216">
        <v>-9.4944008149575598</v>
      </c>
      <c r="I2216">
        <v>36.356439494852999</v>
      </c>
      <c r="J2216">
        <v>5.0936451716959104</v>
      </c>
      <c r="K2216">
        <v>51.014421164566997</v>
      </c>
      <c r="L2216">
        <v>45.1614576164637</v>
      </c>
      <c r="M2216">
        <v>55.174340877664697</v>
      </c>
      <c r="N2216">
        <v>0.89035897118916896</v>
      </c>
      <c r="O2216">
        <v>9.2814371257485107</v>
      </c>
      <c r="P2216">
        <v>67.052203813691705</v>
      </c>
      <c r="Q2216">
        <v>4.8264596993269999E-3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336</v>
      </c>
      <c r="E2217">
        <v>251.39197999999999</v>
      </c>
      <c r="F2217">
        <v>84.85</v>
      </c>
      <c r="G2217">
        <v>56.084469615929599</v>
      </c>
      <c r="H2217">
        <v>-14.063807558422299</v>
      </c>
      <c r="I2217">
        <v>8.06552201808028</v>
      </c>
      <c r="J2217">
        <v>-0.55851366717061401</v>
      </c>
      <c r="K2217">
        <v>84.494846811692696</v>
      </c>
      <c r="L2217">
        <v>72.296321952115505</v>
      </c>
      <c r="M2217">
        <v>38.257080761991503</v>
      </c>
      <c r="N2217">
        <v>0.71048035424226896</v>
      </c>
      <c r="O2217">
        <v>14.731879787860899</v>
      </c>
      <c r="P2217">
        <v>99.412455934194995</v>
      </c>
      <c r="Q2217">
        <v>4.1309043014657001E-2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140</v>
      </c>
      <c r="E2218">
        <v>251.16346619999999</v>
      </c>
      <c r="F2218">
        <v>56.78</v>
      </c>
      <c r="G2218">
        <v>32.214049843939101</v>
      </c>
      <c r="H2218">
        <v>20.927223911133101</v>
      </c>
      <c r="I2218">
        <v>-19.984476131164499</v>
      </c>
      <c r="J2218">
        <v>10.3411038500887</v>
      </c>
      <c r="K2218">
        <v>48.874613990434298</v>
      </c>
      <c r="L2218">
        <v>47.002360225258201</v>
      </c>
      <c r="M2218">
        <v>82.737521607569406</v>
      </c>
      <c r="N2218">
        <v>3.4549523042616399</v>
      </c>
      <c r="O2218">
        <v>31.208171891511</v>
      </c>
      <c r="P2218">
        <v>65.298398835516707</v>
      </c>
      <c r="Q2218">
        <v>-1.5856952436902001E-2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D2219" t="s">
        <v>287</v>
      </c>
      <c r="E2219">
        <v>251.14949999999999</v>
      </c>
      <c r="F2219">
        <v>128.85</v>
      </c>
      <c r="G2219">
        <v>-39.707179206340101</v>
      </c>
      <c r="H2219">
        <v>8.2829591992972595</v>
      </c>
      <c r="I2219">
        <v>-12.576325233505299</v>
      </c>
      <c r="J2219">
        <v>-10.615238344515101</v>
      </c>
      <c r="K2219">
        <v>119.4151665445</v>
      </c>
      <c r="L2219">
        <v>129.081765536273</v>
      </c>
      <c r="M2219">
        <v>67.162807609216699</v>
      </c>
      <c r="N2219">
        <v>2.1768879709517299</v>
      </c>
      <c r="O2219">
        <v>46.682188591385298</v>
      </c>
      <c r="P2219">
        <v>42.770083102492997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403</v>
      </c>
      <c r="E2220">
        <v>251.1022907</v>
      </c>
      <c r="F2220">
        <v>126.35</v>
      </c>
      <c r="G2220">
        <v>8.0965244973635109</v>
      </c>
      <c r="H2220">
        <v>40.622761360428598</v>
      </c>
      <c r="I2220">
        <v>21.243657539965799</v>
      </c>
      <c r="J2220">
        <v>5.9776329716932003E-2</v>
      </c>
      <c r="M2220">
        <v>66.905785742570501</v>
      </c>
      <c r="O2220">
        <v>19.509299564701202</v>
      </c>
      <c r="P2220">
        <v>50.148544266191301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1407</v>
      </c>
      <c r="E2221">
        <v>250.841568</v>
      </c>
      <c r="F2221">
        <v>141.25</v>
      </c>
      <c r="G2221">
        <v>3.27055801993719</v>
      </c>
      <c r="H2221">
        <v>-1.99133600265449</v>
      </c>
      <c r="I2221">
        <v>-19.928110362886201</v>
      </c>
      <c r="J2221">
        <v>-3.04647300737266</v>
      </c>
      <c r="K2221">
        <v>139.87319290020901</v>
      </c>
      <c r="L2221">
        <v>133.85710890418699</v>
      </c>
      <c r="M2221">
        <v>53.922473936294601</v>
      </c>
      <c r="N2221">
        <v>0.482083260273447</v>
      </c>
      <c r="O2221">
        <v>30.973451327433601</v>
      </c>
      <c r="P2221">
        <v>45.543534260690301</v>
      </c>
      <c r="Q2221">
        <v>3.8580860406985003E-2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E2222">
        <v>250.68059715000001</v>
      </c>
      <c r="F2222">
        <v>320.45</v>
      </c>
      <c r="G2222">
        <v>225.18647158731</v>
      </c>
      <c r="H2222">
        <v>40.657728459035397</v>
      </c>
      <c r="I2222">
        <v>-1.97909460366203</v>
      </c>
      <c r="J2222">
        <v>35.024346053372803</v>
      </c>
      <c r="K2222">
        <v>256.870468519638</v>
      </c>
      <c r="M2222">
        <v>79.900203997618306</v>
      </c>
      <c r="N2222">
        <v>1.8049515728361201</v>
      </c>
      <c r="O2222">
        <v>12.342019035730999</v>
      </c>
      <c r="P2222">
        <v>272.18350754936102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986</v>
      </c>
      <c r="E2223">
        <v>250.67085939</v>
      </c>
      <c r="F2223">
        <v>79.05</v>
      </c>
      <c r="G2223">
        <v>67.372314159160396</v>
      </c>
      <c r="H2223">
        <v>22.295798662532299</v>
      </c>
      <c r="I2223">
        <v>1.0360055232685601</v>
      </c>
      <c r="J2223">
        <v>4.6643241982053203</v>
      </c>
      <c r="K2223">
        <v>71.607858152311593</v>
      </c>
      <c r="L2223">
        <v>64.213761407838504</v>
      </c>
      <c r="M2223">
        <v>47.914128290558303</v>
      </c>
      <c r="N2223">
        <v>1.16836363461912</v>
      </c>
      <c r="O2223">
        <v>28.905755850727399</v>
      </c>
      <c r="P2223">
        <v>99.118387909319793</v>
      </c>
      <c r="Q2223">
        <v>7.4288379958102002E-2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629</v>
      </c>
      <c r="E2224">
        <v>250.25807569</v>
      </c>
      <c r="F2224">
        <v>8.99</v>
      </c>
      <c r="G2224">
        <v>16.302844471639201</v>
      </c>
      <c r="H2224">
        <v>-15.429983761063999</v>
      </c>
      <c r="I2224">
        <v>39.783814970893701</v>
      </c>
      <c r="J2224">
        <v>-8.5410610479131108</v>
      </c>
      <c r="K2224">
        <v>9.5219763233219794</v>
      </c>
      <c r="L2224">
        <v>7.6839656386735697</v>
      </c>
      <c r="M2224">
        <v>24.496457753263101</v>
      </c>
      <c r="N2224">
        <v>0.68316295281314199</v>
      </c>
      <c r="O2224">
        <v>36.818687430478299</v>
      </c>
      <c r="P2224">
        <v>83.844580777095999</v>
      </c>
      <c r="Q2224">
        <v>0.1146472168309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547</v>
      </c>
      <c r="E2225">
        <v>250.20134999999999</v>
      </c>
      <c r="F2225">
        <v>224.36</v>
      </c>
      <c r="G2225">
        <v>-19.4012620465768</v>
      </c>
      <c r="H2225">
        <v>7.0010255050553898</v>
      </c>
      <c r="I2225">
        <v>-23.445961656695602</v>
      </c>
      <c r="J2225">
        <v>2.2952129173293399</v>
      </c>
      <c r="K2225">
        <v>217.44087335930899</v>
      </c>
      <c r="L2225">
        <v>221.56618500803299</v>
      </c>
      <c r="M2225">
        <v>65.583123816267303</v>
      </c>
      <c r="N2225">
        <v>1.3863303256294699</v>
      </c>
      <c r="O2225">
        <v>22.570868247459401</v>
      </c>
      <c r="P2225">
        <v>18.084210526315701</v>
      </c>
      <c r="Q2225">
        <v>1.515605349474E-2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21</v>
      </c>
      <c r="E2226">
        <v>249.68249986999999</v>
      </c>
      <c r="F2226">
        <v>125.82</v>
      </c>
      <c r="G2226">
        <v>65.995874228774298</v>
      </c>
      <c r="H2226">
        <v>48.824840467933697</v>
      </c>
      <c r="I2226">
        <v>48.9511148369035</v>
      </c>
      <c r="J2226">
        <v>5.3893101687002698</v>
      </c>
      <c r="K2226">
        <v>103.515457311687</v>
      </c>
      <c r="L2226">
        <v>87.622787345849602</v>
      </c>
      <c r="M2226">
        <v>75.883068331865701</v>
      </c>
      <c r="N2226">
        <v>2.98914853192549</v>
      </c>
      <c r="O2226">
        <v>7.2166587188046503</v>
      </c>
      <c r="P2226">
        <v>136.50375939849599</v>
      </c>
      <c r="Q2226">
        <v>6.1114791729835E-2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934</v>
      </c>
      <c r="E2227">
        <v>249.25085200000001</v>
      </c>
      <c r="F2227">
        <v>413.35</v>
      </c>
      <c r="G2227">
        <v>120.874633554542</v>
      </c>
      <c r="H2227">
        <v>98.7896563008089</v>
      </c>
      <c r="I2227">
        <v>30.567635497161699</v>
      </c>
      <c r="J2227">
        <v>32.100049038456902</v>
      </c>
      <c r="K2227">
        <v>256.16718583564898</v>
      </c>
      <c r="L2227">
        <v>219.079927653037</v>
      </c>
      <c r="M2227">
        <v>94.599661965789196</v>
      </c>
      <c r="N2227">
        <v>2.4182833925850602</v>
      </c>
      <c r="O2227">
        <v>9.1085036893673497</v>
      </c>
      <c r="P2227">
        <v>210.78947368421001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140</v>
      </c>
      <c r="E2228">
        <v>248.38779</v>
      </c>
      <c r="F2228">
        <v>16.18</v>
      </c>
      <c r="G2228">
        <v>-107.12645358275699</v>
      </c>
      <c r="H2228">
        <v>-0.116336002654501</v>
      </c>
      <c r="I2228">
        <v>-65.108568259143198</v>
      </c>
      <c r="J2228">
        <v>0.40338513726625702</v>
      </c>
      <c r="K2228">
        <v>16.408357716822898</v>
      </c>
      <c r="L2228">
        <v>33.191630552048501</v>
      </c>
      <c r="M2228">
        <v>52.2470366969875</v>
      </c>
      <c r="N2228">
        <v>2.2924951659239099</v>
      </c>
      <c r="O2228">
        <v>485.53770086526498</v>
      </c>
      <c r="P2228">
        <v>57.240038872691898</v>
      </c>
      <c r="Q2228">
        <v>1.3644339567782E-2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448</v>
      </c>
      <c r="E2229">
        <v>248.05362405</v>
      </c>
      <c r="F2229">
        <v>111.25</v>
      </c>
      <c r="G2229">
        <v>40.437596913062798</v>
      </c>
      <c r="H2229">
        <v>-8.1214398846980895</v>
      </c>
      <c r="I2229">
        <v>5.2648215611298399</v>
      </c>
      <c r="J2229">
        <v>-2.5711920585875201</v>
      </c>
      <c r="K2229">
        <v>109.19477974848699</v>
      </c>
      <c r="L2229">
        <v>95.269088358903801</v>
      </c>
      <c r="M2229">
        <v>47.161865513241302</v>
      </c>
      <c r="N2229">
        <v>0.39953908666383597</v>
      </c>
      <c r="O2229">
        <v>38.516853932584198</v>
      </c>
      <c r="P2229">
        <v>66.044776119402897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934</v>
      </c>
      <c r="E2230">
        <v>247.96809218999999</v>
      </c>
      <c r="F2230">
        <v>30.66</v>
      </c>
      <c r="G2230">
        <v>-15.8380850677966</v>
      </c>
      <c r="H2230">
        <v>2.5136666369930198</v>
      </c>
      <c r="I2230">
        <v>-20.636146792668601</v>
      </c>
      <c r="J2230">
        <v>1.0856288315817499</v>
      </c>
      <c r="K2230">
        <v>29.489682662464698</v>
      </c>
      <c r="L2230">
        <v>30.519665813427999</v>
      </c>
      <c r="M2230">
        <v>57.346858418778801</v>
      </c>
      <c r="N2230">
        <v>1.1885172284253001</v>
      </c>
      <c r="O2230">
        <v>29.745596868884501</v>
      </c>
      <c r="P2230">
        <v>27.75</v>
      </c>
      <c r="Q2230">
        <v>3.6239408782356E-2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D2231" t="s">
        <v>21</v>
      </c>
      <c r="E2231">
        <v>247.810396</v>
      </c>
      <c r="F2231">
        <v>98.3</v>
      </c>
      <c r="G2231">
        <v>-14.9214456177803</v>
      </c>
      <c r="H2231">
        <v>-13.5290007985458</v>
      </c>
      <c r="I2231">
        <v>-13.2673115522343</v>
      </c>
      <c r="J2231">
        <v>-4.6215004587241504</v>
      </c>
      <c r="K2231">
        <v>109.01713614782599</v>
      </c>
      <c r="L2231">
        <v>103.367904856528</v>
      </c>
      <c r="M2231">
        <v>32.009130338285601</v>
      </c>
      <c r="N2231">
        <v>1.07285325865374</v>
      </c>
      <c r="O2231">
        <v>33.112919633774098</v>
      </c>
      <c r="P2231">
        <v>19.5863746958637</v>
      </c>
      <c r="Q2231">
        <v>8.6819766988598002E-2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E2232">
        <v>247.3</v>
      </c>
      <c r="F2232">
        <v>237.8</v>
      </c>
      <c r="G2232">
        <v>622.89769961015304</v>
      </c>
      <c r="H2232">
        <v>22.5492256348445</v>
      </c>
      <c r="I2232">
        <v>151.498217794526</v>
      </c>
      <c r="J2232">
        <v>-4.0889225550414201</v>
      </c>
      <c r="K2232">
        <v>201.70047060867799</v>
      </c>
      <c r="L2232">
        <v>117.02254857533499</v>
      </c>
      <c r="M2232">
        <v>72.145290544476595</v>
      </c>
      <c r="N2232">
        <v>0.68501647606125204</v>
      </c>
      <c r="O2232">
        <v>10.344827586206801</v>
      </c>
      <c r="P2232">
        <v>648.50487881649303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120</v>
      </c>
      <c r="E2233">
        <v>247.1839488</v>
      </c>
      <c r="F2233">
        <v>114.98</v>
      </c>
      <c r="G2233">
        <v>64.757059204255796</v>
      </c>
      <c r="H2233">
        <v>25.036237939565499</v>
      </c>
      <c r="I2233">
        <v>39.529378819738596</v>
      </c>
      <c r="J2233">
        <v>-0.77744996703901104</v>
      </c>
      <c r="K2233">
        <v>98.552193818027106</v>
      </c>
      <c r="L2233">
        <v>84.866752885822095</v>
      </c>
      <c r="M2233">
        <v>64.919445616762303</v>
      </c>
      <c r="N2233">
        <v>2.6542168611132899</v>
      </c>
      <c r="O2233">
        <v>6.1054096364585098</v>
      </c>
      <c r="P2233">
        <v>93.243697478991507</v>
      </c>
      <c r="Q2233">
        <v>1.2277944457398E-2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109</v>
      </c>
      <c r="E2234">
        <v>246.93561632999999</v>
      </c>
      <c r="F2234">
        <v>173</v>
      </c>
      <c r="G2234">
        <v>59.419558761574201</v>
      </c>
      <c r="H2234">
        <v>2.0031492914631501</v>
      </c>
      <c r="I2234">
        <v>-7.0686358682764103</v>
      </c>
      <c r="J2234">
        <v>-1.27732835214287</v>
      </c>
      <c r="K2234">
        <v>177.64984011683899</v>
      </c>
      <c r="L2234">
        <v>165.42577030664501</v>
      </c>
      <c r="M2234">
        <v>34.899626527458601</v>
      </c>
      <c r="N2234">
        <v>1.2155467162353399</v>
      </c>
      <c r="O2234">
        <v>107.63005780346801</v>
      </c>
      <c r="P2234">
        <v>109.925979856813</v>
      </c>
      <c r="Q2234">
        <v>9.8642596144639993E-2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1215</v>
      </c>
      <c r="E2235">
        <v>246.63426527999999</v>
      </c>
      <c r="F2235">
        <v>103.05</v>
      </c>
      <c r="G2235">
        <v>-58.843330809838697</v>
      </c>
      <c r="H2235">
        <v>20.773104110740199</v>
      </c>
      <c r="I2235">
        <v>-19.9555578333967</v>
      </c>
      <c r="J2235">
        <v>-7.5622321635823502</v>
      </c>
      <c r="K2235">
        <v>99.208186933123301</v>
      </c>
      <c r="L2235">
        <v>107.93121194482001</v>
      </c>
      <c r="M2235">
        <v>48.978952984931297</v>
      </c>
      <c r="N2235">
        <v>0.95957926371149505</v>
      </c>
      <c r="O2235">
        <v>63.852498786996499</v>
      </c>
      <c r="P2235">
        <v>40.108769544527497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304</v>
      </c>
      <c r="E2236">
        <v>246.04354238400001</v>
      </c>
      <c r="F2236">
        <v>140.94999999999999</v>
      </c>
      <c r="G2236">
        <v>-15.360796726872</v>
      </c>
      <c r="H2236">
        <v>-9.2550056309913291</v>
      </c>
      <c r="I2236">
        <v>-17.255723299840501</v>
      </c>
      <c r="J2236">
        <v>-0.74982391199846299</v>
      </c>
      <c r="K2236">
        <v>143.857806530777</v>
      </c>
      <c r="L2236">
        <v>144.02497584402801</v>
      </c>
      <c r="M2236">
        <v>46.7920168674653</v>
      </c>
      <c r="N2236">
        <v>0.50358942836691201</v>
      </c>
      <c r="O2236">
        <v>29.762327066335502</v>
      </c>
      <c r="P2236">
        <v>17.801922273297102</v>
      </c>
      <c r="Q2236">
        <v>2.7654766295760001E-2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75</v>
      </c>
      <c r="E2237">
        <v>245.12481</v>
      </c>
      <c r="F2237">
        <v>19</v>
      </c>
      <c r="G2237">
        <v>-8.4254733966986404</v>
      </c>
      <c r="H2237">
        <v>1.1197398230246201</v>
      </c>
      <c r="I2237">
        <v>-15.8171163570237</v>
      </c>
      <c r="J2237">
        <v>-5.7735493469346597</v>
      </c>
      <c r="K2237">
        <v>19.340426692615601</v>
      </c>
      <c r="L2237">
        <v>19.545305875345399</v>
      </c>
      <c r="M2237">
        <v>48.588247982652497</v>
      </c>
      <c r="N2237">
        <v>1.25002390236988</v>
      </c>
      <c r="O2237">
        <v>60.2631578947368</v>
      </c>
      <c r="P2237">
        <v>41.7910447761193</v>
      </c>
      <c r="Q2237">
        <v>5.4755768268244E-2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D2238" t="s">
        <v>629</v>
      </c>
      <c r="E2238">
        <v>244.74757607999999</v>
      </c>
      <c r="F2238">
        <v>68.099999999999994</v>
      </c>
      <c r="G2238">
        <v>198.678535079374</v>
      </c>
      <c r="H2238">
        <v>37.038164351704097</v>
      </c>
      <c r="I2238">
        <v>211.82566812197601</v>
      </c>
      <c r="J2238">
        <v>6.9238279003319896</v>
      </c>
      <c r="K2238">
        <v>59.4558331779456</v>
      </c>
      <c r="M2238">
        <v>76.625084719569898</v>
      </c>
      <c r="N2238">
        <v>1.37466820910414</v>
      </c>
      <c r="O2238">
        <v>10.8663729809104</v>
      </c>
      <c r="P2238">
        <v>224.28571428571399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455</v>
      </c>
      <c r="E2239">
        <v>244.584</v>
      </c>
      <c r="F2239">
        <v>501.1</v>
      </c>
      <c r="G2239">
        <v>4.6670961088814504</v>
      </c>
      <c r="H2239">
        <v>-5.4310133298960501</v>
      </c>
      <c r="I2239">
        <v>-11.299250766543899</v>
      </c>
      <c r="J2239">
        <v>-2.4983307202579801</v>
      </c>
      <c r="K2239">
        <v>521.00320629816099</v>
      </c>
      <c r="L2239">
        <v>486.11067793890498</v>
      </c>
      <c r="M2239">
        <v>33.458161085834398</v>
      </c>
      <c r="N2239">
        <v>0.80295045110049801</v>
      </c>
      <c r="O2239">
        <v>19.796447814807401</v>
      </c>
      <c r="P2239">
        <v>32.653871608206501</v>
      </c>
      <c r="Q2239">
        <v>-6.9919999890576998E-2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189</v>
      </c>
      <c r="E2240">
        <v>244.580815175</v>
      </c>
      <c r="F2240">
        <v>187.9</v>
      </c>
      <c r="G2240">
        <v>11.246426037651</v>
      </c>
      <c r="H2240">
        <v>5.5144524829525103</v>
      </c>
      <c r="I2240">
        <v>-19.348054092380099</v>
      </c>
      <c r="J2240">
        <v>-6.7988792649981402</v>
      </c>
      <c r="K2240">
        <v>188.771797104657</v>
      </c>
      <c r="L2240">
        <v>168.37982172079199</v>
      </c>
      <c r="M2240">
        <v>38.873628832982597</v>
      </c>
      <c r="N2240">
        <v>0.89621048829178995</v>
      </c>
      <c r="O2240">
        <v>18.440659925492199</v>
      </c>
      <c r="P2240">
        <v>59.102455546147297</v>
      </c>
      <c r="Q2240">
        <v>6.5255151501229999E-3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934</v>
      </c>
      <c r="E2241">
        <v>244.309775</v>
      </c>
      <c r="F2241">
        <v>215</v>
      </c>
      <c r="G2241">
        <v>-20.729130425852301</v>
      </c>
      <c r="H2241">
        <v>-0.56770466893287896</v>
      </c>
      <c r="I2241">
        <v>-64.840998544690194</v>
      </c>
      <c r="J2241">
        <v>2.3501018352024698</v>
      </c>
      <c r="K2241">
        <v>213.65623550817</v>
      </c>
      <c r="L2241">
        <v>273.965761584934</v>
      </c>
      <c r="M2241">
        <v>43.970615523148197</v>
      </c>
      <c r="N2241">
        <v>0.65528380249192397</v>
      </c>
      <c r="O2241">
        <v>126.418604651162</v>
      </c>
      <c r="P2241">
        <v>15.5913978494623</v>
      </c>
      <c r="Q2241">
        <v>4.0523438212195E-2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E2242">
        <v>243.92409660000001</v>
      </c>
      <c r="F2242">
        <v>14.71</v>
      </c>
      <c r="G2242">
        <v>22.573418231618302</v>
      </c>
      <c r="H2242">
        <v>-14.407618780825899</v>
      </c>
      <c r="I2242">
        <v>-29.164462924779698</v>
      </c>
      <c r="J2242">
        <v>0.51632290561763206</v>
      </c>
      <c r="K2242">
        <v>15.954495605477399</v>
      </c>
      <c r="L2242">
        <v>15.348940637675099</v>
      </c>
      <c r="M2242">
        <v>33.892610056399398</v>
      </c>
      <c r="N2242">
        <v>1.2381422291844899</v>
      </c>
      <c r="O2242">
        <v>33.242692046226999</v>
      </c>
      <c r="P2242">
        <v>53.7373698418819</v>
      </c>
      <c r="Q2242">
        <v>5.9658099672404999E-2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D2243" t="s">
        <v>189</v>
      </c>
      <c r="E2243">
        <v>243.41711247800001</v>
      </c>
      <c r="F2243">
        <v>104.66</v>
      </c>
      <c r="G2243">
        <v>26.742784640369798</v>
      </c>
      <c r="H2243">
        <v>2.4618992914631499</v>
      </c>
      <c r="I2243">
        <v>-1.47383195376968</v>
      </c>
      <c r="J2243">
        <v>-0.60961060711023096</v>
      </c>
      <c r="K2243">
        <v>104.381192969802</v>
      </c>
      <c r="L2243">
        <v>96.735879042340102</v>
      </c>
      <c r="M2243">
        <v>47.219393686870603</v>
      </c>
      <c r="N2243">
        <v>1.10025856256673</v>
      </c>
      <c r="O2243">
        <v>34.435314351232499</v>
      </c>
      <c r="P2243">
        <v>52.343522561863097</v>
      </c>
      <c r="Q2243">
        <v>3.4818137316100999E-2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1654</v>
      </c>
      <c r="E2244">
        <v>243.40167</v>
      </c>
      <c r="F2244">
        <v>25.82</v>
      </c>
      <c r="G2244">
        <v>-81.160184514043493</v>
      </c>
      <c r="H2244">
        <v>-5.5927394918067996</v>
      </c>
      <c r="I2244">
        <v>-53.442903306594999</v>
      </c>
      <c r="J2244">
        <v>-0.39543596500311601</v>
      </c>
      <c r="K2244">
        <v>28.158478445643802</v>
      </c>
      <c r="L2244">
        <v>37.6834448333042</v>
      </c>
      <c r="M2244">
        <v>44.167749958095698</v>
      </c>
      <c r="N2244">
        <v>0.87471985279986397</v>
      </c>
      <c r="O2244">
        <v>144.64239607539301</v>
      </c>
      <c r="P2244">
        <v>11.0537634408602</v>
      </c>
      <c r="Q2244">
        <v>9.9078442879265996E-2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629</v>
      </c>
      <c r="E2245">
        <v>242.998842</v>
      </c>
      <c r="F2245">
        <v>236.15</v>
      </c>
      <c r="G2245">
        <v>402.692597080013</v>
      </c>
      <c r="H2245">
        <v>-11.883926522581501</v>
      </c>
      <c r="I2245">
        <v>69.473698058141906</v>
      </c>
      <c r="J2245">
        <v>-14.2161952823141</v>
      </c>
      <c r="K2245">
        <v>252.272273411508</v>
      </c>
      <c r="L2245">
        <v>183.986354769066</v>
      </c>
      <c r="M2245">
        <v>31.801385067603</v>
      </c>
      <c r="N2245">
        <v>0.50779220779220702</v>
      </c>
      <c r="O2245">
        <v>63.455430870209597</v>
      </c>
      <c r="P2245">
        <v>490.375</v>
      </c>
      <c r="Q2245">
        <v>0.14598506472846601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713</v>
      </c>
      <c r="E2246">
        <v>242.86609717499999</v>
      </c>
      <c r="F2246">
        <v>530.94000000000005</v>
      </c>
      <c r="G2246">
        <v>-8.3890311236400699</v>
      </c>
      <c r="H2246">
        <v>0.48814744508207197</v>
      </c>
      <c r="I2246">
        <v>-1.7275859985589199</v>
      </c>
      <c r="J2246">
        <v>-0.160136947845021</v>
      </c>
      <c r="K2246">
        <v>511.81352682218397</v>
      </c>
      <c r="L2246">
        <v>480.79649785089299</v>
      </c>
      <c r="M2246">
        <v>76.378610990004603</v>
      </c>
      <c r="N2246">
        <v>0.84404464607357099</v>
      </c>
      <c r="O2246">
        <v>4.3997438505292301</v>
      </c>
      <c r="P2246">
        <v>24.5022863172704</v>
      </c>
      <c r="Q2246">
        <v>-1.6014498322345E-2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49</v>
      </c>
      <c r="E2247">
        <v>242.59198964000001</v>
      </c>
      <c r="F2247">
        <v>172.15</v>
      </c>
      <c r="G2247">
        <v>-21.9023599292317</v>
      </c>
      <c r="H2247">
        <v>5.2998151614440303</v>
      </c>
      <c r="I2247">
        <v>5.9374779077889404</v>
      </c>
      <c r="J2247">
        <v>0.59468831261851596</v>
      </c>
      <c r="K2247">
        <v>158.70146776767299</v>
      </c>
      <c r="L2247">
        <v>142.964261650483</v>
      </c>
      <c r="M2247">
        <v>55.333797737618099</v>
      </c>
      <c r="N2247">
        <v>0.48571294547511801</v>
      </c>
      <c r="O2247">
        <v>6.8835318036595901</v>
      </c>
      <c r="P2247">
        <v>63.330170777988599</v>
      </c>
      <c r="Q2247">
        <v>3.4936171257983997E-2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242</v>
      </c>
      <c r="E2248">
        <v>241.985647142</v>
      </c>
      <c r="F2248">
        <v>219.56</v>
      </c>
      <c r="G2248">
        <v>7.5401828312583499</v>
      </c>
      <c r="H2248">
        <v>35.387025087158797</v>
      </c>
      <c r="I2248">
        <v>-27.997649549004201</v>
      </c>
      <c r="J2248">
        <v>19.864299898180999</v>
      </c>
      <c r="K2248">
        <v>186.98348648705499</v>
      </c>
      <c r="L2248">
        <v>184.70886000599</v>
      </c>
      <c r="M2248">
        <v>82.967832437465105</v>
      </c>
      <c r="N2248">
        <v>2.3313457909786699</v>
      </c>
      <c r="O2248">
        <v>32.0823465112042</v>
      </c>
      <c r="P2248">
        <v>63.423892817268303</v>
      </c>
      <c r="Q2248">
        <v>2.2457900481498001E-2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400</v>
      </c>
      <c r="E2249">
        <v>241.26552581999999</v>
      </c>
      <c r="F2249">
        <v>99.03</v>
      </c>
      <c r="G2249">
        <v>19.3855001494431</v>
      </c>
      <c r="H2249">
        <v>-4.9383571187932498</v>
      </c>
      <c r="I2249">
        <v>-1.37760084685622</v>
      </c>
      <c r="J2249">
        <v>-1.19901523250349</v>
      </c>
      <c r="K2249">
        <v>97.220397810115102</v>
      </c>
      <c r="L2249">
        <v>90.927962639464795</v>
      </c>
      <c r="M2249">
        <v>39.873929616508399</v>
      </c>
      <c r="N2249">
        <v>0.34914624286490797</v>
      </c>
      <c r="O2249">
        <v>21.225891144097702</v>
      </c>
      <c r="P2249">
        <v>53.178654292343303</v>
      </c>
      <c r="Q2249">
        <v>1.7610243800015E-2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542</v>
      </c>
      <c r="E2250">
        <v>240.10810803000001</v>
      </c>
      <c r="F2250">
        <v>392.1</v>
      </c>
      <c r="G2250">
        <v>-31.533282853173102</v>
      </c>
      <c r="H2250">
        <v>-3.50573649128444</v>
      </c>
      <c r="I2250">
        <v>-21.432768160255499</v>
      </c>
      <c r="J2250">
        <v>-1.6945984325619501</v>
      </c>
      <c r="K2250">
        <v>390.70292409728899</v>
      </c>
      <c r="L2250">
        <v>392.90889835068299</v>
      </c>
      <c r="M2250">
        <v>57.1784037342548</v>
      </c>
      <c r="N2250">
        <v>0.78944562662762896</v>
      </c>
      <c r="O2250">
        <v>32.096403978576802</v>
      </c>
      <c r="P2250">
        <v>22.53125</v>
      </c>
      <c r="Q2250">
        <v>6.9519407614671999E-2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336</v>
      </c>
      <c r="E2251">
        <v>239.45581035000001</v>
      </c>
      <c r="F2251">
        <v>399.75</v>
      </c>
      <c r="G2251">
        <v>128.04129795102</v>
      </c>
      <c r="H2251">
        <v>-7.9618356482958701</v>
      </c>
      <c r="I2251">
        <v>-21.005001551520898</v>
      </c>
      <c r="J2251">
        <v>-2.32117432376549</v>
      </c>
      <c r="K2251">
        <v>405.16116987391098</v>
      </c>
      <c r="L2251">
        <v>357.62904644389602</v>
      </c>
      <c r="M2251">
        <v>38.707043454787602</v>
      </c>
      <c r="N2251">
        <v>0.99319294265474201</v>
      </c>
      <c r="O2251">
        <v>32.157598499061898</v>
      </c>
      <c r="P2251">
        <v>166.32245169886701</v>
      </c>
      <c r="Q2251">
        <v>0.13703368990789899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821</v>
      </c>
      <c r="E2252">
        <v>239.0073845</v>
      </c>
      <c r="F2252">
        <v>98.8</v>
      </c>
      <c r="G2252">
        <v>-53.8830412753057</v>
      </c>
      <c r="H2252">
        <v>5.6881155076793704</v>
      </c>
      <c r="I2252">
        <v>-40.735908232703302</v>
      </c>
      <c r="J2252">
        <v>4.5825353505027202</v>
      </c>
      <c r="K2252">
        <v>94.555007443109204</v>
      </c>
      <c r="M2252">
        <v>59.913300623801597</v>
      </c>
      <c r="N2252">
        <v>1.8373369404667499</v>
      </c>
      <c r="O2252">
        <v>46.761133603238797</v>
      </c>
      <c r="P2252">
        <v>50.7246376811594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1407</v>
      </c>
      <c r="E2253">
        <v>238.78977499999999</v>
      </c>
      <c r="F2253">
        <v>196.3</v>
      </c>
      <c r="G2253">
        <v>-22.832310096392501</v>
      </c>
      <c r="H2253">
        <v>2.32598229012447</v>
      </c>
      <c r="I2253">
        <v>3.0785059257265099</v>
      </c>
      <c r="J2253">
        <v>-0.31392255504141803</v>
      </c>
      <c r="K2253">
        <v>191.56315928659299</v>
      </c>
      <c r="L2253">
        <v>194.17362325751</v>
      </c>
      <c r="M2253">
        <v>70.330095215999407</v>
      </c>
      <c r="N2253">
        <v>1.8214037670015799</v>
      </c>
      <c r="O2253">
        <v>51.197147223637202</v>
      </c>
      <c r="P2253">
        <v>22.457891453524599</v>
      </c>
      <c r="Q2253">
        <v>8.4937131124449994E-3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65</v>
      </c>
      <c r="E2254">
        <v>238.02408</v>
      </c>
      <c r="F2254">
        <v>141.30000000000001</v>
      </c>
      <c r="G2254">
        <v>-29.713049582994302</v>
      </c>
      <c r="H2254">
        <v>11.7218992914631</v>
      </c>
      <c r="I2254">
        <v>-16.565916540391999</v>
      </c>
      <c r="J2254">
        <v>-2.2938072226126498</v>
      </c>
      <c r="M2254">
        <v>46.166454164751599</v>
      </c>
      <c r="O2254">
        <v>39.278131634819502</v>
      </c>
      <c r="P2254">
        <v>38.529411764705898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242</v>
      </c>
      <c r="E2255">
        <v>237.89071200000001</v>
      </c>
      <c r="F2255">
        <v>86.04</v>
      </c>
      <c r="G2255">
        <v>-37.371885088693098</v>
      </c>
      <c r="H2255">
        <v>-6.9040246789697797</v>
      </c>
      <c r="I2255">
        <v>-45.2412961637378</v>
      </c>
      <c r="J2255">
        <v>-1.4440228538036901</v>
      </c>
      <c r="K2255">
        <v>93.886134978343193</v>
      </c>
      <c r="L2255">
        <v>98.948109518338995</v>
      </c>
      <c r="M2255">
        <v>46.4566932287063</v>
      </c>
      <c r="N2255">
        <v>1.1286449035805799</v>
      </c>
      <c r="O2255">
        <v>56.090190609018997</v>
      </c>
      <c r="P2255">
        <v>5.5058246474555697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1093</v>
      </c>
      <c r="E2256">
        <v>236.8134</v>
      </c>
      <c r="F2256">
        <v>210</v>
      </c>
      <c r="G2256">
        <v>122.766564140791</v>
      </c>
      <c r="H2256">
        <v>-2.7737147436245499</v>
      </c>
      <c r="I2256">
        <v>70.148649488436007</v>
      </c>
      <c r="J2256">
        <v>-0.43256516672526701</v>
      </c>
      <c r="K2256">
        <v>191.95163496966001</v>
      </c>
      <c r="L2256">
        <v>137.331967144402</v>
      </c>
      <c r="M2256">
        <v>48.318155560808201</v>
      </c>
      <c r="N2256">
        <v>1.60709677419354</v>
      </c>
      <c r="O2256">
        <v>18.738095238095202</v>
      </c>
      <c r="P2256">
        <v>225.07739938080499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150</v>
      </c>
      <c r="E2257">
        <v>235.97923599999999</v>
      </c>
      <c r="F2257">
        <v>561.6</v>
      </c>
      <c r="G2257">
        <v>-13.0056754469416</v>
      </c>
      <c r="H2257">
        <v>49.816205821414499</v>
      </c>
      <c r="I2257">
        <v>0.14145759566062299</v>
      </c>
      <c r="J2257">
        <v>-6.0099751866203697</v>
      </c>
      <c r="M2257">
        <v>52.905492077596698</v>
      </c>
      <c r="O2257">
        <v>18.6965811965811</v>
      </c>
      <c r="P2257">
        <v>71.8745218056618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713</v>
      </c>
      <c r="E2258">
        <v>235.24006722999999</v>
      </c>
      <c r="F2258">
        <v>21.28</v>
      </c>
      <c r="G2258">
        <v>9.27919885637405</v>
      </c>
      <c r="H2258">
        <v>-0.16535561049762099</v>
      </c>
      <c r="I2258">
        <v>2.4551714623556502</v>
      </c>
      <c r="J2258">
        <v>1.77710615309255</v>
      </c>
      <c r="K2258">
        <v>20.2646789058536</v>
      </c>
      <c r="L2258">
        <v>18.787795616357101</v>
      </c>
      <c r="M2258">
        <v>52.769297021364501</v>
      </c>
      <c r="N2258">
        <v>0.85540011896066304</v>
      </c>
      <c r="O2258">
        <v>9.2575187969924801</v>
      </c>
      <c r="P2258">
        <v>37.957860615883298</v>
      </c>
      <c r="Q2258">
        <v>2.7288076423579999E-3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E2259">
        <v>235.141854</v>
      </c>
      <c r="F2259">
        <v>142.75</v>
      </c>
      <c r="G2259">
        <v>39.823345767584897</v>
      </c>
      <c r="H2259">
        <v>7.6759809241162102</v>
      </c>
      <c r="I2259">
        <v>23.492334788642999</v>
      </c>
      <c r="J2259">
        <v>-7.09162891498731</v>
      </c>
      <c r="K2259">
        <v>130.59288673688599</v>
      </c>
      <c r="L2259">
        <v>107.874748067589</v>
      </c>
      <c r="M2259">
        <v>41.642564472454701</v>
      </c>
      <c r="N2259">
        <v>0.80285602628493602</v>
      </c>
      <c r="O2259">
        <v>25.674255691768799</v>
      </c>
      <c r="P2259">
        <v>83.2712800102708</v>
      </c>
      <c r="Q2259">
        <v>0.253720796280411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103</v>
      </c>
      <c r="E2260">
        <v>235.08705807999999</v>
      </c>
      <c r="F2260">
        <v>176.55</v>
      </c>
      <c r="G2260">
        <v>99.947671776538698</v>
      </c>
      <c r="H2260">
        <v>-8.8068951111202693</v>
      </c>
      <c r="I2260">
        <v>-18.734930699491901</v>
      </c>
      <c r="J2260">
        <v>-1.2833669994858701</v>
      </c>
      <c r="K2260">
        <v>180.74523555532099</v>
      </c>
      <c r="L2260">
        <v>144.30033661742499</v>
      </c>
      <c r="M2260">
        <v>40.356868699678699</v>
      </c>
      <c r="N2260">
        <v>0.42027034561863202</v>
      </c>
      <c r="O2260">
        <v>48.286604361370699</v>
      </c>
      <c r="P2260">
        <v>159.59417732686299</v>
      </c>
      <c r="Q2260">
        <v>0.11298014593526599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65</v>
      </c>
      <c r="E2261">
        <v>234.53307000000001</v>
      </c>
      <c r="F2261">
        <v>179</v>
      </c>
      <c r="G2261">
        <v>249.26193074130299</v>
      </c>
      <c r="H2261">
        <v>19.5195183390822</v>
      </c>
      <c r="I2261">
        <v>36.644493611355799</v>
      </c>
      <c r="J2261">
        <v>-2.05128814643927</v>
      </c>
      <c r="K2261">
        <v>166.46208485313699</v>
      </c>
      <c r="L2261">
        <v>130.107467468621</v>
      </c>
      <c r="M2261">
        <v>58.532996904049</v>
      </c>
      <c r="N2261">
        <v>1.1637285203574499</v>
      </c>
      <c r="O2261">
        <v>11.7318435754189</v>
      </c>
      <c r="P2261">
        <v>345.27363184079599</v>
      </c>
      <c r="Q2261">
        <v>0.132752751046537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46</v>
      </c>
      <c r="E2262">
        <v>234.35483564099999</v>
      </c>
      <c r="F2262">
        <v>32.200000000000003</v>
      </c>
      <c r="G2262">
        <v>137.24996365080199</v>
      </c>
      <c r="H2262">
        <v>10.9546579121528</v>
      </c>
      <c r="I2262">
        <v>13.3212038362621</v>
      </c>
      <c r="J2262">
        <v>-2.9319744842552198</v>
      </c>
      <c r="K2262">
        <v>30.5278854337738</v>
      </c>
      <c r="L2262">
        <v>24.5063138899603</v>
      </c>
      <c r="M2262">
        <v>51.107487055258702</v>
      </c>
      <c r="N2262">
        <v>1.7763661183194701</v>
      </c>
      <c r="O2262">
        <v>17.0807453416149</v>
      </c>
      <c r="P2262">
        <v>188.78923766816101</v>
      </c>
      <c r="Q2262">
        <v>5.8848303931146997E-2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D2263" t="s">
        <v>46</v>
      </c>
      <c r="E2263">
        <v>232.847634478</v>
      </c>
      <c r="F2263">
        <v>11.48</v>
      </c>
      <c r="G2263">
        <v>-12.5723533356934</v>
      </c>
      <c r="H2263">
        <v>-7.6479693456468398</v>
      </c>
      <c r="I2263">
        <v>-15.9894579284437</v>
      </c>
      <c r="J2263">
        <v>-5.2336170888034701</v>
      </c>
      <c r="K2263">
        <v>12.314382893975001</v>
      </c>
      <c r="L2263">
        <v>11.9748168611801</v>
      </c>
      <c r="M2263">
        <v>28.389735105435999</v>
      </c>
      <c r="N2263">
        <v>0.865545616791072</v>
      </c>
      <c r="O2263">
        <v>32.4041811846689</v>
      </c>
      <c r="P2263">
        <v>24.108108108108102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D2264" t="s">
        <v>1407</v>
      </c>
      <c r="E2264">
        <v>232.80699050999999</v>
      </c>
      <c r="F2264">
        <v>109.06</v>
      </c>
      <c r="G2264">
        <v>-26.099879936267101</v>
      </c>
      <c r="H2264">
        <v>-1.51734802036479</v>
      </c>
      <c r="I2264">
        <v>-22.066345376336301</v>
      </c>
      <c r="J2264">
        <v>2.1949879453763699</v>
      </c>
      <c r="K2264">
        <v>106.612918717501</v>
      </c>
      <c r="L2264">
        <v>109.14237246995999</v>
      </c>
      <c r="M2264">
        <v>52.374523782774901</v>
      </c>
      <c r="N2264">
        <v>1.2299301650083401</v>
      </c>
      <c r="O2264">
        <v>37.080506143407298</v>
      </c>
      <c r="P2264">
        <v>24.0728100113765</v>
      </c>
      <c r="Q2264">
        <v>-8.3229840674530001E-2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239</v>
      </c>
      <c r="E2265">
        <v>232.76400000000001</v>
      </c>
      <c r="F2265">
        <v>214.5</v>
      </c>
      <c r="G2265">
        <v>35.020388966988101</v>
      </c>
      <c r="H2265">
        <v>22.914428027095301</v>
      </c>
      <c r="I2265">
        <v>-5.3439412948240097</v>
      </c>
      <c r="J2265">
        <v>-2.4016978854378901</v>
      </c>
      <c r="K2265">
        <v>194.99594401796</v>
      </c>
      <c r="L2265">
        <v>171.51645807254201</v>
      </c>
      <c r="M2265">
        <v>67.889107450325199</v>
      </c>
      <c r="N2265">
        <v>1.85243378866168</v>
      </c>
      <c r="O2265">
        <v>21.2121212121212</v>
      </c>
      <c r="P2265">
        <v>81.779661016949106</v>
      </c>
      <c r="Q2265">
        <v>0.15868286324281999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629</v>
      </c>
      <c r="E2266">
        <v>232.227003394999</v>
      </c>
      <c r="F2266">
        <v>167.3</v>
      </c>
      <c r="G2266">
        <v>14.8954989972032</v>
      </c>
      <c r="H2266">
        <v>-5.00878740381581</v>
      </c>
      <c r="I2266">
        <v>-3.78839952521886</v>
      </c>
      <c r="J2266">
        <v>-0.14064669297245999</v>
      </c>
      <c r="K2266">
        <v>172.94088802386801</v>
      </c>
      <c r="L2266">
        <v>158.65349481730399</v>
      </c>
      <c r="M2266">
        <v>49.039125948295897</v>
      </c>
      <c r="N2266">
        <v>0.82764403047459101</v>
      </c>
      <c r="O2266">
        <v>20.143454871488299</v>
      </c>
      <c r="P2266">
        <v>45.478260869565197</v>
      </c>
      <c r="Q2266">
        <v>-2.0418659363010002E-3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263</v>
      </c>
      <c r="E2267">
        <v>231.69815841299999</v>
      </c>
      <c r="F2267">
        <v>13.85</v>
      </c>
      <c r="G2267">
        <v>70.846721502879603</v>
      </c>
      <c r="H2267">
        <v>8.5331237812590697</v>
      </c>
      <c r="I2267">
        <v>-33.989791206230699</v>
      </c>
      <c r="J2267">
        <v>-1.6668219781309699E-2</v>
      </c>
      <c r="K2267">
        <v>12.5935599070612</v>
      </c>
      <c r="L2267">
        <v>11.145334394074601</v>
      </c>
      <c r="M2267">
        <v>93.081440795915199</v>
      </c>
      <c r="N2267">
        <v>1.6382203471835299</v>
      </c>
      <c r="O2267">
        <v>40.433212996389798</v>
      </c>
      <c r="P2267">
        <v>109.84848484848401</v>
      </c>
      <c r="Q2267">
        <v>4.0769336531840004E-3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E2268">
        <v>231.229100512</v>
      </c>
      <c r="F2268">
        <v>85.6</v>
      </c>
      <c r="G2268">
        <v>197.10724115181199</v>
      </c>
      <c r="H2268">
        <v>45.663597907899202</v>
      </c>
      <c r="I2268">
        <v>15.034740848475399</v>
      </c>
      <c r="J2268">
        <v>-9.1155784516488598</v>
      </c>
      <c r="K2268">
        <v>70.1624790787112</v>
      </c>
      <c r="L2268">
        <v>56.651738966756398</v>
      </c>
      <c r="M2268">
        <v>66.9937164670756</v>
      </c>
      <c r="N2268">
        <v>2.18601329735157</v>
      </c>
      <c r="O2268">
        <v>24.7897196261682</v>
      </c>
      <c r="P2268">
        <v>253.71900826446199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D2269" t="s">
        <v>403</v>
      </c>
      <c r="E2269">
        <v>230.71443840000001</v>
      </c>
      <c r="F2269">
        <v>4.4800000000000004</v>
      </c>
      <c r="G2269">
        <v>150.936030670203</v>
      </c>
      <c r="H2269">
        <v>8.2924121119759899</v>
      </c>
      <c r="I2269">
        <v>37.372729755994499</v>
      </c>
      <c r="J2269">
        <v>-3.8088350276891201</v>
      </c>
      <c r="K2269">
        <v>3.7917145573463298</v>
      </c>
      <c r="L2269">
        <v>3.0077323535688798</v>
      </c>
      <c r="M2269">
        <v>52.710039765481604</v>
      </c>
      <c r="N2269">
        <v>1.0359848217286001</v>
      </c>
      <c r="O2269">
        <v>8.4821428571428594</v>
      </c>
      <c r="P2269">
        <v>220</v>
      </c>
      <c r="Q2269">
        <v>6.3609158963028004E-2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140</v>
      </c>
      <c r="E2270">
        <v>230.64519601199899</v>
      </c>
      <c r="F2270">
        <v>62.12</v>
      </c>
      <c r="G2270">
        <v>-53.231552968427998</v>
      </c>
      <c r="H2270">
        <v>-4.5608875937827396</v>
      </c>
      <c r="I2270">
        <v>-18.523859864025098</v>
      </c>
      <c r="J2270">
        <v>-4.1329823504780796</v>
      </c>
      <c r="K2270">
        <v>60.4158001090467</v>
      </c>
      <c r="L2270">
        <v>64.832349357447995</v>
      </c>
      <c r="M2270">
        <v>53.144594383986203</v>
      </c>
      <c r="N2270">
        <v>0.90791867696179096</v>
      </c>
      <c r="O2270">
        <v>55.505473277527301</v>
      </c>
      <c r="P2270">
        <v>48.648001914333499</v>
      </c>
      <c r="Q2270">
        <v>9.0124743426273995E-2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242</v>
      </c>
      <c r="E2271">
        <v>230.57281894499999</v>
      </c>
      <c r="F2271">
        <v>228.95</v>
      </c>
      <c r="G2271">
        <v>153.77049010421501</v>
      </c>
      <c r="H2271">
        <v>26.7218992914631</v>
      </c>
      <c r="I2271">
        <v>50.900638816640203</v>
      </c>
      <c r="J2271">
        <v>-3.2651520632381401</v>
      </c>
      <c r="K2271">
        <v>202.48668134736999</v>
      </c>
      <c r="L2271">
        <v>156.40644379873501</v>
      </c>
      <c r="M2271">
        <v>62.814641258621897</v>
      </c>
      <c r="N2271">
        <v>1.4921750293423399</v>
      </c>
      <c r="O2271">
        <v>15.2435029482419</v>
      </c>
      <c r="P2271">
        <v>225.95387243735701</v>
      </c>
      <c r="Q2271">
        <v>0.125756708496191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140</v>
      </c>
      <c r="E2272">
        <v>230.37335873999999</v>
      </c>
      <c r="F2272">
        <v>1.94</v>
      </c>
      <c r="G2272">
        <v>-58.365799895995302</v>
      </c>
      <c r="H2272">
        <v>16.429983123798401</v>
      </c>
      <c r="I2272">
        <v>-34.860046163737799</v>
      </c>
      <c r="J2272">
        <v>9.6936861406107404</v>
      </c>
      <c r="K2272">
        <v>1.85966089528775</v>
      </c>
      <c r="L2272">
        <v>2.1360248557961401</v>
      </c>
      <c r="M2272">
        <v>68.782003425820605</v>
      </c>
      <c r="N2272">
        <v>1.7154608901391499</v>
      </c>
      <c r="O2272">
        <v>57.216494845360799</v>
      </c>
      <c r="P2272">
        <v>23.566878980891701</v>
      </c>
      <c r="Q2272">
        <v>-0.142072927556468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75</v>
      </c>
      <c r="E2273">
        <v>230.22538800000001</v>
      </c>
      <c r="F2273">
        <v>733</v>
      </c>
      <c r="G2273">
        <v>151.93920473913499</v>
      </c>
      <c r="H2273">
        <v>10.709994529558299</v>
      </c>
      <c r="I2273">
        <v>131.06154852064699</v>
      </c>
      <c r="J2273">
        <v>0.68142930837726601</v>
      </c>
      <c r="K2273">
        <v>613.69851107238696</v>
      </c>
      <c r="L2273">
        <v>434.22641940634998</v>
      </c>
      <c r="M2273">
        <v>85.026682234671497</v>
      </c>
      <c r="N2273">
        <v>0.68004808117233195</v>
      </c>
      <c r="O2273">
        <v>0.27285129604366298</v>
      </c>
      <c r="P2273">
        <v>242.04386374241699</v>
      </c>
      <c r="Q2273">
        <v>6.9101256083698007E-2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242</v>
      </c>
      <c r="E2274">
        <v>229.3317825</v>
      </c>
      <c r="F2274">
        <v>108.05</v>
      </c>
      <c r="G2274">
        <v>-26.1594111437539</v>
      </c>
      <c r="H2274">
        <v>31.485188328008</v>
      </c>
      <c r="I2274">
        <v>3.8478117479951499</v>
      </c>
      <c r="J2274">
        <v>23.373079857503701</v>
      </c>
      <c r="K2274">
        <v>83.952346509987294</v>
      </c>
      <c r="L2274">
        <v>87.818931785618304</v>
      </c>
      <c r="M2274">
        <v>69.979186523451901</v>
      </c>
      <c r="N2274">
        <v>2.9567878436131401</v>
      </c>
      <c r="O2274">
        <v>9.1624248033318008</v>
      </c>
      <c r="P2274">
        <v>61.148396718866501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403</v>
      </c>
      <c r="E2275">
        <v>228.71081749999999</v>
      </c>
      <c r="F2275">
        <v>784</v>
      </c>
      <c r="G2275">
        <v>334.08206148553899</v>
      </c>
      <c r="H2275">
        <v>0.948394873846652</v>
      </c>
      <c r="I2275">
        <v>39.772963544999897</v>
      </c>
      <c r="J2275">
        <v>4.9836385844372098</v>
      </c>
      <c r="K2275">
        <v>749.98759654680305</v>
      </c>
      <c r="L2275">
        <v>582.11653480349003</v>
      </c>
      <c r="M2275">
        <v>46.338700283414703</v>
      </c>
      <c r="N2275">
        <v>1.0750762400957501</v>
      </c>
      <c r="O2275">
        <v>7.7806122448979602</v>
      </c>
      <c r="P2275">
        <v>383.95061728395001</v>
      </c>
      <c r="Q2275">
        <v>0.15887074187456901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140</v>
      </c>
      <c r="E2276">
        <v>228.56244411</v>
      </c>
      <c r="F2276">
        <v>130.25</v>
      </c>
      <c r="G2276">
        <v>-34.075204505004898</v>
      </c>
      <c r="H2276">
        <v>-12.6371414262732</v>
      </c>
      <c r="I2276">
        <v>-33.901541941783698</v>
      </c>
      <c r="J2276">
        <v>-9.6337595115631505</v>
      </c>
      <c r="K2276">
        <v>142.16822825246501</v>
      </c>
      <c r="L2276">
        <v>146.31220642996999</v>
      </c>
      <c r="M2276">
        <v>41.076447800968197</v>
      </c>
      <c r="N2276">
        <v>2.2460268444409301</v>
      </c>
      <c r="O2276">
        <v>54.165067178502802</v>
      </c>
      <c r="P2276">
        <v>15.9839715048976</v>
      </c>
      <c r="Q2276">
        <v>0.15728316133412401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610</v>
      </c>
      <c r="E2277">
        <v>228.05737500000001</v>
      </c>
      <c r="F2277">
        <v>130</v>
      </c>
      <c r="G2277">
        <v>-38.940512539673499</v>
      </c>
      <c r="H2277">
        <v>-3.7200976304298599</v>
      </c>
      <c r="I2277">
        <v>-9.5712452139950894</v>
      </c>
      <c r="J2277">
        <v>-4.85082731694619</v>
      </c>
      <c r="K2277">
        <v>130.28738217462299</v>
      </c>
      <c r="L2277">
        <v>131.02936861742</v>
      </c>
      <c r="M2277">
        <v>39.231081157574401</v>
      </c>
      <c r="N2277">
        <v>5.1933621933621898</v>
      </c>
      <c r="O2277">
        <v>26.846153846153801</v>
      </c>
      <c r="P2277">
        <v>8.3333333333333197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211</v>
      </c>
      <c r="E2278">
        <v>227.664205412</v>
      </c>
      <c r="F2278">
        <v>86.48</v>
      </c>
      <c r="G2278">
        <v>-12.563871467772801</v>
      </c>
      <c r="H2278">
        <v>8.6672421116442706</v>
      </c>
      <c r="I2278">
        <v>-63.0711255469474</v>
      </c>
      <c r="J2278">
        <v>-1.21886605786628</v>
      </c>
      <c r="K2278">
        <v>90.065477286116504</v>
      </c>
      <c r="L2278">
        <v>103.357817048223</v>
      </c>
      <c r="M2278">
        <v>53.503641607647502</v>
      </c>
      <c r="N2278">
        <v>0.84951477416200705</v>
      </c>
      <c r="O2278">
        <v>114.73172987974</v>
      </c>
      <c r="P2278">
        <v>18.061433447098899</v>
      </c>
      <c r="Q2278">
        <v>3.234140660893E-3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168</v>
      </c>
      <c r="E2279">
        <v>227.42234999999999</v>
      </c>
      <c r="F2279">
        <v>289.25</v>
      </c>
      <c r="G2279">
        <v>-36.827139408391297</v>
      </c>
      <c r="H2279">
        <v>-0.87872682660482204</v>
      </c>
      <c r="I2279">
        <v>-4.7720342501116697</v>
      </c>
      <c r="J2279">
        <v>5.9894370202057203</v>
      </c>
      <c r="K2279">
        <v>283.61253973241998</v>
      </c>
      <c r="L2279">
        <v>282.05143269572699</v>
      </c>
      <c r="M2279">
        <v>66.178801133411099</v>
      </c>
      <c r="N2279">
        <v>1.0245316804883799</v>
      </c>
      <c r="O2279">
        <v>27.917026793431202</v>
      </c>
      <c r="P2279">
        <v>34.534883720930203</v>
      </c>
      <c r="Q2279">
        <v>6.2044995442023E-2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1535</v>
      </c>
      <c r="E2280">
        <v>227.29947626399999</v>
      </c>
      <c r="F2280">
        <v>136.88</v>
      </c>
      <c r="G2280">
        <v>99.660511585987905</v>
      </c>
      <c r="H2280">
        <v>10.2428271927367</v>
      </c>
      <c r="I2280">
        <v>61.952691967527599</v>
      </c>
      <c r="J2280">
        <v>-2.1268013429202099</v>
      </c>
      <c r="K2280">
        <v>123.18931486957101</v>
      </c>
      <c r="L2280">
        <v>102.87785968235799</v>
      </c>
      <c r="M2280">
        <v>42.779911775372099</v>
      </c>
      <c r="N2280">
        <v>1.7481702891664801</v>
      </c>
      <c r="O2280">
        <v>17.847749853886601</v>
      </c>
      <c r="P2280">
        <v>134.046505212911</v>
      </c>
      <c r="Q2280">
        <v>0.111093856371239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239</v>
      </c>
      <c r="E2281">
        <v>227.275713</v>
      </c>
      <c r="F2281">
        <v>233.7</v>
      </c>
      <c r="G2281">
        <v>131.20600760684599</v>
      </c>
      <c r="H2281">
        <v>-8.7494121839466796</v>
      </c>
      <c r="I2281">
        <v>99.608919353503495</v>
      </c>
      <c r="J2281">
        <v>15.034230154318101</v>
      </c>
      <c r="K2281">
        <v>210.09664272332699</v>
      </c>
      <c r="L2281">
        <v>166.49916790140199</v>
      </c>
      <c r="M2281">
        <v>74.082751332215096</v>
      </c>
      <c r="N2281">
        <v>0.53153153153153099</v>
      </c>
      <c r="O2281">
        <v>9.6277278562259205</v>
      </c>
      <c r="P2281">
        <v>165.56818181818099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D2282" t="s">
        <v>297</v>
      </c>
      <c r="E2282">
        <v>227.226703125</v>
      </c>
      <c r="F2282">
        <v>141</v>
      </c>
      <c r="G2282">
        <v>58.658372283466399</v>
      </c>
      <c r="H2282">
        <v>-18.364763458243001</v>
      </c>
      <c r="I2282">
        <v>53.4223067774385</v>
      </c>
      <c r="J2282">
        <v>-1.6661037630951101</v>
      </c>
      <c r="K2282">
        <v>135.276805334811</v>
      </c>
      <c r="L2282">
        <v>98.565363929091603</v>
      </c>
      <c r="M2282">
        <v>35.826140063445898</v>
      </c>
      <c r="N2282">
        <v>0.22486822636458301</v>
      </c>
      <c r="O2282">
        <v>27.730496453900699</v>
      </c>
      <c r="P2282">
        <v>136.18090452261299</v>
      </c>
      <c r="Q2282">
        <v>8.0179274784624999E-2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E2283">
        <v>226.94532000000001</v>
      </c>
      <c r="F2283">
        <v>73.16</v>
      </c>
      <c r="G2283">
        <v>264.79659635737198</v>
      </c>
      <c r="H2283">
        <v>-22.756229169223399</v>
      </c>
      <c r="I2283">
        <v>-12.9902976933095</v>
      </c>
      <c r="J2283">
        <v>-6.0252282875254899</v>
      </c>
      <c r="K2283">
        <v>80.881413735348403</v>
      </c>
      <c r="L2283">
        <v>65.659724982979</v>
      </c>
      <c r="M2283">
        <v>26.778878792721301</v>
      </c>
      <c r="N2283">
        <v>1.79477454313526</v>
      </c>
      <c r="O2283">
        <v>33.679606342263497</v>
      </c>
      <c r="P2283">
        <v>306.444444444444</v>
      </c>
      <c r="Q2283">
        <v>0.23758656367931899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182</v>
      </c>
      <c r="E2284">
        <v>226.90841040000001</v>
      </c>
      <c r="F2284">
        <v>153.15</v>
      </c>
      <c r="G2284">
        <v>57.805994446354397</v>
      </c>
      <c r="H2284">
        <v>2.11293389474872</v>
      </c>
      <c r="I2284">
        <v>14.635389520909399</v>
      </c>
      <c r="J2284">
        <v>-0.48069532683378002</v>
      </c>
      <c r="K2284">
        <v>150.304738591411</v>
      </c>
      <c r="L2284">
        <v>136.389378709591</v>
      </c>
      <c r="M2284">
        <v>54.810797527223599</v>
      </c>
      <c r="N2284">
        <v>1.83238175924561</v>
      </c>
      <c r="O2284">
        <v>17.531831537708101</v>
      </c>
      <c r="P2284">
        <v>96.220371556694403</v>
      </c>
      <c r="Q2284">
        <v>0.11565839621087801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1151</v>
      </c>
      <c r="E2285">
        <v>226.82182841999901</v>
      </c>
      <c r="F2285">
        <v>541.5</v>
      </c>
      <c r="G2285">
        <v>-18.067457504968399</v>
      </c>
      <c r="H2285">
        <v>-13.08067516369</v>
      </c>
      <c r="I2285">
        <v>-50.211511849448797</v>
      </c>
      <c r="J2285">
        <v>-7.2059522754753198</v>
      </c>
      <c r="K2285">
        <v>578.961070548321</v>
      </c>
      <c r="L2285">
        <v>614.04928656353297</v>
      </c>
      <c r="M2285">
        <v>29.3869698191662</v>
      </c>
      <c r="N2285">
        <v>0.82148729484280103</v>
      </c>
      <c r="O2285">
        <v>83.730378578024002</v>
      </c>
      <c r="P2285">
        <v>16.815877467371301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806</v>
      </c>
      <c r="E2286">
        <v>226.61565999999999</v>
      </c>
      <c r="F2286">
        <v>166.5</v>
      </c>
      <c r="G2286">
        <v>118.348864749703</v>
      </c>
      <c r="H2286">
        <v>-2.0999100067305001</v>
      </c>
      <c r="I2286">
        <v>59.189438372344497</v>
      </c>
      <c r="J2286">
        <v>1.70625107650653</v>
      </c>
      <c r="K2286">
        <v>152.69167033226299</v>
      </c>
      <c r="M2286">
        <v>32.429462601088296</v>
      </c>
      <c r="N2286">
        <v>0.65483649298678104</v>
      </c>
      <c r="O2286">
        <v>11.051051051050999</v>
      </c>
      <c r="P2286">
        <v>164.28571428571399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140</v>
      </c>
      <c r="E2287">
        <v>226.05</v>
      </c>
      <c r="F2287">
        <v>165</v>
      </c>
      <c r="G2287">
        <v>55.1157123599248</v>
      </c>
      <c r="H2287">
        <v>10.856514676078501</v>
      </c>
      <c r="I2287">
        <v>7.5399538362621197</v>
      </c>
      <c r="J2287">
        <v>-6.0718285379474004</v>
      </c>
      <c r="K2287">
        <v>150.260476347533</v>
      </c>
      <c r="L2287">
        <v>131.57401032671501</v>
      </c>
      <c r="M2287">
        <v>50.0184631769825</v>
      </c>
      <c r="N2287">
        <v>0.42086390319001399</v>
      </c>
      <c r="O2287">
        <v>9.0909090909090793</v>
      </c>
      <c r="P2287">
        <v>90.751445086705203</v>
      </c>
      <c r="Q2287">
        <v>8.1421003827457997E-2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239</v>
      </c>
      <c r="E2288">
        <v>224.61748499999999</v>
      </c>
      <c r="F2288">
        <v>191.99</v>
      </c>
      <c r="G2288">
        <v>-36.8051440537037</v>
      </c>
      <c r="H2288">
        <v>-14.239728615513499</v>
      </c>
      <c r="I2288">
        <v>-15.1513791591762</v>
      </c>
      <c r="J2288">
        <v>-2.5901782054683302</v>
      </c>
      <c r="K2288">
        <v>201.291992335846</v>
      </c>
      <c r="L2288">
        <v>193.486164613889</v>
      </c>
      <c r="M2288">
        <v>38.730503037542199</v>
      </c>
      <c r="N2288">
        <v>0.32173057562520202</v>
      </c>
      <c r="O2288">
        <v>25.735715401843802</v>
      </c>
      <c r="P2288">
        <v>41.169117647058798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E2289">
        <v>223.51853249999999</v>
      </c>
      <c r="F2289">
        <v>108.55</v>
      </c>
      <c r="G2289">
        <v>152.389375063903</v>
      </c>
      <c r="H2289">
        <v>-18.189518031371399</v>
      </c>
      <c r="I2289">
        <v>-19.998376657775299</v>
      </c>
      <c r="J2289">
        <v>-9.2438521325062109</v>
      </c>
      <c r="K2289">
        <v>127.117755791067</v>
      </c>
      <c r="L2289">
        <v>112.347744690412</v>
      </c>
      <c r="M2289">
        <v>42.056594946308699</v>
      </c>
      <c r="N2289">
        <v>1.1435047230164901</v>
      </c>
      <c r="O2289">
        <v>85.812989405803705</v>
      </c>
      <c r="P2289">
        <v>237.111801242235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542</v>
      </c>
      <c r="E2290">
        <v>223.478953125</v>
      </c>
      <c r="F2290">
        <v>172.9</v>
      </c>
      <c r="G2290">
        <v>33.894665812109999</v>
      </c>
      <c r="H2290">
        <v>-2.0578626132987399</v>
      </c>
      <c r="I2290">
        <v>-17.145823451499702</v>
      </c>
      <c r="J2290">
        <v>-3.2938705449205199</v>
      </c>
      <c r="K2290">
        <v>172.829994954694</v>
      </c>
      <c r="L2290">
        <v>165.58438398045701</v>
      </c>
      <c r="M2290">
        <v>41.8271845814428</v>
      </c>
      <c r="N2290">
        <v>0.49089535571425302</v>
      </c>
      <c r="O2290">
        <v>37.073452862926501</v>
      </c>
      <c r="P2290">
        <v>69.509803921568604</v>
      </c>
      <c r="Q2290">
        <v>-4.9103402814110004E-3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403</v>
      </c>
      <c r="E2291">
        <v>222.79717787999999</v>
      </c>
      <c r="F2291">
        <v>104.84</v>
      </c>
      <c r="G2291">
        <v>99.033917858155206</v>
      </c>
      <c r="H2291">
        <v>17.174175185564401</v>
      </c>
      <c r="I2291">
        <v>-20.130675842293499</v>
      </c>
      <c r="J2291">
        <v>10.121382387124701</v>
      </c>
      <c r="K2291">
        <v>91.302243893295795</v>
      </c>
      <c r="L2291">
        <v>86.002222418073899</v>
      </c>
      <c r="M2291">
        <v>69.215940745633702</v>
      </c>
      <c r="N2291">
        <v>2.7117438376337901</v>
      </c>
      <c r="O2291">
        <v>28.214421976344799</v>
      </c>
      <c r="P2291">
        <v>127.91304347825999</v>
      </c>
      <c r="Q2291">
        <v>3.1968340128838001E-2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130</v>
      </c>
      <c r="E2292">
        <v>221.3723</v>
      </c>
      <c r="F2292">
        <v>601.15</v>
      </c>
      <c r="G2292">
        <v>103.795606521574</v>
      </c>
      <c r="H2292">
        <v>28.4220053300835</v>
      </c>
      <c r="I2292">
        <v>17.181963756469099</v>
      </c>
      <c r="J2292">
        <v>13.316771056307701</v>
      </c>
      <c r="K2292">
        <v>511.122804761753</v>
      </c>
      <c r="L2292">
        <v>436.611682463048</v>
      </c>
      <c r="M2292">
        <v>65.095192469885404</v>
      </c>
      <c r="N2292">
        <v>0.73185776773220701</v>
      </c>
      <c r="O2292">
        <v>20.984779173251201</v>
      </c>
      <c r="Q2292">
        <v>9.4599430359847997E-2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40</v>
      </c>
      <c r="E2293">
        <v>221.2535</v>
      </c>
      <c r="F2293">
        <v>96.65</v>
      </c>
      <c r="G2293">
        <v>-43.421805056680299</v>
      </c>
      <c r="H2293">
        <v>4.3944582140220803</v>
      </c>
      <c r="I2293">
        <v>-30.274672014078</v>
      </c>
      <c r="J2293">
        <v>-5.0815804111354099</v>
      </c>
      <c r="K2293">
        <v>100.431246301106</v>
      </c>
      <c r="M2293">
        <v>49.274643821052997</v>
      </c>
      <c r="O2293">
        <v>27.7289187790998</v>
      </c>
      <c r="P2293">
        <v>20.661672908863899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D2294" t="s">
        <v>242</v>
      </c>
      <c r="E2294">
        <v>221.13068641999999</v>
      </c>
      <c r="F2294">
        <v>228.35</v>
      </c>
      <c r="G2294">
        <v>-13.3704686084162</v>
      </c>
      <c r="H2294">
        <v>34.4689757695879</v>
      </c>
      <c r="I2294">
        <v>2.8511564959587901</v>
      </c>
      <c r="J2294">
        <v>2.04841259730054</v>
      </c>
      <c r="K2294">
        <v>190.690573014167</v>
      </c>
      <c r="L2294">
        <v>188.74374113736101</v>
      </c>
      <c r="M2294">
        <v>76.831592656846198</v>
      </c>
      <c r="N2294">
        <v>1.6875211930541101</v>
      </c>
      <c r="O2294">
        <v>1.03468659566252</v>
      </c>
      <c r="P2294">
        <v>57.2310197348842</v>
      </c>
      <c r="Q2294">
        <v>-8.232103678154E-2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D2295" t="s">
        <v>252</v>
      </c>
      <c r="E2295">
        <v>220.529877876</v>
      </c>
      <c r="F2295">
        <v>224.5</v>
      </c>
      <c r="G2295">
        <v>-14.441048976085099</v>
      </c>
      <c r="H2295">
        <v>15.464823938958901</v>
      </c>
      <c r="I2295">
        <v>-11.1742352005075</v>
      </c>
      <c r="J2295">
        <v>8.9890394976070898</v>
      </c>
      <c r="K2295">
        <v>207.02003321237399</v>
      </c>
      <c r="L2295">
        <v>210.98503989330601</v>
      </c>
      <c r="M2295">
        <v>48.1860233221812</v>
      </c>
      <c r="N2295">
        <v>3.1128984492807099</v>
      </c>
      <c r="O2295">
        <v>22.494432071269401</v>
      </c>
      <c r="P2295">
        <v>28.359062321326402</v>
      </c>
      <c r="Q2295">
        <v>-0.109743480286386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1407</v>
      </c>
      <c r="E2296">
        <v>219.85400207500001</v>
      </c>
      <c r="F2296">
        <v>24.55</v>
      </c>
      <c r="G2296">
        <v>68.463967038719005</v>
      </c>
      <c r="H2296">
        <v>36.970458369272897</v>
      </c>
      <c r="I2296">
        <v>12.795055877078401</v>
      </c>
      <c r="J2296">
        <v>-8.8922555041423795E-2</v>
      </c>
      <c r="K2296">
        <v>20.0372504079204</v>
      </c>
      <c r="L2296">
        <v>17.510990061970301</v>
      </c>
      <c r="M2296">
        <v>65.605858339231702</v>
      </c>
      <c r="N2296">
        <v>0.66870821482263099</v>
      </c>
      <c r="O2296">
        <v>5.2953156822810499</v>
      </c>
      <c r="P2296">
        <v>125.229357798165</v>
      </c>
      <c r="Q2296">
        <v>-2.3252625281806001E-2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916</v>
      </c>
      <c r="E2297">
        <v>219.55437504</v>
      </c>
      <c r="F2297">
        <v>34.4</v>
      </c>
      <c r="G2297">
        <v>19.519939437727601</v>
      </c>
      <c r="H2297">
        <v>10.101089945035699</v>
      </c>
      <c r="I2297">
        <v>-11.1345675186716</v>
      </c>
      <c r="J2297">
        <v>6.86210430119871</v>
      </c>
      <c r="K2297">
        <v>30.446142563658199</v>
      </c>
      <c r="L2297">
        <v>30.870132033846101</v>
      </c>
      <c r="M2297">
        <v>84.696452382837194</v>
      </c>
      <c r="N2297">
        <v>1.8747901774498601</v>
      </c>
      <c r="O2297">
        <v>17.732558139534799</v>
      </c>
      <c r="P2297">
        <v>58.160919540229798</v>
      </c>
      <c r="Q2297">
        <v>-4.9309281424137999E-2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E2298">
        <v>219.31384837499999</v>
      </c>
      <c r="F2298">
        <v>295</v>
      </c>
      <c r="G2298">
        <v>5.0683468180230404</v>
      </c>
      <c r="H2298">
        <v>16.767067785169999</v>
      </c>
      <c r="I2298">
        <v>10.4566205029287</v>
      </c>
      <c r="J2298">
        <v>5.8320134492131297</v>
      </c>
      <c r="K2298">
        <v>259.54911651990301</v>
      </c>
      <c r="M2298">
        <v>54.188615863184502</v>
      </c>
      <c r="N2298">
        <v>2.5832862789384499</v>
      </c>
      <c r="O2298">
        <v>14.915254237288099</v>
      </c>
      <c r="P2298">
        <v>41.418983700862803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629</v>
      </c>
      <c r="E2299">
        <v>219.11713065000001</v>
      </c>
      <c r="F2299">
        <v>23.66</v>
      </c>
      <c r="G2299">
        <v>-20.451623650784601</v>
      </c>
      <c r="H2299">
        <v>-4.4447326385076398</v>
      </c>
      <c r="I2299">
        <v>-36.504989983962503</v>
      </c>
      <c r="J2299">
        <v>-5.1502116020955802</v>
      </c>
      <c r="K2299">
        <v>23.874467607461799</v>
      </c>
      <c r="L2299">
        <v>22.555711327345399</v>
      </c>
      <c r="M2299">
        <v>43.1388307169968</v>
      </c>
      <c r="N2299">
        <v>0.69287757350312296</v>
      </c>
      <c r="O2299">
        <v>37.362637362637301</v>
      </c>
      <c r="P2299">
        <v>123.20754716981099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189</v>
      </c>
      <c r="E2300">
        <v>219.09535500000001</v>
      </c>
      <c r="F2300">
        <v>222.1</v>
      </c>
      <c r="G2300">
        <v>23.353250035779102</v>
      </c>
      <c r="H2300">
        <v>19.067404909440601</v>
      </c>
      <c r="I2300">
        <v>32.419275427912403</v>
      </c>
      <c r="J2300">
        <v>-4.3535004488621398</v>
      </c>
      <c r="K2300">
        <v>186.78905315603001</v>
      </c>
      <c r="L2300">
        <v>164.58484330735101</v>
      </c>
      <c r="M2300">
        <v>71.728960624974903</v>
      </c>
      <c r="N2300">
        <v>2.0497813055190099</v>
      </c>
      <c r="O2300">
        <v>10.7609185051778</v>
      </c>
      <c r="P2300">
        <v>66.9924812030075</v>
      </c>
      <c r="Q2300">
        <v>-1.8497254013063E-2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336</v>
      </c>
      <c r="E2301">
        <v>218.90411</v>
      </c>
      <c r="F2301">
        <v>73.47</v>
      </c>
      <c r="G2301">
        <v>4.1106338448061903</v>
      </c>
      <c r="H2301">
        <v>-7.4244027514641804</v>
      </c>
      <c r="I2301">
        <v>-21.136242559014399</v>
      </c>
      <c r="J2301">
        <v>-4.54184876369282</v>
      </c>
      <c r="K2301">
        <v>78.415956489270101</v>
      </c>
      <c r="L2301">
        <v>77.986473907872906</v>
      </c>
      <c r="M2301">
        <v>35.204702855473002</v>
      </c>
      <c r="N2301">
        <v>0.95078448074719302</v>
      </c>
      <c r="O2301">
        <v>46.8626650333469</v>
      </c>
      <c r="P2301">
        <v>33.097826086956502</v>
      </c>
      <c r="Q2301">
        <v>2.9590017299638002E-2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E2302">
        <v>218.8597086</v>
      </c>
      <c r="F2302">
        <v>31.38</v>
      </c>
      <c r="G2302">
        <v>304.25583449228998</v>
      </c>
      <c r="H2302">
        <v>74.668541977314405</v>
      </c>
      <c r="I2302">
        <v>151.68136797767599</v>
      </c>
      <c r="J2302">
        <v>21.4151424856089</v>
      </c>
      <c r="K2302">
        <v>17.217109736375999</v>
      </c>
      <c r="L2302">
        <v>11.376203614384901</v>
      </c>
      <c r="M2302">
        <v>99.999999812597096</v>
      </c>
      <c r="N2302">
        <v>0.97945645392153202</v>
      </c>
      <c r="O2302">
        <v>0</v>
      </c>
      <c r="P2302">
        <v>370.46476761619101</v>
      </c>
      <c r="Q2302">
        <v>0.13488348962459701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21</v>
      </c>
      <c r="E2303">
        <v>218.56025378000001</v>
      </c>
      <c r="F2303">
        <v>13.02</v>
      </c>
      <c r="G2303">
        <v>-42.540086554582999</v>
      </c>
      <c r="H2303">
        <v>-24.126396508902001</v>
      </c>
      <c r="I2303">
        <v>-7.8817329107258196</v>
      </c>
      <c r="J2303">
        <v>-6.2012182195758898</v>
      </c>
      <c r="K2303">
        <v>13.190136317654099</v>
      </c>
      <c r="L2303">
        <v>13.5037593859198</v>
      </c>
      <c r="M2303">
        <v>35.863075422262298</v>
      </c>
      <c r="N2303">
        <v>0.384647296414449</v>
      </c>
      <c r="O2303">
        <v>39.016897081413198</v>
      </c>
      <c r="P2303">
        <v>32.182741116751203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1535</v>
      </c>
      <c r="E2304">
        <v>218.22726850399999</v>
      </c>
      <c r="F2304">
        <v>27.99</v>
      </c>
      <c r="G2304">
        <v>7.2533408882224704</v>
      </c>
      <c r="H2304">
        <v>-6.4604678582952797</v>
      </c>
      <c r="I2304">
        <v>-22.892046163737799</v>
      </c>
      <c r="J2304">
        <v>-5.3723681405374701E-2</v>
      </c>
      <c r="K2304">
        <v>29.416745108279599</v>
      </c>
      <c r="L2304">
        <v>28.2046635332878</v>
      </c>
      <c r="M2304">
        <v>23.762455181322299</v>
      </c>
      <c r="N2304">
        <v>0.35640340059743097</v>
      </c>
      <c r="O2304">
        <v>55.769917827795602</v>
      </c>
      <c r="P2304">
        <v>44.651162790697597</v>
      </c>
      <c r="Q2304">
        <v>5.2336258213367001E-2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242</v>
      </c>
      <c r="E2305">
        <v>217.73650000000001</v>
      </c>
      <c r="F2305">
        <v>151</v>
      </c>
      <c r="G2305">
        <v>-40.632502785405997</v>
      </c>
      <c r="H2305">
        <v>34.165592985156799</v>
      </c>
      <c r="I2305">
        <v>13.268513369983999</v>
      </c>
      <c r="J2305">
        <v>-0.121390087508963</v>
      </c>
      <c r="K2305">
        <v>131.897930286872</v>
      </c>
      <c r="L2305">
        <v>125.120128623605</v>
      </c>
      <c r="M2305">
        <v>56.299831561417001</v>
      </c>
      <c r="N2305">
        <v>1.6807131280388901</v>
      </c>
      <c r="O2305">
        <v>38.410596026489998</v>
      </c>
      <c r="P2305">
        <v>77.542621987066397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629</v>
      </c>
      <c r="E2306">
        <v>217.68377667499999</v>
      </c>
      <c r="F2306">
        <v>200.22</v>
      </c>
      <c r="G2306">
        <v>45.051610634963602</v>
      </c>
      <c r="H2306">
        <v>-9.5489823790704804</v>
      </c>
      <c r="I2306">
        <v>-15.9994955662488</v>
      </c>
      <c r="J2306">
        <v>-0.24502011601703</v>
      </c>
      <c r="K2306">
        <v>207.49448116357701</v>
      </c>
      <c r="L2306">
        <v>191.58956892145201</v>
      </c>
      <c r="M2306">
        <v>51.844689271246899</v>
      </c>
      <c r="N2306">
        <v>1.1083677861927499</v>
      </c>
      <c r="O2306">
        <v>45.140345619818198</v>
      </c>
      <c r="P2306">
        <v>101.294412878787</v>
      </c>
      <c r="Q2306">
        <v>0.116863442240218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539</v>
      </c>
      <c r="E2307">
        <v>217.675071</v>
      </c>
      <c r="F2307">
        <v>49.96</v>
      </c>
      <c r="G2307">
        <v>55.079981733985299</v>
      </c>
      <c r="H2307">
        <v>-6.8301713561960506E-2</v>
      </c>
      <c r="I2307">
        <v>0.95652591344714799</v>
      </c>
      <c r="J2307">
        <v>-2.7045774447544702</v>
      </c>
      <c r="K2307">
        <v>49.083906561428797</v>
      </c>
      <c r="L2307">
        <v>43.602021908429997</v>
      </c>
      <c r="M2307">
        <v>41.544793133680102</v>
      </c>
      <c r="N2307">
        <v>1.87785721173538</v>
      </c>
      <c r="O2307">
        <v>21.397117694155298</v>
      </c>
      <c r="P2307">
        <v>90.687022900763296</v>
      </c>
      <c r="Q2307">
        <v>3.0991123887769999E-2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4384</v>
      </c>
      <c r="E2308">
        <v>217.63040787599999</v>
      </c>
      <c r="F2308">
        <v>140.26</v>
      </c>
      <c r="G2308">
        <v>-22.208727308072501</v>
      </c>
      <c r="H2308">
        <v>7.6855773019343498</v>
      </c>
      <c r="I2308">
        <v>3.3137879262332199</v>
      </c>
      <c r="J2308">
        <v>8.9059125661345693</v>
      </c>
      <c r="K2308">
        <v>127.182989985859</v>
      </c>
      <c r="L2308">
        <v>131.75940987042199</v>
      </c>
      <c r="M2308">
        <v>67.254315105792102</v>
      </c>
      <c r="N2308">
        <v>1.1365493020870701</v>
      </c>
      <c r="O2308">
        <v>36.710394980750003</v>
      </c>
      <c r="P2308">
        <v>30.474418604651099</v>
      </c>
      <c r="Q2308">
        <v>1.4139731447823E-2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876</v>
      </c>
      <c r="E2309">
        <v>217.42163840000001</v>
      </c>
      <c r="F2309">
        <v>156.9</v>
      </c>
      <c r="G2309">
        <v>261.70459566406203</v>
      </c>
      <c r="H2309">
        <v>5.9237792500695798</v>
      </c>
      <c r="I2309">
        <v>178.09550939181699</v>
      </c>
      <c r="J2309">
        <v>5.0325482263111496</v>
      </c>
      <c r="K2309">
        <v>151.345002585439</v>
      </c>
      <c r="L2309">
        <v>111.519700079695</v>
      </c>
      <c r="M2309">
        <v>53.255331895853899</v>
      </c>
      <c r="N2309">
        <v>0.59924119665641296</v>
      </c>
      <c r="O2309">
        <v>15.455704270235801</v>
      </c>
      <c r="P2309">
        <v>299.74522292993601</v>
      </c>
      <c r="Q2309">
        <v>0.12862111488977901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46</v>
      </c>
      <c r="E2310">
        <v>216.70692039099899</v>
      </c>
      <c r="F2310">
        <v>130.15</v>
      </c>
      <c r="G2310">
        <v>135.73820231976401</v>
      </c>
      <c r="H2310">
        <v>28.863561669229401</v>
      </c>
      <c r="I2310">
        <v>103.020086286593</v>
      </c>
      <c r="J2310">
        <v>-3.9539077182461702</v>
      </c>
      <c r="K2310">
        <v>113.64350534718</v>
      </c>
      <c r="L2310">
        <v>91.979236587785493</v>
      </c>
      <c r="M2310">
        <v>73.829894559672297</v>
      </c>
      <c r="N2310">
        <v>3.0059820457418001</v>
      </c>
      <c r="O2310">
        <v>13.330772185939299</v>
      </c>
      <c r="P2310">
        <v>165.61224489795899</v>
      </c>
      <c r="Q2310">
        <v>6.2756789249050995E-2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E2311">
        <v>216.4734</v>
      </c>
      <c r="F2311">
        <v>190.9</v>
      </c>
      <c r="G2311">
        <v>-40.129443695040102</v>
      </c>
      <c r="H2311">
        <v>48.087283906847702</v>
      </c>
      <c r="I2311">
        <v>-16.361380168268401</v>
      </c>
      <c r="J2311">
        <v>44.3595667059706</v>
      </c>
      <c r="K2311">
        <v>148.40918797033001</v>
      </c>
      <c r="L2311">
        <v>166.08049743443499</v>
      </c>
      <c r="M2311">
        <v>92.673815293893099</v>
      </c>
      <c r="N2311">
        <v>3.1819530617750198</v>
      </c>
      <c r="O2311">
        <v>36.196961760083802</v>
      </c>
      <c r="P2311">
        <v>66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414</v>
      </c>
      <c r="E2312">
        <v>216.333</v>
      </c>
      <c r="F2312">
        <v>158.4</v>
      </c>
      <c r="G2312">
        <v>13.340189214712399</v>
      </c>
      <c r="H2312">
        <v>10.329042148606</v>
      </c>
      <c r="I2312">
        <v>6.9519402667182</v>
      </c>
      <c r="J2312">
        <v>-10.004888941596001</v>
      </c>
      <c r="K2312">
        <v>148.079671847258</v>
      </c>
      <c r="M2312">
        <v>53.204910489081101</v>
      </c>
      <c r="N2312">
        <v>0.89303053312164904</v>
      </c>
      <c r="O2312">
        <v>22.885101010101</v>
      </c>
      <c r="P2312">
        <v>65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252</v>
      </c>
      <c r="E2313">
        <v>216.29293751999899</v>
      </c>
      <c r="F2313">
        <v>280.7</v>
      </c>
      <c r="G2313">
        <v>-2.6065182678074699</v>
      </c>
      <c r="H2313">
        <v>-0.31564649608262701</v>
      </c>
      <c r="I2313">
        <v>-21.353262651891001</v>
      </c>
      <c r="J2313">
        <v>-1.7990624755803699</v>
      </c>
      <c r="K2313">
        <v>274.04583039263298</v>
      </c>
      <c r="L2313">
        <v>263.10252213533698</v>
      </c>
      <c r="M2313">
        <v>47.838648226222901</v>
      </c>
      <c r="N2313">
        <v>0.57259403167669698</v>
      </c>
      <c r="O2313">
        <v>27.894549340933299</v>
      </c>
      <c r="P2313">
        <v>25.5647506150749</v>
      </c>
      <c r="Q2313">
        <v>1.5418890801013999E-2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117</v>
      </c>
      <c r="E2314">
        <v>216.27967799999999</v>
      </c>
      <c r="F2314">
        <v>24.3</v>
      </c>
      <c r="G2314">
        <v>266.24585593742898</v>
      </c>
      <c r="H2314">
        <v>-17.944470815298398</v>
      </c>
      <c r="I2314">
        <v>-14.515668896506901</v>
      </c>
      <c r="J2314">
        <v>-1.3870969972320899</v>
      </c>
      <c r="K2314">
        <v>25.779909053527199</v>
      </c>
      <c r="L2314">
        <v>21.987730592135801</v>
      </c>
      <c r="M2314">
        <v>31.726791946879398</v>
      </c>
      <c r="N2314">
        <v>0.95025191313347002</v>
      </c>
      <c r="O2314">
        <v>64.4444444444444</v>
      </c>
      <c r="P2314">
        <v>295.12195121951203</v>
      </c>
      <c r="Q2314">
        <v>0.103380308631958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49</v>
      </c>
      <c r="E2315">
        <v>216.12294</v>
      </c>
      <c r="F2315">
        <v>18.48</v>
      </c>
      <c r="G2315">
        <v>-78.763072742461802</v>
      </c>
      <c r="H2315">
        <v>-13.1238028574623</v>
      </c>
      <c r="I2315">
        <v>-37.338094944225602</v>
      </c>
      <c r="J2315">
        <v>3.30282419453459</v>
      </c>
      <c r="K2315">
        <v>19.942708333119199</v>
      </c>
      <c r="L2315">
        <v>23.754046681731499</v>
      </c>
      <c r="M2315">
        <v>44.286317535949102</v>
      </c>
      <c r="N2315">
        <v>1.69674136979192</v>
      </c>
      <c r="O2315">
        <v>151.623376623376</v>
      </c>
      <c r="P2315">
        <v>9.4786729857819996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539</v>
      </c>
      <c r="E2316">
        <v>215.92894314</v>
      </c>
      <c r="F2316">
        <v>189.2</v>
      </c>
      <c r="G2316">
        <v>121.55154058464601</v>
      </c>
      <c r="H2316">
        <v>29.660887386701202</v>
      </c>
      <c r="I2316">
        <v>-30.199176598520399</v>
      </c>
      <c r="J2316">
        <v>17.402934122483</v>
      </c>
      <c r="K2316">
        <v>152.65011209506301</v>
      </c>
      <c r="L2316">
        <v>154.15652654140399</v>
      </c>
      <c r="M2316">
        <v>77.931029755395997</v>
      </c>
      <c r="N2316">
        <v>1.26348801624276</v>
      </c>
      <c r="O2316">
        <v>42.177589852008403</v>
      </c>
      <c r="P2316">
        <v>155.08965889173501</v>
      </c>
      <c r="Q2316">
        <v>2.8513658275557002E-2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49</v>
      </c>
      <c r="E2317">
        <v>215.88858550999899</v>
      </c>
      <c r="F2317">
        <v>109.05</v>
      </c>
      <c r="G2317">
        <v>-16.8833506918835</v>
      </c>
      <c r="H2317">
        <v>-0.73303429487460103</v>
      </c>
      <c r="I2317">
        <v>-14.7011936312412</v>
      </c>
      <c r="J2317">
        <v>-0.54388160872659197</v>
      </c>
      <c r="K2317">
        <v>107.173790202726</v>
      </c>
      <c r="L2317">
        <v>107.377325388337</v>
      </c>
      <c r="M2317">
        <v>74.743278861331007</v>
      </c>
      <c r="N2317">
        <v>0.84456844047822899</v>
      </c>
      <c r="O2317">
        <v>10.683172856487801</v>
      </c>
      <c r="P2317">
        <v>21.1666666666666</v>
      </c>
      <c r="Q2317">
        <v>4.3510995274784997E-2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239</v>
      </c>
      <c r="E2318">
        <v>215.86500000000001</v>
      </c>
      <c r="F2318">
        <v>720.6</v>
      </c>
      <c r="G2318">
        <v>-40.586219177999801</v>
      </c>
      <c r="H2318">
        <v>-0.26381499425112198</v>
      </c>
      <c r="I2318">
        <v>-27.055601719293399</v>
      </c>
      <c r="J2318">
        <v>-0.91778321133601204</v>
      </c>
      <c r="K2318">
        <v>714.52043716456296</v>
      </c>
      <c r="L2318">
        <v>764.89235118290298</v>
      </c>
      <c r="M2318">
        <v>50.590092715468202</v>
      </c>
      <c r="N2318">
        <v>0.76792976017129699</v>
      </c>
      <c r="O2318">
        <v>37.940605051345997</v>
      </c>
      <c r="P2318">
        <v>14.836653386454101</v>
      </c>
      <c r="Q2318">
        <v>-1.0603818874684E-2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1098</v>
      </c>
      <c r="E2319">
        <v>215.81395535999999</v>
      </c>
      <c r="F2319">
        <v>159.94999999999999</v>
      </c>
      <c r="G2319">
        <v>109.717228620642</v>
      </c>
      <c r="H2319">
        <v>28.9182748743372</v>
      </c>
      <c r="I2319">
        <v>25.8451851376023</v>
      </c>
      <c r="J2319">
        <v>-4.8393007698674397</v>
      </c>
      <c r="K2319">
        <v>133.85644693807299</v>
      </c>
      <c r="L2319">
        <v>114.941390544708</v>
      </c>
      <c r="M2319">
        <v>64.921294200239501</v>
      </c>
      <c r="N2319">
        <v>2.2853525777557602</v>
      </c>
      <c r="O2319">
        <v>18.787120975304699</v>
      </c>
      <c r="P2319">
        <v>171.05575326215799</v>
      </c>
      <c r="Q2319">
        <v>0.116483336820338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1025</v>
      </c>
      <c r="E2320">
        <v>215.209606976</v>
      </c>
      <c r="F2320">
        <v>6.43</v>
      </c>
      <c r="G2320">
        <v>48.176604577443499</v>
      </c>
      <c r="H2320">
        <v>-2.2952458441030101</v>
      </c>
      <c r="I2320">
        <v>-12.770123683117699</v>
      </c>
      <c r="J2320">
        <v>13.968016946737899</v>
      </c>
      <c r="K2320">
        <v>6.2359055298822197</v>
      </c>
      <c r="L2320">
        <v>5.9924387766781901</v>
      </c>
      <c r="M2320">
        <v>60.4656314069179</v>
      </c>
      <c r="N2320">
        <v>1.35168247212759</v>
      </c>
      <c r="O2320">
        <v>43.856920684292298</v>
      </c>
      <c r="Q2320">
        <v>-0.13390858434837499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E2321">
        <v>214.45475999999999</v>
      </c>
      <c r="F2321">
        <v>9.1300000000000008</v>
      </c>
      <c r="G2321">
        <v>-99.706469986482006</v>
      </c>
      <c r="H2321">
        <v>-39.809165797294199</v>
      </c>
      <c r="I2321">
        <v>-83.649695895514398</v>
      </c>
      <c r="J2321">
        <v>-10.3453328114516</v>
      </c>
      <c r="K2321">
        <v>12.904265913028301</v>
      </c>
      <c r="L2321">
        <v>22.286799528941501</v>
      </c>
      <c r="M2321">
        <v>14.080476696197101</v>
      </c>
      <c r="N2321">
        <v>2.6740362949770198</v>
      </c>
      <c r="O2321">
        <v>446.54983570646198</v>
      </c>
      <c r="P2321">
        <v>13.9825218476904</v>
      </c>
      <c r="Q2321">
        <v>7.0668662289327E-2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E2322">
        <v>214.404</v>
      </c>
      <c r="F2322">
        <v>261.85000000000002</v>
      </c>
      <c r="G2322">
        <v>5.6459536257400202</v>
      </c>
      <c r="H2322">
        <v>2.7431242449851401</v>
      </c>
      <c r="I2322">
        <v>3.3771579946341599</v>
      </c>
      <c r="J2322">
        <v>10.4004391470862</v>
      </c>
      <c r="K2322">
        <v>240.840663734066</v>
      </c>
      <c r="M2322">
        <v>65.679821702630207</v>
      </c>
      <c r="N2322">
        <v>0.72747329890186996</v>
      </c>
      <c r="O2322">
        <v>23.3530647317166</v>
      </c>
      <c r="P2322">
        <v>99.885496183206101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140</v>
      </c>
      <c r="E2323">
        <v>213.864</v>
      </c>
      <c r="F2323">
        <v>677</v>
      </c>
      <c r="G2323">
        <v>29.525726384860501</v>
      </c>
      <c r="H2323">
        <v>-14.257830438266501</v>
      </c>
      <c r="I2323">
        <v>65.230242550172804</v>
      </c>
      <c r="J2323">
        <v>-3.9738146413723499</v>
      </c>
      <c r="K2323">
        <v>720.12159243119095</v>
      </c>
      <c r="L2323">
        <v>578.31307437211501</v>
      </c>
      <c r="M2323">
        <v>31.521712689648101</v>
      </c>
      <c r="N2323">
        <v>0.449830890642615</v>
      </c>
      <c r="O2323">
        <v>44.652880354505101</v>
      </c>
      <c r="P2323">
        <v>96.345707656612504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214</v>
      </c>
      <c r="E2324">
        <v>212.93100000000001</v>
      </c>
      <c r="F2324">
        <v>198.9</v>
      </c>
      <c r="G2324">
        <v>-40.254402024268501</v>
      </c>
      <c r="H2324">
        <v>24.9806156147595</v>
      </c>
      <c r="I2324">
        <v>-28.394112097803799</v>
      </c>
      <c r="J2324">
        <v>16.620589013081901</v>
      </c>
      <c r="K2324">
        <v>182.35722204284301</v>
      </c>
      <c r="L2324">
        <v>206.22284100820099</v>
      </c>
      <c r="M2324">
        <v>52.354992094840497</v>
      </c>
      <c r="N2324">
        <v>2.7797966830210101</v>
      </c>
      <c r="O2324">
        <v>57.817998994469498</v>
      </c>
      <c r="P2324">
        <v>41.465149359886198</v>
      </c>
      <c r="Q2324">
        <v>0.103619617201803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189</v>
      </c>
      <c r="E2325">
        <v>211.486061775</v>
      </c>
      <c r="F2325">
        <v>15.78</v>
      </c>
      <c r="G2325">
        <v>103.088472967572</v>
      </c>
      <c r="H2325">
        <v>49.964086791463103</v>
      </c>
      <c r="I2325">
        <v>102.233831387282</v>
      </c>
      <c r="J2325">
        <v>10.1549798839829</v>
      </c>
      <c r="K2325">
        <v>11.934649329839299</v>
      </c>
      <c r="L2325">
        <v>9.6505959852033101</v>
      </c>
      <c r="M2325">
        <v>89.067066271792001</v>
      </c>
      <c r="N2325">
        <v>2.0447830368021802</v>
      </c>
      <c r="O2325">
        <v>0.25348542458809498</v>
      </c>
      <c r="P2325">
        <v>156.585365853658</v>
      </c>
      <c r="Q2325">
        <v>-2.2429451905723999E-2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1654</v>
      </c>
      <c r="E2326">
        <v>211.08802</v>
      </c>
      <c r="F2326">
        <v>307</v>
      </c>
      <c r="G2326">
        <v>-54.739219834225601</v>
      </c>
      <c r="H2326">
        <v>9.3816737275533804</v>
      </c>
      <c r="I2326">
        <v>-39.538430961837598</v>
      </c>
      <c r="J2326">
        <v>6.2268669186427799</v>
      </c>
      <c r="K2326">
        <v>295.78889694687598</v>
      </c>
      <c r="L2326">
        <v>339.99606924412097</v>
      </c>
      <c r="M2326">
        <v>54.467666736809697</v>
      </c>
      <c r="N2326">
        <v>2.6422398893881698</v>
      </c>
      <c r="O2326">
        <v>68.403908794788194</v>
      </c>
      <c r="P2326">
        <v>18.076923076922998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1654</v>
      </c>
      <c r="E2327">
        <v>210.88907724000001</v>
      </c>
      <c r="F2327">
        <v>449.95</v>
      </c>
      <c r="G2327">
        <v>-24.219985776088201</v>
      </c>
      <c r="H2327">
        <v>13.5872738672919</v>
      </c>
      <c r="I2327">
        <v>-2.9964772548460199</v>
      </c>
      <c r="J2327">
        <v>6.0072087462481401</v>
      </c>
      <c r="K2327">
        <v>404.57935864896001</v>
      </c>
      <c r="L2327">
        <v>413.26485010289599</v>
      </c>
      <c r="M2327">
        <v>81.845557826358601</v>
      </c>
      <c r="N2327">
        <v>3.9145591329122902</v>
      </c>
      <c r="O2327">
        <v>22.235803978219799</v>
      </c>
      <c r="P2327">
        <v>24.9861111111111</v>
      </c>
      <c r="Q2327">
        <v>-0.13933352812361699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150</v>
      </c>
      <c r="E2328">
        <v>210.85878626799999</v>
      </c>
      <c r="F2328">
        <v>89.49</v>
      </c>
      <c r="G2328">
        <v>100.32061680476799</v>
      </c>
      <c r="H2328">
        <v>35.948822368386203</v>
      </c>
      <c r="I2328">
        <v>55.4701471183037</v>
      </c>
      <c r="J2328">
        <v>-5.9646054743280903</v>
      </c>
      <c r="K2328">
        <v>76.520880113831794</v>
      </c>
      <c r="L2328">
        <v>60.1009580875062</v>
      </c>
      <c r="M2328">
        <v>64.293588212094093</v>
      </c>
      <c r="N2328">
        <v>1.5853594178730499</v>
      </c>
      <c r="O2328">
        <v>10.604536819756399</v>
      </c>
      <c r="P2328">
        <v>155.685714285714</v>
      </c>
      <c r="Q2328">
        <v>0.14487427609210299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304</v>
      </c>
      <c r="E2329">
        <v>210.74279820000001</v>
      </c>
      <c r="F2329">
        <v>155.05000000000001</v>
      </c>
      <c r="G2329">
        <v>90.400065151419597</v>
      </c>
      <c r="H2329">
        <v>11.829651571545501</v>
      </c>
      <c r="I2329">
        <v>89.008249054557297</v>
      </c>
      <c r="J2329">
        <v>17.183130817827301</v>
      </c>
      <c r="K2329">
        <v>119.794021528013</v>
      </c>
      <c r="L2329">
        <v>93.378954295098694</v>
      </c>
      <c r="M2329">
        <v>77.446316111186306</v>
      </c>
      <c r="N2329">
        <v>1.19845156080766</v>
      </c>
      <c r="O2329">
        <v>4.0632054176072003</v>
      </c>
      <c r="P2329">
        <v>152.11382113821099</v>
      </c>
      <c r="Q2329">
        <v>0.172606141267375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E2330">
        <v>210.57631000000001</v>
      </c>
      <c r="F2330">
        <v>471.05</v>
      </c>
      <c r="G2330">
        <v>-22.7578342281742</v>
      </c>
      <c r="H2330">
        <v>-6.4036245978914001</v>
      </c>
      <c r="I2330">
        <v>-17.317650688076299</v>
      </c>
      <c r="J2330">
        <v>0.41547753081391398</v>
      </c>
      <c r="K2330">
        <v>468.62551688707299</v>
      </c>
      <c r="L2330">
        <v>458.92899272641301</v>
      </c>
      <c r="M2330">
        <v>63.466827618169397</v>
      </c>
      <c r="N2330">
        <v>0.35705800411942101</v>
      </c>
      <c r="O2330">
        <v>36.928139263347802</v>
      </c>
      <c r="P2330">
        <v>34.2022792022792</v>
      </c>
      <c r="Q2330">
        <v>0.14913317801495701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189</v>
      </c>
      <c r="E2331">
        <v>210.30683999999999</v>
      </c>
      <c r="F2331">
        <v>112.85</v>
      </c>
      <c r="G2331">
        <v>28.349164586292801</v>
      </c>
      <c r="H2331">
        <v>2.8793066988705598</v>
      </c>
      <c r="I2331">
        <v>-34.846566108717198</v>
      </c>
      <c r="J2331">
        <v>3.0680360932466999</v>
      </c>
      <c r="K2331">
        <v>108.647120157873</v>
      </c>
      <c r="L2331">
        <v>109.96991150907699</v>
      </c>
      <c r="M2331">
        <v>68.657752440808395</v>
      </c>
      <c r="N2331">
        <v>1.27472527472527</v>
      </c>
      <c r="O2331">
        <v>47.806823216659197</v>
      </c>
      <c r="P2331">
        <v>60.754985754985697</v>
      </c>
      <c r="Q2331">
        <v>6.3432635165383E-2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242</v>
      </c>
      <c r="E2332">
        <v>210.13112274900001</v>
      </c>
      <c r="F2332">
        <v>152.80000000000001</v>
      </c>
      <c r="G2332">
        <v>-43.844394225733403</v>
      </c>
      <c r="H2332">
        <v>5.7933278628917204</v>
      </c>
      <c r="I2332">
        <v>-24.7479757412748</v>
      </c>
      <c r="J2332">
        <v>9.0630209078560906</v>
      </c>
      <c r="K2332">
        <v>149.19163100501501</v>
      </c>
      <c r="L2332">
        <v>164.020389924254</v>
      </c>
      <c r="M2332">
        <v>65.674605270743797</v>
      </c>
      <c r="N2332">
        <v>1.97267035010115</v>
      </c>
      <c r="O2332">
        <v>39.214147184886002</v>
      </c>
      <c r="P2332">
        <v>20.314960629921199</v>
      </c>
      <c r="Q2332">
        <v>-6.2084537139783999E-2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242</v>
      </c>
      <c r="E2333">
        <v>209.97412524000001</v>
      </c>
      <c r="F2333">
        <v>20.87</v>
      </c>
      <c r="G2333">
        <v>225.73962214046099</v>
      </c>
      <c r="H2333">
        <v>66.201650694831201</v>
      </c>
      <c r="I2333">
        <v>55.982246007367799</v>
      </c>
      <c r="J2333">
        <v>-1.0656667410879299</v>
      </c>
      <c r="K2333">
        <v>15.1828019244128</v>
      </c>
      <c r="L2333">
        <v>11.3657185262007</v>
      </c>
      <c r="M2333">
        <v>80.999415899202404</v>
      </c>
      <c r="N2333">
        <v>1.64658465054068</v>
      </c>
      <c r="O2333">
        <v>8.3373263057019606</v>
      </c>
      <c r="P2333">
        <v>286.48148148148101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140</v>
      </c>
      <c r="E2334">
        <v>209.96100000000001</v>
      </c>
      <c r="F2334">
        <v>48.03</v>
      </c>
      <c r="G2334">
        <v>50.649701527604698</v>
      </c>
      <c r="H2334">
        <v>20.834943858313402</v>
      </c>
      <c r="I2334">
        <v>1.89709669340498</v>
      </c>
      <c r="J2334">
        <v>14.7505269862429</v>
      </c>
      <c r="K2334">
        <v>41.615305799378397</v>
      </c>
      <c r="L2334">
        <v>37.677917300633403</v>
      </c>
      <c r="M2334">
        <v>91.064474721702297</v>
      </c>
      <c r="N2334">
        <v>2.9623850956591098</v>
      </c>
      <c r="O2334">
        <v>10.3060587133041</v>
      </c>
      <c r="P2334">
        <v>79.216417910447703</v>
      </c>
      <c r="Q2334">
        <v>2.5934967285655999E-2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1396</v>
      </c>
      <c r="E2335">
        <v>209.78796800000001</v>
      </c>
      <c r="F2335">
        <v>137.38</v>
      </c>
      <c r="G2335">
        <v>32.5735922386799</v>
      </c>
      <c r="H2335">
        <v>-10.479253099317701</v>
      </c>
      <c r="I2335">
        <v>-13.447433551125201</v>
      </c>
      <c r="J2335">
        <v>-2.4390904241749398</v>
      </c>
      <c r="K2335">
        <v>146.24800743562901</v>
      </c>
      <c r="L2335">
        <v>139.800457811298</v>
      </c>
      <c r="M2335">
        <v>46.860119629102797</v>
      </c>
      <c r="N2335">
        <v>0.93436486503884597</v>
      </c>
      <c r="O2335">
        <v>43.252292910176102</v>
      </c>
      <c r="P2335">
        <v>60.396964389959102</v>
      </c>
      <c r="Q2335">
        <v>0.10647093885222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49</v>
      </c>
      <c r="E2336">
        <v>209.06205704999999</v>
      </c>
      <c r="F2336">
        <v>1.55</v>
      </c>
      <c r="G2336">
        <v>-51.576379072426498</v>
      </c>
      <c r="H2336">
        <v>7.44373027737866</v>
      </c>
      <c r="I2336">
        <v>-43.370780804671803</v>
      </c>
      <c r="J2336">
        <v>-0.71392255504142399</v>
      </c>
      <c r="K2336">
        <v>1.51746521458783</v>
      </c>
      <c r="L2336">
        <v>1.71371527281859</v>
      </c>
      <c r="M2336">
        <v>72.525218284779399</v>
      </c>
      <c r="N2336">
        <v>2.4454192699406598</v>
      </c>
      <c r="O2336">
        <v>91.612903225806406</v>
      </c>
      <c r="P2336">
        <v>19.230769230769202</v>
      </c>
      <c r="Q2336">
        <v>5.6398882821436999E-2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239</v>
      </c>
      <c r="E2337">
        <v>208.24075876800001</v>
      </c>
      <c r="F2337">
        <v>175</v>
      </c>
      <c r="G2337">
        <v>138.943085343924</v>
      </c>
      <c r="H2337">
        <v>31.575988510794001</v>
      </c>
      <c r="I2337">
        <v>64.486364351934498</v>
      </c>
      <c r="J2337">
        <v>2.1792338695395799</v>
      </c>
      <c r="K2337">
        <v>156.81088387921099</v>
      </c>
      <c r="L2337">
        <v>118.384138203036</v>
      </c>
      <c r="M2337">
        <v>49.332346285783501</v>
      </c>
      <c r="N2337">
        <v>1.8995957401538599</v>
      </c>
      <c r="O2337">
        <v>34.617142857142802</v>
      </c>
      <c r="P2337">
        <v>235.89251439539299</v>
      </c>
      <c r="Q2337">
        <v>9.2307906854903005E-2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D2338" t="s">
        <v>153</v>
      </c>
      <c r="E2338">
        <v>208.068401706</v>
      </c>
      <c r="F2338">
        <v>34.56</v>
      </c>
      <c r="G2338">
        <v>102.51163267484699</v>
      </c>
      <c r="H2338">
        <v>52.453372404883801</v>
      </c>
      <c r="I2338">
        <v>59.053601478941999</v>
      </c>
      <c r="J2338">
        <v>3.6125699822720101</v>
      </c>
      <c r="K2338">
        <v>28.732214003494001</v>
      </c>
      <c r="L2338">
        <v>22.662488581933701</v>
      </c>
      <c r="M2338">
        <v>57.805165819320798</v>
      </c>
      <c r="N2338">
        <v>1.41044291655377</v>
      </c>
      <c r="O2338">
        <v>18.692129629629601</v>
      </c>
      <c r="P2338">
        <v>135.90443686006799</v>
      </c>
      <c r="Q2338">
        <v>9.7804423473617993E-2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46</v>
      </c>
      <c r="E2339">
        <v>207.00405000000001</v>
      </c>
      <c r="F2339">
        <v>117.5</v>
      </c>
      <c r="G2339">
        <v>1.5573229581619701</v>
      </c>
      <c r="H2339">
        <v>35.9832629278268</v>
      </c>
      <c r="I2339">
        <v>14.7044560007642</v>
      </c>
      <c r="J2339">
        <v>21.315102972695399</v>
      </c>
      <c r="O2339">
        <v>10.468085106382899</v>
      </c>
      <c r="P2339">
        <v>40.550239234449698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E2340">
        <v>206.9666282</v>
      </c>
      <c r="F2340">
        <v>87.99</v>
      </c>
      <c r="G2340">
        <v>11.935802975591599</v>
      </c>
      <c r="H2340">
        <v>25.880990200553999</v>
      </c>
      <c r="I2340">
        <v>1.81268110898938</v>
      </c>
      <c r="J2340">
        <v>3.6723794341086502</v>
      </c>
      <c r="K2340">
        <v>76.195726092089501</v>
      </c>
      <c r="L2340">
        <v>74.329747500137699</v>
      </c>
      <c r="M2340">
        <v>76.198912727892605</v>
      </c>
      <c r="N2340">
        <v>1.6029342651055301</v>
      </c>
      <c r="O2340">
        <v>4.5346062052506104</v>
      </c>
      <c r="P2340">
        <v>51.1855670103092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629</v>
      </c>
      <c r="E2341">
        <v>205.87423650400001</v>
      </c>
      <c r="F2341">
        <v>197.37</v>
      </c>
      <c r="G2341">
        <v>-14.682809458441</v>
      </c>
      <c r="H2341">
        <v>7.6629105274182097</v>
      </c>
      <c r="I2341">
        <v>-19.558186902735201</v>
      </c>
      <c r="J2341">
        <v>-0.338672804791673</v>
      </c>
      <c r="K2341">
        <v>189.20881896578101</v>
      </c>
      <c r="L2341">
        <v>185.71146405261001</v>
      </c>
      <c r="M2341">
        <v>59.3702447068232</v>
      </c>
      <c r="N2341">
        <v>1.9824089974819099</v>
      </c>
      <c r="O2341">
        <v>21.041698333079999</v>
      </c>
      <c r="P2341">
        <v>26.559794806027501</v>
      </c>
      <c r="Q2341">
        <v>0.100613909215481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46</v>
      </c>
      <c r="E2342">
        <v>205.31404889999999</v>
      </c>
      <c r="F2342">
        <v>49.41</v>
      </c>
      <c r="G2342">
        <v>32.437692588531597</v>
      </c>
      <c r="H2342">
        <v>11.5087656509101</v>
      </c>
      <c r="I2342">
        <v>-3.0248302168940202</v>
      </c>
      <c r="J2342">
        <v>-4.8904348423760098</v>
      </c>
      <c r="K2342">
        <v>47.792743091237497</v>
      </c>
      <c r="L2342">
        <v>43.758995133129901</v>
      </c>
      <c r="M2342">
        <v>48.507197792118099</v>
      </c>
      <c r="N2342">
        <v>1.76069974896557</v>
      </c>
      <c r="O2342">
        <v>31.552317344666999</v>
      </c>
      <c r="P2342">
        <v>63.609271523178698</v>
      </c>
      <c r="Q2342">
        <v>-6.773789785949E-3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189</v>
      </c>
      <c r="E2343">
        <v>205.16925000000001</v>
      </c>
      <c r="F2343">
        <v>166.7</v>
      </c>
      <c r="G2343">
        <v>-5.2461683760152802</v>
      </c>
      <c r="H2343">
        <v>-3.3723829469796498</v>
      </c>
      <c r="I2343">
        <v>-29.483440887480999</v>
      </c>
      <c r="J2343">
        <v>-1.10082731694617</v>
      </c>
      <c r="K2343">
        <v>166.984969334813</v>
      </c>
      <c r="L2343">
        <v>178.994093410734</v>
      </c>
      <c r="M2343">
        <v>46.464134422196601</v>
      </c>
      <c r="N2343">
        <v>1.38512676903555</v>
      </c>
      <c r="O2343">
        <v>85.632873425314898</v>
      </c>
      <c r="P2343">
        <v>29.224806201550301</v>
      </c>
      <c r="Q2343">
        <v>0.120183159212558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542</v>
      </c>
      <c r="E2344">
        <v>204.97200000000001</v>
      </c>
      <c r="F2344">
        <v>187</v>
      </c>
      <c r="G2344">
        <v>41.1337927062768</v>
      </c>
      <c r="H2344">
        <v>-8.6306648111009405</v>
      </c>
      <c r="I2344">
        <v>1.70356799987628</v>
      </c>
      <c r="J2344">
        <v>2.5737181257161899</v>
      </c>
      <c r="K2344">
        <v>189.87442107828099</v>
      </c>
      <c r="L2344">
        <v>166.706191727434</v>
      </c>
      <c r="M2344">
        <v>45.574153885591699</v>
      </c>
      <c r="N2344">
        <v>0.30094647113830503</v>
      </c>
      <c r="O2344">
        <v>68.449197860962499</v>
      </c>
      <c r="P2344">
        <v>80.501930501930502</v>
      </c>
      <c r="Q2344">
        <v>5.2434736929362E-2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168</v>
      </c>
      <c r="E2345">
        <v>204.85714052</v>
      </c>
      <c r="F2345">
        <v>169.96</v>
      </c>
      <c r="G2345">
        <v>47.821392222231196</v>
      </c>
      <c r="H2345">
        <v>20.184784445524699</v>
      </c>
      <c r="I2345">
        <v>28.996466528729801</v>
      </c>
      <c r="J2345">
        <v>10.190351703426501</v>
      </c>
      <c r="K2345">
        <v>158.796172814914</v>
      </c>
      <c r="L2345">
        <v>140.89297130517801</v>
      </c>
      <c r="M2345">
        <v>65.133252324057494</v>
      </c>
      <c r="N2345">
        <v>2.2769336152219801</v>
      </c>
      <c r="O2345">
        <v>23.911508590256499</v>
      </c>
      <c r="Q2345">
        <v>9.4663439472305003E-2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D2346" t="s">
        <v>46</v>
      </c>
      <c r="E2346">
        <v>204.56280000000001</v>
      </c>
      <c r="F2346">
        <v>179.96</v>
      </c>
      <c r="G2346">
        <v>48.519574543055001</v>
      </c>
      <c r="H2346">
        <v>-14.2253813652838</v>
      </c>
      <c r="I2346">
        <v>63.0250830415278</v>
      </c>
      <c r="J2346">
        <v>-8.3744879536865504</v>
      </c>
      <c r="K2346">
        <v>186.37003787350599</v>
      </c>
      <c r="L2346">
        <v>149.843668205835</v>
      </c>
      <c r="M2346">
        <v>30.585449768121698</v>
      </c>
      <c r="N2346">
        <v>0.23078541682870901</v>
      </c>
      <c r="O2346">
        <v>23.916425872415999</v>
      </c>
      <c r="P2346">
        <v>99.955555555555506</v>
      </c>
      <c r="Q2346">
        <v>0.101048748757783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65</v>
      </c>
      <c r="E2347">
        <v>204.46170340500001</v>
      </c>
      <c r="F2347">
        <v>89.69</v>
      </c>
      <c r="G2347">
        <v>-32.856403611717603</v>
      </c>
      <c r="H2347">
        <v>2.03836473436077</v>
      </c>
      <c r="I2347">
        <v>-25.635263975935299</v>
      </c>
      <c r="J2347">
        <v>-1.0733547894736499</v>
      </c>
      <c r="K2347">
        <v>88.561831202784703</v>
      </c>
      <c r="L2347">
        <v>91.7610903182903</v>
      </c>
      <c r="M2347">
        <v>61.416313184885801</v>
      </c>
      <c r="N2347">
        <v>0.73709783419359998</v>
      </c>
      <c r="O2347">
        <v>32.679228453562203</v>
      </c>
      <c r="P2347">
        <v>22.443686006825899</v>
      </c>
      <c r="Q2347">
        <v>-7.4642119586359995E-2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140</v>
      </c>
      <c r="E2348">
        <v>204.43417583999999</v>
      </c>
      <c r="F2348">
        <v>15.92</v>
      </c>
      <c r="G2348">
        <v>127.09123349207201</v>
      </c>
      <c r="H2348">
        <v>77.053697774670098</v>
      </c>
      <c r="I2348">
        <v>82.877377149145502</v>
      </c>
      <c r="J2348">
        <v>65.523725666302397</v>
      </c>
      <c r="K2348">
        <v>10.337064900847199</v>
      </c>
      <c r="L2348">
        <v>8.9180766027572194</v>
      </c>
      <c r="M2348">
        <v>89.689045842572</v>
      </c>
      <c r="N2348">
        <v>3.1361948547530001</v>
      </c>
      <c r="O2348">
        <v>5.2763819095477498</v>
      </c>
      <c r="P2348">
        <v>212.15686274509801</v>
      </c>
      <c r="Q2348">
        <v>7.7071555659050994E-2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214</v>
      </c>
      <c r="E2349">
        <v>204.38941249999999</v>
      </c>
      <c r="F2349">
        <v>196.63</v>
      </c>
      <c r="G2349">
        <v>41.880043962313898</v>
      </c>
      <c r="H2349">
        <v>-1.03862702432631</v>
      </c>
      <c r="I2349">
        <v>22.634423090813801</v>
      </c>
      <c r="J2349">
        <v>0.48908256004808698</v>
      </c>
      <c r="K2349">
        <v>203.45096788815999</v>
      </c>
      <c r="L2349">
        <v>171.626189901533</v>
      </c>
      <c r="M2349">
        <v>25.0460559810479</v>
      </c>
      <c r="N2349">
        <v>9.8457779112907096E-2</v>
      </c>
      <c r="O2349">
        <v>33.245181304989003</v>
      </c>
      <c r="P2349">
        <v>106.87006838505999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D2350" t="s">
        <v>629</v>
      </c>
      <c r="E2350">
        <v>203.87032500000001</v>
      </c>
      <c r="F2350">
        <v>355.6</v>
      </c>
      <c r="G2350">
        <v>224.39282079365901</v>
      </c>
      <c r="H2350">
        <v>35.449855518828898</v>
      </c>
      <c r="I2350">
        <v>124.685669074674</v>
      </c>
      <c r="J2350">
        <v>-9.6859735274578398</v>
      </c>
      <c r="K2350">
        <v>291.19297503699602</v>
      </c>
      <c r="L2350">
        <v>196.34415757468099</v>
      </c>
      <c r="M2350">
        <v>45.788150132487402</v>
      </c>
      <c r="N2350">
        <v>7.3846657270290106E-2</v>
      </c>
      <c r="O2350">
        <v>27.4071991001124</v>
      </c>
      <c r="P2350">
        <v>270.22384174908899</v>
      </c>
      <c r="Q2350">
        <v>0.103785445714702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D2351" t="s">
        <v>189</v>
      </c>
      <c r="E2351">
        <v>203.50650868</v>
      </c>
      <c r="F2351">
        <v>200</v>
      </c>
      <c r="G2351">
        <v>19.953228362800999</v>
      </c>
      <c r="H2351">
        <v>-10.574612336443799</v>
      </c>
      <c r="I2351">
        <v>38.597355648950902</v>
      </c>
      <c r="J2351">
        <v>-2.7160616246967502</v>
      </c>
      <c r="K2351">
        <v>200.27197966838401</v>
      </c>
      <c r="L2351">
        <v>164.908643789232</v>
      </c>
      <c r="M2351">
        <v>45.026342416726997</v>
      </c>
      <c r="N2351">
        <v>0.50953765428442999</v>
      </c>
      <c r="O2351">
        <v>20.999999999999901</v>
      </c>
      <c r="P2351">
        <v>88.679245283018801</v>
      </c>
      <c r="Q2351">
        <v>0.135426224788366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E2352">
        <v>203.19649999999999</v>
      </c>
      <c r="F2352">
        <v>94.94</v>
      </c>
      <c r="G2352">
        <v>160.70162658376799</v>
      </c>
      <c r="H2352">
        <v>2.2517521494145001</v>
      </c>
      <c r="I2352">
        <v>-28.457214806455902</v>
      </c>
      <c r="J2352">
        <v>-4.3122728088485198</v>
      </c>
      <c r="K2352">
        <v>101.98096557034199</v>
      </c>
      <c r="L2352">
        <v>95.666538464001405</v>
      </c>
      <c r="M2352">
        <v>47.678628649004899</v>
      </c>
      <c r="N2352">
        <v>0.95165343763474497</v>
      </c>
      <c r="O2352">
        <v>45.9553402148725</v>
      </c>
      <c r="P2352">
        <v>219.12605042016801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150</v>
      </c>
      <c r="E2353">
        <v>203.1281175</v>
      </c>
      <c r="F2353">
        <v>221.55</v>
      </c>
      <c r="G2353">
        <v>71.676881345752406</v>
      </c>
      <c r="H2353">
        <v>8.0530275990018403</v>
      </c>
      <c r="I2353">
        <v>29.015049621702701</v>
      </c>
      <c r="J2353">
        <v>6.4297359239382699</v>
      </c>
      <c r="K2353">
        <v>218.35587583088</v>
      </c>
      <c r="L2353">
        <v>188.029870921818</v>
      </c>
      <c r="M2353">
        <v>61.241011288710702</v>
      </c>
      <c r="N2353">
        <v>0.374478025248283</v>
      </c>
      <c r="O2353">
        <v>32.701421800947799</v>
      </c>
      <c r="P2353">
        <v>99.594594594594597</v>
      </c>
      <c r="Q2353">
        <v>0.113190466995738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80</v>
      </c>
      <c r="E2354">
        <v>202.98155230500001</v>
      </c>
      <c r="F2354">
        <v>263</v>
      </c>
      <c r="G2354">
        <v>2088.1975345983701</v>
      </c>
      <c r="H2354">
        <v>46.672836608393403</v>
      </c>
      <c r="I2354">
        <v>167.53569534589599</v>
      </c>
      <c r="J2354">
        <v>8.1291067950634002</v>
      </c>
      <c r="K2354">
        <v>204.971292180668</v>
      </c>
      <c r="M2354">
        <v>97.225990155948296</v>
      </c>
      <c r="N2354">
        <v>0.77590131797776296</v>
      </c>
      <c r="O2354">
        <v>9.5057034220524805E-2</v>
      </c>
      <c r="P2354">
        <v>2223.3215547703098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388</v>
      </c>
      <c r="E2355">
        <v>202.87404273999999</v>
      </c>
      <c r="F2355">
        <v>68.73</v>
      </c>
      <c r="G2355">
        <v>-27.421464920625802</v>
      </c>
      <c r="H2355">
        <v>6.5485840319744</v>
      </c>
      <c r="I2355">
        <v>-26.654802718044898</v>
      </c>
      <c r="J2355">
        <v>10.9877621854698</v>
      </c>
      <c r="K2355">
        <v>66.007230378543696</v>
      </c>
      <c r="L2355">
        <v>71.006181218095705</v>
      </c>
      <c r="M2355">
        <v>72.8946289818888</v>
      </c>
      <c r="N2355">
        <v>1.64653710664041</v>
      </c>
      <c r="O2355">
        <v>49.061545176778701</v>
      </c>
      <c r="P2355">
        <v>16.1961115807269</v>
      </c>
      <c r="Q2355">
        <v>-6.5733321420589005E-2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21</v>
      </c>
      <c r="E2356">
        <v>202.75356582000001</v>
      </c>
      <c r="F2356">
        <v>7.62</v>
      </c>
      <c r="G2356">
        <v>-11.875835922758</v>
      </c>
      <c r="H2356">
        <v>5.2843091038729799</v>
      </c>
      <c r="I2356">
        <v>-47.052320841849401</v>
      </c>
      <c r="J2356">
        <v>-4.4859074796645304</v>
      </c>
      <c r="K2356">
        <v>7.7378405758062696</v>
      </c>
      <c r="L2356">
        <v>8.4352670192269592</v>
      </c>
      <c r="M2356">
        <v>45.195497341675299</v>
      </c>
      <c r="N2356">
        <v>1.204658598665</v>
      </c>
      <c r="O2356">
        <v>67.322834645669204</v>
      </c>
      <c r="P2356">
        <v>36.071428571428498</v>
      </c>
      <c r="Q2356">
        <v>-2.8745858234854E-2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1407</v>
      </c>
      <c r="E2357">
        <v>202.554317</v>
      </c>
      <c r="F2357">
        <v>386.15</v>
      </c>
      <c r="G2357">
        <v>85.625697505988498</v>
      </c>
      <c r="H2357">
        <v>-4.1939534266964502</v>
      </c>
      <c r="I2357">
        <v>5.7370765788393996</v>
      </c>
      <c r="J2357">
        <v>-4.3327591795967901</v>
      </c>
      <c r="K2357">
        <v>388.46155607285402</v>
      </c>
      <c r="L2357">
        <v>354.19498246332603</v>
      </c>
      <c r="M2357">
        <v>53.513230788003398</v>
      </c>
      <c r="N2357">
        <v>2.1533759544274198</v>
      </c>
      <c r="O2357">
        <v>39.531270231775203</v>
      </c>
      <c r="P2357">
        <v>124.505813953488</v>
      </c>
      <c r="Q2357">
        <v>3.3748848460731E-2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130</v>
      </c>
      <c r="E2358">
        <v>202.39350999999999</v>
      </c>
      <c r="F2358">
        <v>42.03</v>
      </c>
      <c r="G2358">
        <v>36.358138712734899</v>
      </c>
      <c r="H2358">
        <v>2.3977802149139502</v>
      </c>
      <c r="I2358">
        <v>-9.0652122153983807</v>
      </c>
      <c r="J2358">
        <v>-3.4281141191890501</v>
      </c>
      <c r="K2358">
        <v>42.6888667408613</v>
      </c>
      <c r="L2358">
        <v>38.724606175679398</v>
      </c>
      <c r="M2358">
        <v>43.1031533924724</v>
      </c>
      <c r="N2358">
        <v>1.46714857507528</v>
      </c>
      <c r="O2358">
        <v>22.888413038305899</v>
      </c>
      <c r="Q2358">
        <v>1.5523586165736E-2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Row],[Ticker]],[1]!Table1[[Symbol]:[Industry]],2,FALSE),"-")</f>
        <v>-</v>
      </c>
      <c r="D2359" t="s">
        <v>304</v>
      </c>
      <c r="E2359">
        <v>202.29302225000001</v>
      </c>
      <c r="F2359">
        <v>113.65</v>
      </c>
      <c r="G2359">
        <v>-25.607179206340099</v>
      </c>
      <c r="I2359">
        <v>-12.4600461637378</v>
      </c>
      <c r="M2359">
        <v>0</v>
      </c>
      <c r="O2359">
        <v>0</v>
      </c>
      <c r="P2359">
        <v>0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Row],[Ticker]],[1]!Table1[[Symbol]:[Industry]],2,FALSE),"-")</f>
        <v>-</v>
      </c>
      <c r="D2360" t="s">
        <v>1451</v>
      </c>
      <c r="E2360">
        <v>201.96862920000001</v>
      </c>
      <c r="F2360">
        <v>180.5</v>
      </c>
      <c r="G2360">
        <v>-4.3034157654799703</v>
      </c>
      <c r="H2360">
        <v>-1.0085476359111301</v>
      </c>
      <c r="I2360">
        <v>-4.7631487890362001</v>
      </c>
      <c r="J2360">
        <v>-1.52509276780737</v>
      </c>
      <c r="K2360">
        <v>183.92166326191801</v>
      </c>
      <c r="L2360">
        <v>176.29211898723099</v>
      </c>
      <c r="M2360">
        <v>44.025093840448299</v>
      </c>
      <c r="N2360">
        <v>1.2203081504268201</v>
      </c>
      <c r="O2360">
        <v>40.720221606648202</v>
      </c>
      <c r="P2360">
        <v>31.751824817518202</v>
      </c>
      <c r="Q2360">
        <v>-5.7329646142959996E-3</v>
      </c>
    </row>
    <row r="2361" spans="1:17" hidden="1" x14ac:dyDescent="0.3">
      <c r="A2361" t="s">
        <v>4882</v>
      </c>
      <c r="B2361" t="s">
        <v>4883</v>
      </c>
      <c r="C2361" t="str">
        <f>IFERROR(VLOOKUP(Table1[[#This Row],[Ticker]],[1]!Table1[[Symbol]:[Industry]],2,FALSE),"-")</f>
        <v>-</v>
      </c>
      <c r="D2361" t="s">
        <v>1675</v>
      </c>
      <c r="E2361">
        <v>201.95344806</v>
      </c>
      <c r="F2361">
        <v>38.01</v>
      </c>
      <c r="G2361">
        <v>-5.8151842488866903</v>
      </c>
      <c r="H2361">
        <v>-5.9288789186535604</v>
      </c>
      <c r="I2361">
        <v>-20.448426701138001</v>
      </c>
      <c r="J2361">
        <v>-4.8734916933179804</v>
      </c>
      <c r="K2361">
        <v>40.092786923991902</v>
      </c>
      <c r="L2361">
        <v>39.133307375325302</v>
      </c>
      <c r="M2361">
        <v>35.000644976590102</v>
      </c>
      <c r="N2361">
        <v>0.97003896471105899</v>
      </c>
      <c r="O2361">
        <v>57.958431991581101</v>
      </c>
      <c r="P2361">
        <v>20.6666666666666</v>
      </c>
    </row>
    <row r="2362" spans="1:17" hidden="1" x14ac:dyDescent="0.3">
      <c r="A2362" t="s">
        <v>4884</v>
      </c>
      <c r="B2362" t="s">
        <v>4885</v>
      </c>
      <c r="C2362" t="str">
        <f>IFERROR(VLOOKUP(Table1[[#This Row],[Ticker]],[1]!Table1[[Symbol]:[Industry]],2,FALSE),"-")</f>
        <v>-</v>
      </c>
      <c r="D2362" t="s">
        <v>629</v>
      </c>
      <c r="E2362">
        <v>201.51460900000001</v>
      </c>
      <c r="F2362">
        <v>86.43</v>
      </c>
      <c r="G2362">
        <v>-29.6271681013984</v>
      </c>
      <c r="H2362">
        <v>-5.0292142942829399</v>
      </c>
      <c r="I2362">
        <v>-26.758509227694201</v>
      </c>
      <c r="J2362">
        <v>0.135418443276005</v>
      </c>
      <c r="K2362">
        <v>90.034054313880702</v>
      </c>
      <c r="L2362">
        <v>94.267939148245304</v>
      </c>
      <c r="M2362">
        <v>48.138991938860897</v>
      </c>
      <c r="N2362">
        <v>1.2726997938340301</v>
      </c>
      <c r="O2362">
        <v>41.733194492652999</v>
      </c>
      <c r="P2362">
        <v>10.0318268618714</v>
      </c>
      <c r="Q2362">
        <v>0.14564118334835399</v>
      </c>
    </row>
    <row r="2363" spans="1:17" hidden="1" x14ac:dyDescent="0.3">
      <c r="A2363" t="s">
        <v>4886</v>
      </c>
      <c r="B2363" t="s">
        <v>4887</v>
      </c>
      <c r="C2363" t="str">
        <f>IFERROR(VLOOKUP(Table1[[#This Row],[Ticker]],[1]!Table1[[Symbol]:[Industry]],2,FALSE),"-")</f>
        <v>-</v>
      </c>
      <c r="D2363" t="s">
        <v>242</v>
      </c>
      <c r="E2363">
        <v>201.230750575</v>
      </c>
      <c r="F2363">
        <v>461.3</v>
      </c>
      <c r="G2363">
        <v>-21.232815015088899</v>
      </c>
      <c r="H2363">
        <v>-7.9475221961401399</v>
      </c>
      <c r="I2363">
        <v>-2.70827977882781E-3</v>
      </c>
      <c r="J2363">
        <v>0.65461192771719401</v>
      </c>
      <c r="K2363">
        <v>451.693031272045</v>
      </c>
      <c r="L2363">
        <v>432.55343335744499</v>
      </c>
      <c r="M2363">
        <v>47.338848502800602</v>
      </c>
      <c r="N2363">
        <v>0.53021445410755896</v>
      </c>
      <c r="O2363">
        <v>15.8573596358118</v>
      </c>
      <c r="P2363">
        <v>32.557471264367798</v>
      </c>
      <c r="Q2363">
        <v>-0.110165026462091</v>
      </c>
    </row>
    <row r="2364" spans="1:17" hidden="1" x14ac:dyDescent="0.3">
      <c r="A2364" t="s">
        <v>4888</v>
      </c>
      <c r="B2364" t="s">
        <v>4889</v>
      </c>
      <c r="C2364" t="str">
        <f>IFERROR(VLOOKUP(Table1[[#This Row],[Ticker]],[1]!Table1[[Symbol]:[Industry]],2,FALSE),"-")</f>
        <v>-</v>
      </c>
      <c r="D2364" t="s">
        <v>1576</v>
      </c>
      <c r="E2364">
        <v>201.096</v>
      </c>
      <c r="F2364">
        <v>198</v>
      </c>
      <c r="G2364">
        <v>-31.3214649206259</v>
      </c>
      <c r="H2364">
        <v>28.4718992914631</v>
      </c>
      <c r="I2364">
        <v>-18.174331878023501</v>
      </c>
      <c r="J2364">
        <v>7.7780685236284901</v>
      </c>
      <c r="K2364">
        <v>169.27256435778801</v>
      </c>
      <c r="M2364">
        <v>70.829681862288496</v>
      </c>
      <c r="N2364">
        <v>1.52058906825261</v>
      </c>
      <c r="O2364">
        <v>6.0606060606060499</v>
      </c>
      <c r="P2364">
        <v>70.689655172413794</v>
      </c>
    </row>
    <row r="2365" spans="1:17" hidden="1" x14ac:dyDescent="0.3">
      <c r="A2365" t="s">
        <v>4890</v>
      </c>
      <c r="B2365" t="s">
        <v>4891</v>
      </c>
      <c r="C2365" t="str">
        <f>IFERROR(VLOOKUP(Table1[[#This Row],[Ticker]],[1]!Table1[[Symbol]:[Industry]],2,FALSE),"-")</f>
        <v>-</v>
      </c>
      <c r="D2365" t="s">
        <v>130</v>
      </c>
      <c r="E2365">
        <v>201.02493999999999</v>
      </c>
      <c r="F2365">
        <v>468.05</v>
      </c>
      <c r="G2365">
        <v>-16.872134485698901</v>
      </c>
      <c r="H2365">
        <v>2.6163437359075901</v>
      </c>
      <c r="I2365">
        <v>-15.354237035107101</v>
      </c>
      <c r="J2365">
        <v>3.1662439510084699</v>
      </c>
      <c r="K2365">
        <v>460.21467841900397</v>
      </c>
      <c r="L2365">
        <v>450.81988123337499</v>
      </c>
      <c r="M2365">
        <v>59.930824390619001</v>
      </c>
      <c r="N2365">
        <v>1.2161650046408901</v>
      </c>
      <c r="O2365">
        <v>26.877470355731202</v>
      </c>
      <c r="P2365">
        <v>20.631443298969</v>
      </c>
      <c r="Q2365">
        <v>8.3794244635726003E-2</v>
      </c>
    </row>
    <row r="2366" spans="1:17" hidden="1" x14ac:dyDescent="0.3">
      <c r="A2366" t="s">
        <v>4892</v>
      </c>
      <c r="B2366" t="s">
        <v>4893</v>
      </c>
      <c r="C2366" t="str">
        <f>IFERROR(VLOOKUP(Table1[[#This Row],[Ticker]],[1]!Table1[[Symbol]:[Industry]],2,FALSE),"-")</f>
        <v>-</v>
      </c>
      <c r="D2366" t="s">
        <v>873</v>
      </c>
      <c r="E2366">
        <v>200.855424</v>
      </c>
      <c r="F2366">
        <v>135.06</v>
      </c>
      <c r="G2366">
        <v>-25.458811253817899</v>
      </c>
      <c r="H2366">
        <v>-4.2984710789072</v>
      </c>
      <c r="I2366">
        <v>-30.4315007644059</v>
      </c>
      <c r="J2366">
        <v>-3.5699126399262102</v>
      </c>
      <c r="K2366">
        <v>138.958655859521</v>
      </c>
      <c r="L2366">
        <v>138.33328576977101</v>
      </c>
      <c r="M2366">
        <v>37.489327481794298</v>
      </c>
      <c r="N2366">
        <v>0.535934790105006</v>
      </c>
      <c r="O2366">
        <v>36.420849992595798</v>
      </c>
      <c r="P2366">
        <v>19.575033200531202</v>
      </c>
      <c r="Q2366">
        <v>5.8201176281271E-2</v>
      </c>
    </row>
    <row r="2367" spans="1:17" hidden="1" x14ac:dyDescent="0.3">
      <c r="A2367" t="s">
        <v>4894</v>
      </c>
      <c r="B2367" t="s">
        <v>4895</v>
      </c>
      <c r="C2367" t="str">
        <f>IFERROR(VLOOKUP(Table1[[#This Row],[Ticker]],[1]!Table1[[Symbol]:[Industry]],2,FALSE),"-")</f>
        <v>-</v>
      </c>
      <c r="D2367" t="s">
        <v>46</v>
      </c>
      <c r="E2367">
        <v>200.83063271399999</v>
      </c>
      <c r="F2367">
        <v>66.62</v>
      </c>
      <c r="G2367">
        <v>39.908348743970301</v>
      </c>
      <c r="H2367">
        <v>12.9718992914631</v>
      </c>
      <c r="I2367">
        <v>10.003189130379701</v>
      </c>
      <c r="J2367">
        <v>10.1438780009002</v>
      </c>
      <c r="K2367">
        <v>51.8154863864088</v>
      </c>
      <c r="L2367">
        <v>42.879801872005899</v>
      </c>
      <c r="M2367">
        <v>95.937171276406204</v>
      </c>
      <c r="N2367">
        <v>0.92798503738028004</v>
      </c>
      <c r="O2367">
        <v>0</v>
      </c>
      <c r="P2367">
        <v>96.925805498078603</v>
      </c>
      <c r="Q2367">
        <v>2.7837310978438001E-2</v>
      </c>
    </row>
    <row r="2368" spans="1:17" hidden="1" x14ac:dyDescent="0.3">
      <c r="A2368" t="s">
        <v>4896</v>
      </c>
      <c r="B2368" t="s">
        <v>4897</v>
      </c>
      <c r="C2368" t="str">
        <f>IFERROR(VLOOKUP(Table1[[#This Row],[Ticker]],[1]!Table1[[Symbol]:[Industry]],2,FALSE),"-")</f>
        <v>-</v>
      </c>
      <c r="D2368" t="s">
        <v>393</v>
      </c>
      <c r="E2368">
        <v>200.736284775</v>
      </c>
      <c r="F2368">
        <v>95.75</v>
      </c>
      <c r="G2368">
        <v>79.732730722889897</v>
      </c>
      <c r="H2368">
        <v>21.962796968801499</v>
      </c>
      <c r="I2368">
        <v>39.717321922721098</v>
      </c>
      <c r="J2368">
        <v>-4.7268780685293601</v>
      </c>
      <c r="K2368">
        <v>86.570197171531902</v>
      </c>
      <c r="L2368">
        <v>70.623489363342898</v>
      </c>
      <c r="M2368">
        <v>47.336559702953899</v>
      </c>
      <c r="N2368">
        <v>1.40294387850717</v>
      </c>
      <c r="O2368">
        <v>39.895561357702299</v>
      </c>
      <c r="P2368">
        <v>112.02391496899899</v>
      </c>
      <c r="Q2368">
        <v>0.15224328060190101</v>
      </c>
    </row>
    <row r="2369" spans="1:17" hidden="1" x14ac:dyDescent="0.3">
      <c r="A2369" t="s">
        <v>4898</v>
      </c>
      <c r="B2369" t="s">
        <v>4899</v>
      </c>
      <c r="C2369" t="str">
        <f>IFERROR(VLOOKUP(Table1[[#This Row],[Ticker]],[1]!Table1[[Symbol]:[Industry]],2,FALSE),"-")</f>
        <v>-</v>
      </c>
      <c r="D2369" t="s">
        <v>252</v>
      </c>
      <c r="E2369">
        <v>200.36229660000001</v>
      </c>
      <c r="F2369">
        <v>420.75</v>
      </c>
      <c r="G2369">
        <v>24.019421078154799</v>
      </c>
      <c r="H2369">
        <v>18.6927668843182</v>
      </c>
      <c r="I2369">
        <v>10.5123343711152</v>
      </c>
      <c r="J2369">
        <v>5.9110774449585799</v>
      </c>
      <c r="K2369">
        <v>371.40993172060502</v>
      </c>
      <c r="L2369">
        <v>339.84846015894999</v>
      </c>
      <c r="M2369">
        <v>61.175213547741599</v>
      </c>
      <c r="N2369">
        <v>2.26167139905855</v>
      </c>
      <c r="O2369">
        <v>10.4456327985739</v>
      </c>
      <c r="P2369">
        <v>50.671441360787803</v>
      </c>
      <c r="Q2369">
        <v>-2.4013776344707999E-2</v>
      </c>
    </row>
    <row r="2370" spans="1:17" hidden="1" x14ac:dyDescent="0.3">
      <c r="A2370" t="s">
        <v>4900</v>
      </c>
      <c r="B2370" t="s">
        <v>4901</v>
      </c>
      <c r="C2370" t="str">
        <f>IFERROR(VLOOKUP(Table1[[#This Row],[Ticker]],[1]!Table1[[Symbol]:[Industry]],2,FALSE),"-")</f>
        <v>-</v>
      </c>
      <c r="D2370" t="s">
        <v>542</v>
      </c>
      <c r="E2370">
        <v>200.23457999999999</v>
      </c>
      <c r="F2370">
        <v>82.1</v>
      </c>
      <c r="G2370">
        <v>-34.116384415141198</v>
      </c>
      <c r="H2370">
        <v>-0.99913536575921302</v>
      </c>
      <c r="I2370">
        <v>-22.001694466955101</v>
      </c>
      <c r="J2370">
        <v>2.1596720733158401</v>
      </c>
      <c r="K2370">
        <v>85.144355508523105</v>
      </c>
      <c r="L2370">
        <v>92.485686123433396</v>
      </c>
      <c r="M2370">
        <v>53.131160335433897</v>
      </c>
      <c r="N2370">
        <v>1.1854211594119699</v>
      </c>
      <c r="O2370">
        <v>45.554202192448201</v>
      </c>
      <c r="P2370">
        <v>20.735294117647001</v>
      </c>
      <c r="Q2370">
        <v>2.0232237534083E-2</v>
      </c>
    </row>
    <row r="2371" spans="1:17" hidden="1" x14ac:dyDescent="0.3">
      <c r="A2371" t="s">
        <v>4902</v>
      </c>
      <c r="B2371" t="s">
        <v>4903</v>
      </c>
      <c r="C2371" t="str">
        <f>IFERROR(VLOOKUP(Table1[[#This Row],[Ticker]],[1]!Table1[[Symbol]:[Industry]],2,FALSE),"-")</f>
        <v>-</v>
      </c>
      <c r="D2371" t="s">
        <v>49</v>
      </c>
      <c r="E2371">
        <v>200.2050375</v>
      </c>
      <c r="F2371">
        <v>121.4</v>
      </c>
      <c r="G2371">
        <v>26.3776979203138</v>
      </c>
      <c r="H2371">
        <v>1.326600146164</v>
      </c>
      <c r="I2371">
        <v>-5.3108846456443102</v>
      </c>
      <c r="J2371">
        <v>8.6468105441683907</v>
      </c>
      <c r="K2371">
        <v>116.88831169753</v>
      </c>
      <c r="L2371">
        <v>110.366544115915</v>
      </c>
      <c r="M2371">
        <v>66.640140268726398</v>
      </c>
      <c r="N2371">
        <v>1.77025243747163</v>
      </c>
      <c r="O2371">
        <v>21.746293245469499</v>
      </c>
      <c r="P2371">
        <v>63.501683501683502</v>
      </c>
      <c r="Q2371">
        <v>-8.2677587099300003E-3</v>
      </c>
    </row>
    <row r="2372" spans="1:17" hidden="1" x14ac:dyDescent="0.3">
      <c r="A2372" t="s">
        <v>4904</v>
      </c>
      <c r="B2372" t="s">
        <v>4905</v>
      </c>
      <c r="C2372" t="str">
        <f>IFERROR(VLOOKUP(Table1[[#This Row],[Ticker]],[1]!Table1[[Symbol]:[Industry]],2,FALSE),"-")</f>
        <v>-</v>
      </c>
      <c r="D2372" t="s">
        <v>65</v>
      </c>
      <c r="E2372">
        <v>200.20130900000001</v>
      </c>
      <c r="F2372">
        <v>89.79</v>
      </c>
      <c r="G2372">
        <v>4.5788007650475002</v>
      </c>
      <c r="H2372">
        <v>3.6248404679337498</v>
      </c>
      <c r="I2372">
        <v>-29.3211572748489</v>
      </c>
      <c r="J2372">
        <v>4.9739345878157204</v>
      </c>
      <c r="K2372">
        <v>88.429643364584393</v>
      </c>
      <c r="L2372">
        <v>88.238057334557993</v>
      </c>
      <c r="M2372">
        <v>77.886775511223803</v>
      </c>
      <c r="N2372">
        <v>1.77129057012817</v>
      </c>
      <c r="O2372">
        <v>28.0766232319857</v>
      </c>
      <c r="P2372">
        <v>31.850220264317201</v>
      </c>
      <c r="Q2372">
        <v>5.0058828346976003E-2</v>
      </c>
    </row>
    <row r="2373" spans="1:17" hidden="1" x14ac:dyDescent="0.3">
      <c r="A2373" t="s">
        <v>4906</v>
      </c>
      <c r="B2373" t="s">
        <v>4907</v>
      </c>
      <c r="C2373" t="str">
        <f>IFERROR(VLOOKUP(Table1[[#This Row],[Ticker]],[1]!Table1[[Symbol]:[Industry]],2,FALSE),"-")</f>
        <v>-</v>
      </c>
      <c r="E2373">
        <v>200.08006044000001</v>
      </c>
      <c r="F2373">
        <v>9.43</v>
      </c>
      <c r="G2373">
        <v>-8.4254733966986404</v>
      </c>
      <c r="H2373">
        <v>-5.2948038848785703</v>
      </c>
      <c r="I2373">
        <v>-26.183742412594199</v>
      </c>
      <c r="J2373">
        <v>0.57774411162524797</v>
      </c>
      <c r="K2373">
        <v>9.4236649631617198</v>
      </c>
      <c r="L2373">
        <v>9.7360701342789593</v>
      </c>
      <c r="M2373">
        <v>37.280245553828401</v>
      </c>
      <c r="N2373">
        <v>1.3401781439751601</v>
      </c>
      <c r="O2373">
        <v>47.401908801696699</v>
      </c>
      <c r="P2373">
        <v>24.078947368421002</v>
      </c>
      <c r="Q2373">
        <v>-2.07880115344E-4</v>
      </c>
    </row>
    <row r="2374" spans="1:17" hidden="1" x14ac:dyDescent="0.3">
      <c r="A2374" t="s">
        <v>4908</v>
      </c>
      <c r="B2374" t="s">
        <v>4909</v>
      </c>
      <c r="C2374" t="str">
        <f>IFERROR(VLOOKUP(Table1[[#This Row],[Ticker]],[1]!Table1[[Symbol]:[Industry]],2,FALSE),"-")</f>
        <v>-</v>
      </c>
      <c r="D2374" t="s">
        <v>242</v>
      </c>
      <c r="E2374">
        <v>199.92426499999999</v>
      </c>
      <c r="F2374">
        <v>21.82</v>
      </c>
      <c r="G2374">
        <v>-13.318392724005299</v>
      </c>
      <c r="H2374">
        <v>-3.4138945804031202</v>
      </c>
      <c r="I2374">
        <v>-18.771767932737401</v>
      </c>
      <c r="J2374">
        <v>-2.63925812551122</v>
      </c>
      <c r="K2374">
        <v>21.408070896095499</v>
      </c>
      <c r="L2374">
        <v>21.298299556110699</v>
      </c>
      <c r="M2374">
        <v>46.503499819224601</v>
      </c>
      <c r="N2374">
        <v>1.0497409505200701</v>
      </c>
      <c r="O2374">
        <v>32.447296058661699</v>
      </c>
      <c r="P2374">
        <v>23.556058890147199</v>
      </c>
      <c r="Q2374">
        <v>3.8635396869208999E-2</v>
      </c>
    </row>
    <row r="2375" spans="1:17" hidden="1" x14ac:dyDescent="0.3">
      <c r="A2375" t="s">
        <v>4910</v>
      </c>
      <c r="B2375" t="s">
        <v>4911</v>
      </c>
      <c r="C2375" t="str">
        <f>IFERROR(VLOOKUP(Table1[[#This Row],[Ticker]],[1]!Table1[[Symbol]:[Industry]],2,FALSE),"-")</f>
        <v>-</v>
      </c>
      <c r="D2375" t="s">
        <v>403</v>
      </c>
      <c r="E2375">
        <v>199.556195</v>
      </c>
      <c r="F2375">
        <v>3.29</v>
      </c>
      <c r="G2375">
        <v>-92.542663077307907</v>
      </c>
      <c r="H2375">
        <v>-10.4104536497133</v>
      </c>
      <c r="I2375">
        <v>-57.989847488241097</v>
      </c>
      <c r="J2375">
        <v>-8.5357890400550502</v>
      </c>
      <c r="K2375">
        <v>3.6823011601087901</v>
      </c>
      <c r="L2375">
        <v>5.3716669709664</v>
      </c>
      <c r="M2375">
        <v>53.5375887511602</v>
      </c>
      <c r="N2375">
        <v>2.7536541949300499</v>
      </c>
      <c r="O2375">
        <v>276.89969604863199</v>
      </c>
      <c r="P2375">
        <v>2.4922118380062299</v>
      </c>
      <c r="Q2375">
        <v>4.6189359165978001E-2</v>
      </c>
    </row>
    <row r="2376" spans="1:17" hidden="1" x14ac:dyDescent="0.3">
      <c r="A2376" t="s">
        <v>4912</v>
      </c>
      <c r="B2376" t="s">
        <v>4913</v>
      </c>
      <c r="C2376" t="str">
        <f>IFERROR(VLOOKUP(Table1[[#This Row],[Ticker]],[1]!Table1[[Symbol]:[Industry]],2,FALSE),"-")</f>
        <v>-</v>
      </c>
      <c r="D2376" t="s">
        <v>46</v>
      </c>
      <c r="E2376">
        <v>199.20505725000001</v>
      </c>
      <c r="F2376">
        <v>20.95</v>
      </c>
      <c r="G2376">
        <v>-56.918654616176198</v>
      </c>
      <c r="H2376">
        <v>4.0211220893906097</v>
      </c>
      <c r="I2376">
        <v>-16.579039298749301</v>
      </c>
      <c r="J2376">
        <v>37.288126625286402</v>
      </c>
      <c r="K2376">
        <v>19.602968035403201</v>
      </c>
      <c r="L2376">
        <v>22.861978387445902</v>
      </c>
      <c r="M2376">
        <v>66.011471158013194</v>
      </c>
      <c r="N2376">
        <v>0.66413043478260803</v>
      </c>
      <c r="O2376">
        <v>75.417661097852005</v>
      </c>
      <c r="P2376">
        <v>37.377049180327802</v>
      </c>
      <c r="Q2376">
        <v>0.25258182367305998</v>
      </c>
    </row>
    <row r="2377" spans="1:17" hidden="1" x14ac:dyDescent="0.3">
      <c r="A2377" t="s">
        <v>4914</v>
      </c>
      <c r="B2377" t="s">
        <v>4915</v>
      </c>
      <c r="C2377" t="str">
        <f>IFERROR(VLOOKUP(Table1[[#This Row],[Ticker]],[1]!Table1[[Symbol]:[Industry]],2,FALSE),"-")</f>
        <v>-</v>
      </c>
      <c r="D2377" t="s">
        <v>484</v>
      </c>
      <c r="E2377">
        <v>198.45320000000001</v>
      </c>
      <c r="F2377">
        <v>136.26</v>
      </c>
      <c r="G2377">
        <v>-10.7652070192352</v>
      </c>
      <c r="H2377">
        <v>7.5603473851140697</v>
      </c>
      <c r="I2377">
        <v>-26.815797263675002</v>
      </c>
      <c r="J2377">
        <v>-1.9187552357106901</v>
      </c>
      <c r="K2377">
        <v>130.55769591951801</v>
      </c>
      <c r="L2377">
        <v>132.15759851280899</v>
      </c>
      <c r="M2377">
        <v>47.322150385843997</v>
      </c>
      <c r="N2377">
        <v>2.1359912443255</v>
      </c>
      <c r="O2377">
        <v>26.009100249522898</v>
      </c>
      <c r="P2377">
        <v>26.459396751740101</v>
      </c>
      <c r="Q2377">
        <v>-4.6216637404060002E-3</v>
      </c>
    </row>
    <row r="2378" spans="1:17" hidden="1" x14ac:dyDescent="0.3">
      <c r="A2378" t="s">
        <v>4916</v>
      </c>
      <c r="B2378" t="s">
        <v>4917</v>
      </c>
      <c r="C2378" t="str">
        <f>IFERROR(VLOOKUP(Table1[[#This Row],[Ticker]],[1]!Table1[[Symbol]:[Industry]],2,FALSE),"-")</f>
        <v>-</v>
      </c>
      <c r="D2378" t="s">
        <v>539</v>
      </c>
      <c r="E2378">
        <v>198.31035846</v>
      </c>
      <c r="F2378">
        <v>49.29</v>
      </c>
      <c r="G2378">
        <v>30.093755373099</v>
      </c>
      <c r="H2378">
        <v>47.630629450193297</v>
      </c>
      <c r="I2378">
        <v>47.261275936067698</v>
      </c>
      <c r="J2378">
        <v>-0.234755888374757</v>
      </c>
      <c r="K2378">
        <v>38.091295510811001</v>
      </c>
      <c r="L2378">
        <v>33.375603110908699</v>
      </c>
      <c r="M2378">
        <v>67.649746875639096</v>
      </c>
      <c r="N2378">
        <v>1.22709591123294</v>
      </c>
      <c r="O2378">
        <v>4.4836680868330197</v>
      </c>
      <c r="P2378">
        <v>100.365853658536</v>
      </c>
      <c r="Q2378">
        <v>-1.5028579461638001E-2</v>
      </c>
    </row>
    <row r="2379" spans="1:17" hidden="1" x14ac:dyDescent="0.3">
      <c r="A2379" t="s">
        <v>4918</v>
      </c>
      <c r="B2379" t="s">
        <v>4919</v>
      </c>
      <c r="C2379" t="str">
        <f>IFERROR(VLOOKUP(Table1[[#This Row],[Ticker]],[1]!Table1[[Symbol]:[Industry]],2,FALSE),"-")</f>
        <v>-</v>
      </c>
      <c r="D2379" t="s">
        <v>130</v>
      </c>
      <c r="E2379">
        <v>197.97241099999999</v>
      </c>
      <c r="F2379">
        <v>21.95</v>
      </c>
      <c r="G2379">
        <v>11.1529454042517</v>
      </c>
      <c r="H2379">
        <v>7.1377169175457</v>
      </c>
      <c r="I2379">
        <v>-24.835295664735799</v>
      </c>
      <c r="J2379">
        <v>-1.35018381630267</v>
      </c>
      <c r="K2379">
        <v>21.035242148631301</v>
      </c>
      <c r="L2379">
        <v>20.2787179759938</v>
      </c>
      <c r="M2379">
        <v>67.859592714769803</v>
      </c>
      <c r="N2379">
        <v>1.9653609337701099</v>
      </c>
      <c r="O2379">
        <v>38.724373576309802</v>
      </c>
      <c r="P2379">
        <v>59.057971014492701</v>
      </c>
      <c r="Q2379">
        <v>7.0938636542294001E-2</v>
      </c>
    </row>
    <row r="2380" spans="1:17" hidden="1" x14ac:dyDescent="0.3">
      <c r="A2380" t="s">
        <v>4920</v>
      </c>
      <c r="B2380" t="s">
        <v>4921</v>
      </c>
      <c r="C2380" t="str">
        <f>IFERROR(VLOOKUP(Table1[[#This Row],[Ticker]],[1]!Table1[[Symbol]:[Industry]],2,FALSE),"-")</f>
        <v>-</v>
      </c>
      <c r="D2380" t="s">
        <v>400</v>
      </c>
      <c r="E2380">
        <v>197.96100000000001</v>
      </c>
      <c r="F2380">
        <v>363</v>
      </c>
      <c r="G2380">
        <v>627.50485398868</v>
      </c>
      <c r="H2380">
        <v>-4.71731546728802</v>
      </c>
      <c r="I2380">
        <v>77.592309857204498</v>
      </c>
      <c r="J2380">
        <v>10.796963330844401</v>
      </c>
      <c r="K2380">
        <v>320.313546346544</v>
      </c>
      <c r="L2380">
        <v>178.44308127206801</v>
      </c>
      <c r="M2380">
        <v>59.238386848082399</v>
      </c>
      <c r="N2380">
        <v>0.79597141000649696</v>
      </c>
      <c r="O2380">
        <v>7.1625344352617102</v>
      </c>
      <c r="P2380">
        <v>785.36585365853603</v>
      </c>
    </row>
    <row r="2381" spans="1:17" hidden="1" x14ac:dyDescent="0.3">
      <c r="A2381" t="s">
        <v>4922</v>
      </c>
      <c r="B2381" t="s">
        <v>4923</v>
      </c>
      <c r="C2381" t="str">
        <f>IFERROR(VLOOKUP(Table1[[#This Row],[Ticker]],[1]!Table1[[Symbol]:[Industry]],2,FALSE),"-")</f>
        <v>-</v>
      </c>
      <c r="D2381" t="s">
        <v>75</v>
      </c>
      <c r="E2381">
        <v>197.9474137</v>
      </c>
      <c r="F2381">
        <v>34.25</v>
      </c>
      <c r="G2381">
        <v>-53.223824855772698</v>
      </c>
      <c r="H2381">
        <v>-5.67095785139397</v>
      </c>
      <c r="I2381">
        <v>-55.754748150492802</v>
      </c>
      <c r="J2381">
        <v>-2.7612151007516701</v>
      </c>
      <c r="K2381">
        <v>37.703095773349297</v>
      </c>
      <c r="L2381">
        <v>45.1050292628397</v>
      </c>
      <c r="M2381">
        <v>35.415194796506697</v>
      </c>
      <c r="N2381">
        <v>0.222274191912291</v>
      </c>
      <c r="O2381">
        <v>98.540145985401395</v>
      </c>
      <c r="P2381">
        <v>14.1666666666666</v>
      </c>
      <c r="Q2381">
        <v>-1.1609377088421E-2</v>
      </c>
    </row>
    <row r="2382" spans="1:17" hidden="1" x14ac:dyDescent="0.3">
      <c r="A2382" t="s">
        <v>4924</v>
      </c>
      <c r="B2382" t="s">
        <v>4925</v>
      </c>
      <c r="C2382" t="str">
        <f>IFERROR(VLOOKUP(Table1[[#This Row],[Ticker]],[1]!Table1[[Symbol]:[Industry]],2,FALSE),"-")</f>
        <v>-</v>
      </c>
      <c r="D2382" t="s">
        <v>1407</v>
      </c>
      <c r="E2382">
        <v>197.91851700000001</v>
      </c>
      <c r="F2382">
        <v>110.99</v>
      </c>
      <c r="G2382">
        <v>3.2262508575019302</v>
      </c>
      <c r="H2382">
        <v>5.8840680843974003</v>
      </c>
      <c r="I2382">
        <v>-15.6101334237727</v>
      </c>
      <c r="J2382">
        <v>-5.5427040676464596</v>
      </c>
      <c r="K2382">
        <v>107.25918324087</v>
      </c>
      <c r="L2382">
        <v>104.35673891755</v>
      </c>
      <c r="M2382">
        <v>52.797854667834201</v>
      </c>
      <c r="N2382">
        <v>1.8117297076454599</v>
      </c>
      <c r="O2382">
        <v>25.0563113794035</v>
      </c>
      <c r="P2382">
        <v>33.964996982498398</v>
      </c>
      <c r="Q2382">
        <v>-2.5114411313168002E-2</v>
      </c>
    </row>
    <row r="2383" spans="1:17" hidden="1" x14ac:dyDescent="0.3">
      <c r="A2383" t="s">
        <v>4926</v>
      </c>
      <c r="B2383" t="s">
        <v>4927</v>
      </c>
      <c r="C2383" t="str">
        <f>IFERROR(VLOOKUP(Table1[[#This Row],[Ticker]],[1]!Table1[[Symbol]:[Industry]],2,FALSE),"-")</f>
        <v>-</v>
      </c>
      <c r="E2383">
        <v>197.1216</v>
      </c>
      <c r="F2383">
        <v>315</v>
      </c>
      <c r="G2383">
        <v>251.367449802755</v>
      </c>
      <c r="H2383">
        <v>0.50545633844302496</v>
      </c>
      <c r="I2383">
        <v>89.722238817006598</v>
      </c>
      <c r="J2383">
        <v>-1.9390323073148501</v>
      </c>
      <c r="K2383">
        <v>288.568711659435</v>
      </c>
      <c r="L2383">
        <v>214.78638504263799</v>
      </c>
      <c r="M2383">
        <v>54.932075645235898</v>
      </c>
      <c r="N2383">
        <v>0.84153897505971598</v>
      </c>
      <c r="O2383">
        <v>7.9523809523809499</v>
      </c>
      <c r="P2383">
        <v>285.55691554467501</v>
      </c>
      <c r="Q2383">
        <v>0.12043458287342899</v>
      </c>
    </row>
    <row r="2384" spans="1:17" hidden="1" x14ac:dyDescent="0.3">
      <c r="A2384" t="s">
        <v>4928</v>
      </c>
      <c r="B2384" t="s">
        <v>4929</v>
      </c>
      <c r="C2384" t="str">
        <f>IFERROR(VLOOKUP(Table1[[#This Row],[Ticker]],[1]!Table1[[Symbol]:[Industry]],2,FALSE),"-")</f>
        <v>-</v>
      </c>
      <c r="D2384" t="s">
        <v>65</v>
      </c>
      <c r="E2384">
        <v>197.01480599999999</v>
      </c>
      <c r="F2384">
        <v>341.85</v>
      </c>
      <c r="G2384">
        <v>87.915619044752901</v>
      </c>
      <c r="H2384">
        <v>1.16676333980153</v>
      </c>
      <c r="I2384">
        <v>35.655205136088803</v>
      </c>
      <c r="J2384">
        <v>-7.462867282301E-2</v>
      </c>
      <c r="K2384">
        <v>345.660607331753</v>
      </c>
      <c r="L2384">
        <v>282.06473142809699</v>
      </c>
      <c r="M2384">
        <v>32.4204295591109</v>
      </c>
      <c r="N2384">
        <v>0.47760933750770102</v>
      </c>
      <c r="O2384">
        <v>18.326751499195499</v>
      </c>
      <c r="P2384">
        <v>121.90847127555899</v>
      </c>
      <c r="Q2384">
        <v>7.5296845183109001E-2</v>
      </c>
    </row>
    <row r="2385" spans="1:17" hidden="1" x14ac:dyDescent="0.3">
      <c r="A2385" t="s">
        <v>4930</v>
      </c>
      <c r="B2385" t="s">
        <v>4931</v>
      </c>
      <c r="C2385" t="str">
        <f>IFERROR(VLOOKUP(Table1[[#This Row],[Ticker]],[1]!Table1[[Symbol]:[Industry]],2,FALSE),"-")</f>
        <v>-</v>
      </c>
      <c r="E2385">
        <v>196.74201904</v>
      </c>
      <c r="F2385">
        <v>93.23</v>
      </c>
      <c r="G2385">
        <v>-55.279845721111897</v>
      </c>
      <c r="H2385">
        <v>44.219967297645503</v>
      </c>
      <c r="I2385">
        <v>-41.654243778988103</v>
      </c>
      <c r="J2385">
        <v>10.8122067374222</v>
      </c>
      <c r="K2385">
        <v>78.923249829905899</v>
      </c>
      <c r="M2385">
        <v>78.961085381285898</v>
      </c>
      <c r="N2385">
        <v>2.5289511932111202</v>
      </c>
      <c r="O2385">
        <v>55.700954628338501</v>
      </c>
      <c r="P2385">
        <v>76.404919583727505</v>
      </c>
    </row>
    <row r="2386" spans="1:17" hidden="1" x14ac:dyDescent="0.3">
      <c r="A2386" t="s">
        <v>4932</v>
      </c>
      <c r="B2386" t="s">
        <v>4933</v>
      </c>
      <c r="C2386" t="str">
        <f>IFERROR(VLOOKUP(Table1[[#This Row],[Ticker]],[1]!Table1[[Symbol]:[Industry]],2,FALSE),"-")</f>
        <v>-</v>
      </c>
      <c r="D2386" t="s">
        <v>109</v>
      </c>
      <c r="E2386">
        <v>196.541664314</v>
      </c>
      <c r="F2386">
        <v>92.87</v>
      </c>
      <c r="G2386">
        <v>9.1823708662287498</v>
      </c>
      <c r="H2386">
        <v>18.643873813756102</v>
      </c>
      <c r="I2386">
        <v>-32.330624248293503</v>
      </c>
      <c r="J2386">
        <v>-6.92965865678533</v>
      </c>
      <c r="K2386">
        <v>88.178860964217606</v>
      </c>
      <c r="L2386">
        <v>90.802566882450904</v>
      </c>
      <c r="M2386">
        <v>49.002644358961199</v>
      </c>
      <c r="N2386">
        <v>3.8471078696281999</v>
      </c>
      <c r="O2386">
        <v>72.068482825454893</v>
      </c>
      <c r="P2386">
        <v>38.4053651266766</v>
      </c>
      <c r="Q2386">
        <v>3.6307832336637001E-2</v>
      </c>
    </row>
    <row r="2387" spans="1:17" hidden="1" x14ac:dyDescent="0.3">
      <c r="A2387" t="s">
        <v>4934</v>
      </c>
      <c r="B2387" t="s">
        <v>4935</v>
      </c>
      <c r="C2387" t="str">
        <f>IFERROR(VLOOKUP(Table1[[#This Row],[Ticker]],[1]!Table1[[Symbol]:[Industry]],2,FALSE),"-")</f>
        <v>-</v>
      </c>
      <c r="D2387" t="s">
        <v>171</v>
      </c>
      <c r="E2387">
        <v>196.08</v>
      </c>
      <c r="F2387">
        <v>24.85</v>
      </c>
      <c r="G2387">
        <v>124.141564512252</v>
      </c>
      <c r="H2387">
        <v>13.5267621343559</v>
      </c>
      <c r="I2387">
        <v>10.256003218978099</v>
      </c>
      <c r="J2387">
        <v>13.709154368035501</v>
      </c>
      <c r="K2387">
        <v>21.085212115954999</v>
      </c>
      <c r="L2387">
        <v>19.3932881512577</v>
      </c>
      <c r="M2387">
        <v>68.134882310451502</v>
      </c>
      <c r="N2387">
        <v>2.7424409862336798</v>
      </c>
      <c r="O2387">
        <v>25.955734406438602</v>
      </c>
      <c r="P2387">
        <v>161.57894736842101</v>
      </c>
      <c r="Q2387">
        <v>7.8704554000082E-2</v>
      </c>
    </row>
    <row r="2388" spans="1:17" hidden="1" x14ac:dyDescent="0.3">
      <c r="A2388" t="s">
        <v>4936</v>
      </c>
      <c r="B2388" t="s">
        <v>4937</v>
      </c>
      <c r="C2388" t="str">
        <f>IFERROR(VLOOKUP(Table1[[#This Row],[Ticker]],[1]!Table1[[Symbol]:[Industry]],2,FALSE),"-")</f>
        <v>-</v>
      </c>
      <c r="D2388" t="s">
        <v>916</v>
      </c>
      <c r="E2388">
        <v>195.78944000000001</v>
      </c>
      <c r="F2388">
        <v>97.3</v>
      </c>
      <c r="G2388">
        <v>5.7018626290174401</v>
      </c>
      <c r="H2388">
        <v>-16.3833043284463</v>
      </c>
      <c r="I2388">
        <v>-14.572722220075899</v>
      </c>
      <c r="J2388">
        <v>-2.1994753188605101</v>
      </c>
      <c r="K2388">
        <v>104.85499144563499</v>
      </c>
      <c r="L2388">
        <v>96.135724388718103</v>
      </c>
      <c r="M2388">
        <v>30.3570471032073</v>
      </c>
      <c r="N2388">
        <v>0.14621666139787701</v>
      </c>
      <c r="O2388">
        <v>52.517985611510703</v>
      </c>
      <c r="P2388">
        <v>52.031249999999901</v>
      </c>
      <c r="Q2388">
        <v>9.0269611428283006E-2</v>
      </c>
    </row>
    <row r="2389" spans="1:17" hidden="1" x14ac:dyDescent="0.3">
      <c r="A2389" t="s">
        <v>4938</v>
      </c>
      <c r="B2389" t="s">
        <v>4939</v>
      </c>
      <c r="C2389" t="str">
        <f>IFERROR(VLOOKUP(Table1[[#This Row],[Ticker]],[1]!Table1[[Symbol]:[Industry]],2,FALSE),"-")</f>
        <v>-</v>
      </c>
      <c r="D2389" t="s">
        <v>242</v>
      </c>
      <c r="E2389">
        <v>195.69616790000001</v>
      </c>
      <c r="F2389">
        <v>150</v>
      </c>
      <c r="G2389">
        <v>-51.220866287917097</v>
      </c>
      <c r="H2389">
        <v>-10.246850708536799</v>
      </c>
      <c r="I2389">
        <v>-36.026925144629502</v>
      </c>
      <c r="J2389">
        <v>-8.5814915571645596</v>
      </c>
      <c r="K2389">
        <v>156.86241640033799</v>
      </c>
      <c r="L2389">
        <v>172.35711785602899</v>
      </c>
      <c r="M2389">
        <v>32.700416526542497</v>
      </c>
      <c r="N2389">
        <v>0.71956196929834304</v>
      </c>
      <c r="O2389">
        <v>77.3333333333333</v>
      </c>
      <c r="P2389">
        <v>7.1428571428571397</v>
      </c>
      <c r="Q2389">
        <v>-2.0474899479447001E-2</v>
      </c>
    </row>
    <row r="2390" spans="1:17" hidden="1" x14ac:dyDescent="0.3">
      <c r="A2390" t="s">
        <v>4940</v>
      </c>
      <c r="B2390" t="s">
        <v>4941</v>
      </c>
      <c r="C2390" t="str">
        <f>IFERROR(VLOOKUP(Table1[[#This Row],[Ticker]],[1]!Table1[[Symbol]:[Industry]],2,FALSE),"-")</f>
        <v>-</v>
      </c>
      <c r="D2390" t="s">
        <v>140</v>
      </c>
      <c r="E2390">
        <v>195.69300000000001</v>
      </c>
      <c r="F2390">
        <v>236.7</v>
      </c>
      <c r="G2390">
        <v>220.24320068845799</v>
      </c>
      <c r="H2390">
        <v>52.296223615787397</v>
      </c>
      <c r="I2390">
        <v>226.55456283081901</v>
      </c>
      <c r="J2390">
        <v>8.1162056500867692</v>
      </c>
      <c r="K2390">
        <v>173.68217390303599</v>
      </c>
      <c r="L2390">
        <v>118.909334392498</v>
      </c>
      <c r="M2390">
        <v>97.2159443446522</v>
      </c>
      <c r="N2390">
        <v>0.60657926651128302</v>
      </c>
      <c r="O2390">
        <v>0</v>
      </c>
      <c r="P2390">
        <v>408.48549946294298</v>
      </c>
      <c r="Q2390">
        <v>0.138552199679852</v>
      </c>
    </row>
    <row r="2391" spans="1:17" hidden="1" x14ac:dyDescent="0.3">
      <c r="A2391" t="s">
        <v>4942</v>
      </c>
      <c r="B2391" t="s">
        <v>4943</v>
      </c>
      <c r="C2391" t="str">
        <f>IFERROR(VLOOKUP(Table1[[#This Row],[Ticker]],[1]!Table1[[Symbol]:[Industry]],2,FALSE),"-")</f>
        <v>-</v>
      </c>
      <c r="D2391" t="s">
        <v>75</v>
      </c>
      <c r="E2391">
        <v>195.684859375</v>
      </c>
      <c r="F2391">
        <v>152.30000000000001</v>
      </c>
      <c r="G2391">
        <v>42.884910626605901</v>
      </c>
      <c r="H2391">
        <v>11.249677069240899</v>
      </c>
      <c r="I2391">
        <v>-12.064528695049599</v>
      </c>
      <c r="J2391">
        <v>1.6357764361723699</v>
      </c>
      <c r="K2391">
        <v>147.43876245563999</v>
      </c>
      <c r="L2391">
        <v>132.271483531077</v>
      </c>
      <c r="M2391">
        <v>68.479942905496401</v>
      </c>
      <c r="N2391">
        <v>0.97483559613737103</v>
      </c>
      <c r="O2391">
        <v>8.6671043992120698</v>
      </c>
      <c r="P2391">
        <v>78.734890271094898</v>
      </c>
      <c r="Q2391">
        <v>6.0254793276698998E-2</v>
      </c>
    </row>
    <row r="2392" spans="1:17" hidden="1" x14ac:dyDescent="0.3">
      <c r="A2392" t="s">
        <v>4944</v>
      </c>
      <c r="B2392" t="s">
        <v>4945</v>
      </c>
      <c r="C2392" t="str">
        <f>IFERROR(VLOOKUP(Table1[[#This Row],[Ticker]],[1]!Table1[[Symbol]:[Industry]],2,FALSE),"-")</f>
        <v>-</v>
      </c>
      <c r="D2392" t="s">
        <v>140</v>
      </c>
      <c r="E2392">
        <v>195.628021875</v>
      </c>
      <c r="F2392">
        <v>889.9</v>
      </c>
      <c r="G2392">
        <v>378.87127884354601</v>
      </c>
      <c r="H2392">
        <v>-17.6956837828853</v>
      </c>
      <c r="I2392">
        <v>376.36170610212298</v>
      </c>
      <c r="J2392">
        <v>-4.0447108040233903</v>
      </c>
      <c r="K2392">
        <v>909.76553422158304</v>
      </c>
      <c r="L2392">
        <v>563.70224723162505</v>
      </c>
      <c r="M2392">
        <v>5.1266383815337404</v>
      </c>
      <c r="N2392">
        <v>0.157060804119627</v>
      </c>
      <c r="O2392">
        <v>27.340150578716699</v>
      </c>
      <c r="P2392">
        <v>418.89212827988302</v>
      </c>
    </row>
    <row r="2393" spans="1:17" hidden="1" x14ac:dyDescent="0.3">
      <c r="A2393" t="s">
        <v>4946</v>
      </c>
      <c r="B2393" t="s">
        <v>4947</v>
      </c>
      <c r="C2393" t="str">
        <f>IFERROR(VLOOKUP(Table1[[#This Row],[Ticker]],[1]!Table1[[Symbol]:[Industry]],2,FALSE),"-")</f>
        <v>-</v>
      </c>
      <c r="D2393" t="s">
        <v>629</v>
      </c>
      <c r="E2393">
        <v>195.56099939999999</v>
      </c>
      <c r="F2393">
        <v>59.63</v>
      </c>
      <c r="G2393">
        <v>-78.903882503043405</v>
      </c>
      <c r="H2393">
        <v>-19.4226398590713</v>
      </c>
      <c r="I2393">
        <v>-42.141649937322697</v>
      </c>
      <c r="J2393">
        <v>-2.1667151082329101</v>
      </c>
      <c r="K2393">
        <v>66.242984495075305</v>
      </c>
      <c r="L2393">
        <v>99.081235608698805</v>
      </c>
      <c r="M2393">
        <v>20.235350651302099</v>
      </c>
      <c r="N2393">
        <v>1.3293144596392901</v>
      </c>
      <c r="O2393">
        <v>122.455140030186</v>
      </c>
      <c r="P2393">
        <v>2.4570446735395102</v>
      </c>
      <c r="Q2393">
        <v>0.18211652261182501</v>
      </c>
    </row>
    <row r="2394" spans="1:17" hidden="1" x14ac:dyDescent="0.3">
      <c r="A2394" t="s">
        <v>4948</v>
      </c>
      <c r="B2394" t="s">
        <v>3516</v>
      </c>
      <c r="C2394" t="str">
        <f>IFERROR(VLOOKUP(Table1[[#This Row],[Ticker]],[1]!Table1[[Symbol]:[Industry]],2,FALSE),"-")</f>
        <v>-</v>
      </c>
      <c r="D2394" t="s">
        <v>1407</v>
      </c>
      <c r="E2394">
        <v>195.548665</v>
      </c>
      <c r="F2394">
        <v>127.24</v>
      </c>
      <c r="G2394">
        <v>8.5414765659318199</v>
      </c>
      <c r="H2394">
        <v>10.0807673520255</v>
      </c>
      <c r="I2394">
        <v>-13.709561103590399</v>
      </c>
      <c r="J2394">
        <v>0.32958660478169699</v>
      </c>
      <c r="K2394">
        <v>117.58227448549999</v>
      </c>
      <c r="L2394">
        <v>113.07559337264099</v>
      </c>
      <c r="M2394">
        <v>55.646759878283198</v>
      </c>
      <c r="N2394">
        <v>1.2505573298521</v>
      </c>
      <c r="O2394">
        <v>7.6312480352090404</v>
      </c>
      <c r="P2394">
        <v>36.743686190220302</v>
      </c>
      <c r="Q2394">
        <v>-8.5165982721390008E-3</v>
      </c>
    </row>
    <row r="2395" spans="1:17" hidden="1" x14ac:dyDescent="0.3">
      <c r="A2395" t="s">
        <v>4949</v>
      </c>
      <c r="B2395" t="s">
        <v>4950</v>
      </c>
      <c r="C2395" t="str">
        <f>IFERROR(VLOOKUP(Table1[[#This Row],[Ticker]],[1]!Table1[[Symbol]:[Industry]],2,FALSE),"-")</f>
        <v>-</v>
      </c>
      <c r="D2395" t="s">
        <v>629</v>
      </c>
      <c r="E2395">
        <v>195.51001088800001</v>
      </c>
      <c r="F2395">
        <v>120.56</v>
      </c>
      <c r="G2395">
        <v>-1.31851941252575</v>
      </c>
      <c r="H2395">
        <v>1.86356233966116</v>
      </c>
      <c r="I2395">
        <v>-0.88207300316406401</v>
      </c>
      <c r="J2395">
        <v>-2.8587638248826801</v>
      </c>
      <c r="K2395">
        <v>122.174149640453</v>
      </c>
      <c r="L2395">
        <v>114.485109407067</v>
      </c>
      <c r="M2395">
        <v>43.988050662858498</v>
      </c>
      <c r="N2395">
        <v>2.8508464679549501</v>
      </c>
      <c r="O2395">
        <v>34.364631718646301</v>
      </c>
      <c r="P2395">
        <v>41.005847953216303</v>
      </c>
      <c r="Q2395">
        <v>6.1216875615077999E-2</v>
      </c>
    </row>
    <row r="2396" spans="1:17" hidden="1" x14ac:dyDescent="0.3">
      <c r="A2396" t="s">
        <v>4951</v>
      </c>
      <c r="B2396" t="s">
        <v>4952</v>
      </c>
      <c r="C2396" t="str">
        <f>IFERROR(VLOOKUP(Table1[[#This Row],[Ticker]],[1]!Table1[[Symbol]:[Industry]],2,FALSE),"-")</f>
        <v>-</v>
      </c>
      <c r="E2396">
        <v>195.37022200000001</v>
      </c>
      <c r="F2396">
        <v>488.3</v>
      </c>
      <c r="G2396">
        <v>-16.367805604550401</v>
      </c>
      <c r="H2396">
        <v>-8.3455688145230909</v>
      </c>
      <c r="I2396">
        <v>-29.132401112543299</v>
      </c>
      <c r="J2396">
        <v>0.95231455836064005</v>
      </c>
      <c r="K2396">
        <v>501.728103102945</v>
      </c>
      <c r="L2396">
        <v>499.348368836612</v>
      </c>
      <c r="M2396">
        <v>42.307518905253502</v>
      </c>
      <c r="N2396">
        <v>0.63319493006993</v>
      </c>
      <c r="O2396">
        <v>41.920950235510901</v>
      </c>
      <c r="P2396">
        <v>26.6666666666666</v>
      </c>
    </row>
    <row r="2397" spans="1:17" hidden="1" x14ac:dyDescent="0.3">
      <c r="A2397" t="s">
        <v>4953</v>
      </c>
      <c r="B2397" t="s">
        <v>4954</v>
      </c>
      <c r="C2397" t="str">
        <f>IFERROR(VLOOKUP(Table1[[#This Row],[Ticker]],[1]!Table1[[Symbol]:[Industry]],2,FALSE),"-")</f>
        <v>-</v>
      </c>
      <c r="D2397" t="s">
        <v>403</v>
      </c>
      <c r="E2397">
        <v>195.36238320000001</v>
      </c>
      <c r="F2397">
        <v>199.15</v>
      </c>
      <c r="G2397">
        <v>136.19116442452599</v>
      </c>
      <c r="H2397">
        <v>72.971899291463103</v>
      </c>
      <c r="I2397">
        <v>113.71826161593199</v>
      </c>
      <c r="J2397">
        <v>54.654667188548302</v>
      </c>
      <c r="K2397">
        <v>112.848849084316</v>
      </c>
      <c r="L2397">
        <v>98.045528728837795</v>
      </c>
      <c r="M2397">
        <v>89.856489192864004</v>
      </c>
      <c r="N2397">
        <v>3.5679217693745602</v>
      </c>
      <c r="O2397">
        <v>0</v>
      </c>
      <c r="P2397">
        <v>172.808219178082</v>
      </c>
      <c r="Q2397">
        <v>0.11009397685743701</v>
      </c>
    </row>
    <row r="2398" spans="1:17" hidden="1" x14ac:dyDescent="0.3">
      <c r="A2398" t="s">
        <v>4955</v>
      </c>
      <c r="B2398" t="s">
        <v>4956</v>
      </c>
      <c r="C2398" t="str">
        <f>IFERROR(VLOOKUP(Table1[[#This Row],[Ticker]],[1]!Table1[[Symbol]:[Industry]],2,FALSE),"-")</f>
        <v>-</v>
      </c>
      <c r="D2398" t="s">
        <v>4957</v>
      </c>
      <c r="E2398">
        <v>194.93559999999999</v>
      </c>
      <c r="F2398">
        <v>106.5</v>
      </c>
      <c r="G2398">
        <v>-24.178607777768701</v>
      </c>
      <c r="H2398">
        <v>11.728583783441699</v>
      </c>
      <c r="I2398">
        <v>-20.411645126572701</v>
      </c>
      <c r="J2398">
        <v>23.997835435826101</v>
      </c>
      <c r="K2398">
        <v>93.232255491815494</v>
      </c>
      <c r="M2398">
        <v>83.393794329754101</v>
      </c>
      <c r="N2398">
        <v>1.77963281379998</v>
      </c>
      <c r="O2398">
        <v>21.032863849765199</v>
      </c>
      <c r="P2398">
        <v>36.538461538461497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Row],[Ticker]],[1]!Table1[[Symbol]:[Industry]],2,FALSE),"-")</f>
        <v>-</v>
      </c>
      <c r="D2399" t="s">
        <v>189</v>
      </c>
      <c r="E2399">
        <v>194.61287999999999</v>
      </c>
      <c r="F2399">
        <v>538.5</v>
      </c>
      <c r="G2399">
        <v>2.1811454258382699</v>
      </c>
      <c r="H2399">
        <v>14.249677069240899</v>
      </c>
      <c r="I2399">
        <v>-17.920018073850201</v>
      </c>
      <c r="J2399">
        <v>-4.0594579485017199</v>
      </c>
      <c r="K2399">
        <v>491.131718540186</v>
      </c>
      <c r="L2399">
        <v>453.53253943340098</v>
      </c>
      <c r="M2399">
        <v>48.035223483855901</v>
      </c>
      <c r="N2399">
        <v>0.903772238933095</v>
      </c>
      <c r="O2399">
        <v>16.0631383472609</v>
      </c>
      <c r="P2399">
        <v>45.089586420584602</v>
      </c>
      <c r="Q2399">
        <v>7.9868133573745004E-2</v>
      </c>
    </row>
    <row r="2400" spans="1:17" hidden="1" x14ac:dyDescent="0.3">
      <c r="A2400" t="s">
        <v>4960</v>
      </c>
      <c r="B2400" t="s">
        <v>4961</v>
      </c>
      <c r="C2400" t="str">
        <f>IFERROR(VLOOKUP(Table1[[#This Row],[Ticker]],[1]!Table1[[Symbol]:[Industry]],2,FALSE),"-")</f>
        <v>-</v>
      </c>
      <c r="D2400" t="s">
        <v>65</v>
      </c>
      <c r="E2400">
        <v>194.54751031800001</v>
      </c>
      <c r="F2400">
        <v>156.35</v>
      </c>
      <c r="G2400">
        <v>1.22764585468502</v>
      </c>
      <c r="H2400">
        <v>6.3551465865625199</v>
      </c>
      <c r="I2400">
        <v>-25.211162235166402</v>
      </c>
      <c r="J2400">
        <v>1.5971993645435401</v>
      </c>
      <c r="K2400">
        <v>155.13659618575801</v>
      </c>
      <c r="L2400">
        <v>151.81123080690799</v>
      </c>
      <c r="M2400">
        <v>55.337359360396903</v>
      </c>
      <c r="N2400">
        <v>1.1534865726049599</v>
      </c>
      <c r="O2400">
        <v>30.2206587783818</v>
      </c>
      <c r="P2400">
        <v>36.134087940792298</v>
      </c>
      <c r="Q2400">
        <v>0.117844055211083</v>
      </c>
    </row>
    <row r="2401" spans="1:17" hidden="1" x14ac:dyDescent="0.3">
      <c r="A2401" t="s">
        <v>4962</v>
      </c>
      <c r="B2401" t="s">
        <v>4963</v>
      </c>
      <c r="C2401" t="str">
        <f>IFERROR(VLOOKUP(Table1[[#This Row],[Ticker]],[1]!Table1[[Symbol]:[Industry]],2,FALSE),"-")</f>
        <v>-</v>
      </c>
      <c r="D2401" t="s">
        <v>140</v>
      </c>
      <c r="E2401">
        <v>194.34164000000001</v>
      </c>
      <c r="F2401">
        <v>4.0999999999999996</v>
      </c>
      <c r="G2401">
        <v>35.177134519150002</v>
      </c>
      <c r="H2401">
        <v>-11.3462825267186</v>
      </c>
      <c r="I2401">
        <v>-7.3318410355327499</v>
      </c>
      <c r="J2401">
        <v>-8.8922555041423795E-2</v>
      </c>
      <c r="K2401">
        <v>4.4250744769830597</v>
      </c>
      <c r="L2401">
        <v>4.2899689188301204</v>
      </c>
      <c r="M2401">
        <v>17.6257669683941</v>
      </c>
      <c r="N2401">
        <v>0.44183245277788602</v>
      </c>
      <c r="O2401">
        <v>41.463414634146297</v>
      </c>
      <c r="P2401">
        <v>82.2222222222222</v>
      </c>
      <c r="Q2401">
        <v>-4.326975784972E-3</v>
      </c>
    </row>
    <row r="2402" spans="1:17" hidden="1" x14ac:dyDescent="0.3">
      <c r="A2402" t="s">
        <v>4964</v>
      </c>
      <c r="B2402" t="s">
        <v>4965</v>
      </c>
      <c r="C2402" t="str">
        <f>IFERROR(VLOOKUP(Table1[[#This Row],[Ticker]],[1]!Table1[[Symbol]:[Industry]],2,FALSE),"-")</f>
        <v>-</v>
      </c>
      <c r="D2402" t="s">
        <v>65</v>
      </c>
      <c r="E2402">
        <v>193.587752628</v>
      </c>
      <c r="F2402">
        <v>122.36</v>
      </c>
      <c r="G2402">
        <v>5.8803343658639404</v>
      </c>
      <c r="H2402">
        <v>-1.60373096063767</v>
      </c>
      <c r="I2402">
        <v>-4.7013495543147101</v>
      </c>
      <c r="J2402">
        <v>-1.3067627034404801</v>
      </c>
      <c r="K2402">
        <v>113.699142736051</v>
      </c>
      <c r="L2402">
        <v>105.772977829083</v>
      </c>
      <c r="M2402">
        <v>65.9316144895962</v>
      </c>
      <c r="N2402">
        <v>1.0394380064937701</v>
      </c>
      <c r="O2402">
        <v>8.2461588754494795</v>
      </c>
      <c r="P2402">
        <v>50.689655172413701</v>
      </c>
      <c r="Q2402">
        <v>-9.6569965884589996E-3</v>
      </c>
    </row>
    <row r="2403" spans="1:17" hidden="1" x14ac:dyDescent="0.3">
      <c r="A2403" t="s">
        <v>4966</v>
      </c>
      <c r="B2403" t="s">
        <v>4967</v>
      </c>
      <c r="C2403" t="str">
        <f>IFERROR(VLOOKUP(Table1[[#This Row],[Ticker]],[1]!Table1[[Symbol]:[Industry]],2,FALSE),"-")</f>
        <v>-</v>
      </c>
      <c r="D2403" t="s">
        <v>140</v>
      </c>
      <c r="E2403">
        <v>193.48777899999999</v>
      </c>
      <c r="F2403">
        <v>113.66</v>
      </c>
      <c r="G2403">
        <v>46.604942005780998</v>
      </c>
      <c r="H2403">
        <v>18.548822368386201</v>
      </c>
      <c r="I2403">
        <v>7.1820590994200098</v>
      </c>
      <c r="J2403">
        <v>20.302349077765101</v>
      </c>
      <c r="K2403">
        <v>98.531298019374503</v>
      </c>
      <c r="L2403">
        <v>92.451983931947595</v>
      </c>
      <c r="M2403">
        <v>67.327317338367706</v>
      </c>
      <c r="N2403">
        <v>2.6127248753883099</v>
      </c>
      <c r="O2403">
        <v>9.9331339081471093</v>
      </c>
      <c r="P2403">
        <v>81.275917065390701</v>
      </c>
      <c r="Q2403">
        <v>3.4246744308808003E-2</v>
      </c>
    </row>
    <row r="2404" spans="1:17" hidden="1" x14ac:dyDescent="0.3">
      <c r="A2404" t="s">
        <v>4968</v>
      </c>
      <c r="B2404" t="s">
        <v>4969</v>
      </c>
      <c r="C2404" t="str">
        <f>IFERROR(VLOOKUP(Table1[[#This Row],[Ticker]],[1]!Table1[[Symbol]:[Industry]],2,FALSE),"-")</f>
        <v>-</v>
      </c>
      <c r="D2404" t="s">
        <v>65</v>
      </c>
      <c r="E2404">
        <v>193.375</v>
      </c>
      <c r="F2404">
        <v>176</v>
      </c>
      <c r="G2404">
        <v>18.655115875627001</v>
      </c>
      <c r="H2404">
        <v>42.0820687829885</v>
      </c>
      <c r="I2404">
        <v>38.483350062677196</v>
      </c>
      <c r="J2404">
        <v>26.1884497077323</v>
      </c>
      <c r="K2404">
        <v>133.28856610228101</v>
      </c>
      <c r="L2404">
        <v>126.086701410899</v>
      </c>
      <c r="M2404">
        <v>77.783632548445993</v>
      </c>
      <c r="N2404">
        <v>2.5286849073256801</v>
      </c>
      <c r="O2404">
        <v>4.5454545454545396</v>
      </c>
      <c r="P2404">
        <v>102.066590126291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Row],[Ticker]],[1]!Table1[[Symbol]:[Industry]],2,FALSE),"-")</f>
        <v>-</v>
      </c>
      <c r="D2405" t="s">
        <v>171</v>
      </c>
      <c r="E2405">
        <v>192.73564105</v>
      </c>
      <c r="F2405">
        <v>35.58</v>
      </c>
      <c r="G2405">
        <v>28.752907561555599</v>
      </c>
      <c r="H2405">
        <v>14.1439462467089</v>
      </c>
      <c r="I2405">
        <v>20.053920316709</v>
      </c>
      <c r="J2405">
        <v>12.237466333847401</v>
      </c>
      <c r="K2405">
        <v>28.071863790243398</v>
      </c>
      <c r="L2405">
        <v>27.396434293903599</v>
      </c>
      <c r="M2405">
        <v>68.613824893997005</v>
      </c>
      <c r="N2405">
        <v>2.5209683491197898</v>
      </c>
      <c r="O2405">
        <v>29.2861157953906</v>
      </c>
      <c r="P2405">
        <v>58.839285714285701</v>
      </c>
      <c r="Q2405">
        <v>3.1307640926239E-2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Row],[Ticker]],[1]!Table1[[Symbol]:[Industry]],2,FALSE),"-")</f>
        <v>-</v>
      </c>
      <c r="D2406" t="s">
        <v>287</v>
      </c>
      <c r="E2406">
        <v>192.42240024</v>
      </c>
      <c r="F2406">
        <v>129.25</v>
      </c>
      <c r="G2406">
        <v>-28.4267280785206</v>
      </c>
      <c r="H2406">
        <v>-3.71509257845553</v>
      </c>
      <c r="I2406">
        <v>-24.534876095710601</v>
      </c>
      <c r="J2406">
        <v>2.8156417603112698</v>
      </c>
      <c r="K2406">
        <v>125.673704790267</v>
      </c>
      <c r="M2406">
        <v>61.663167104378402</v>
      </c>
      <c r="N2406">
        <v>1.04922394678492</v>
      </c>
      <c r="O2406">
        <v>28.355899419729202</v>
      </c>
      <c r="P2406">
        <v>16.441441441441398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Row],[Ticker]],[1]!Table1[[Symbol]:[Industry]],2,FALSE),"-")</f>
        <v>-</v>
      </c>
      <c r="E2407">
        <v>191.98367999999999</v>
      </c>
      <c r="F2407">
        <v>188</v>
      </c>
      <c r="G2407">
        <v>-6.6574797441446796</v>
      </c>
      <c r="H2407">
        <v>14.968754637375101</v>
      </c>
      <c r="I2407">
        <v>-31.425563405117099</v>
      </c>
      <c r="J2407">
        <v>3.7362140569804301</v>
      </c>
      <c r="K2407">
        <v>174.30175490224099</v>
      </c>
      <c r="L2407">
        <v>178.059764144149</v>
      </c>
      <c r="M2407">
        <v>73.783007083176003</v>
      </c>
      <c r="N2407">
        <v>1.2139660857277399</v>
      </c>
      <c r="O2407">
        <v>43.031914893617</v>
      </c>
      <c r="P2407">
        <v>30.5555555555555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Row],[Ticker]],[1]!Table1[[Symbol]:[Industry]],2,FALSE),"-")</f>
        <v>-</v>
      </c>
      <c r="D2408" t="s">
        <v>21</v>
      </c>
      <c r="E2408">
        <v>191.64698720000001</v>
      </c>
      <c r="F2408">
        <v>209.4</v>
      </c>
      <c r="G2408">
        <v>-42.511941111101997</v>
      </c>
      <c r="H2408">
        <v>-12.694767375203501</v>
      </c>
      <c r="I2408">
        <v>-29.364808068499698</v>
      </c>
      <c r="J2408">
        <v>-8.25558922170808</v>
      </c>
      <c r="O2408">
        <v>26.3610315186246</v>
      </c>
      <c r="P2408">
        <v>0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Row],[Ticker]],[1]!Table1[[Symbol]:[Industry]],2,FALSE),"-")</f>
        <v>-</v>
      </c>
      <c r="D2409" t="s">
        <v>330</v>
      </c>
      <c r="E2409">
        <v>191.3644674</v>
      </c>
      <c r="F2409">
        <v>38.549999999999997</v>
      </c>
      <c r="G2409">
        <v>56.933997264247999</v>
      </c>
      <c r="H2409">
        <v>-4.6309284720329797</v>
      </c>
      <c r="I2409">
        <v>-7.5620869800644099</v>
      </c>
      <c r="J2409">
        <v>-0.44789691401578402</v>
      </c>
      <c r="K2409">
        <v>38.621561830413903</v>
      </c>
      <c r="L2409">
        <v>34.349326279911502</v>
      </c>
      <c r="M2409">
        <v>49.7798352556091</v>
      </c>
      <c r="N2409">
        <v>0.55234433458506504</v>
      </c>
      <c r="O2409">
        <v>21.660181582360501</v>
      </c>
      <c r="P2409">
        <v>96.683673469387699</v>
      </c>
      <c r="Q2409">
        <v>9.0587541185648005E-2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Row],[Ticker]],[1]!Table1[[Symbol]:[Industry]],2,FALSE),"-")</f>
        <v>-</v>
      </c>
      <c r="D2410" t="s">
        <v>388</v>
      </c>
      <c r="E2410">
        <v>191.16913794199999</v>
      </c>
      <c r="F2410">
        <v>116.97</v>
      </c>
      <c r="G2410">
        <v>-47.209055881943399</v>
      </c>
      <c r="H2410">
        <v>21.104810683868202</v>
      </c>
      <c r="I2410">
        <v>-24.0139214000327</v>
      </c>
      <c r="J2410">
        <v>-3.2596542623585001</v>
      </c>
      <c r="K2410">
        <v>110.159406152027</v>
      </c>
      <c r="L2410">
        <v>115.315199892308</v>
      </c>
      <c r="M2410">
        <v>52.166900226044497</v>
      </c>
      <c r="N2410">
        <v>0.883453433116551</v>
      </c>
      <c r="O2410">
        <v>35.761306317859301</v>
      </c>
      <c r="P2410">
        <v>32.694271128757698</v>
      </c>
      <c r="Q2410">
        <v>5.9191516852885998E-2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Row],[Ticker]],[1]!Table1[[Symbol]:[Industry]],2,FALSE),"-")</f>
        <v>-</v>
      </c>
      <c r="D2411" t="s">
        <v>414</v>
      </c>
      <c r="E2411">
        <v>191.04638788</v>
      </c>
      <c r="F2411">
        <v>200.1</v>
      </c>
      <c r="G2411">
        <v>30.098294964823999</v>
      </c>
      <c r="H2411">
        <v>-2.1000656647320799</v>
      </c>
      <c r="I2411">
        <v>-13.961399843284999</v>
      </c>
      <c r="J2411">
        <v>12.236084307434499</v>
      </c>
      <c r="K2411">
        <v>194.72055180710001</v>
      </c>
      <c r="L2411">
        <v>189.505447337639</v>
      </c>
      <c r="M2411">
        <v>68.501895528251197</v>
      </c>
      <c r="N2411">
        <v>1.82164489938033</v>
      </c>
      <c r="O2411">
        <v>49.425287356321803</v>
      </c>
      <c r="P2411">
        <v>63.949201147070802</v>
      </c>
      <c r="Q2411">
        <v>9.7119418000375005E-2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Row],[Ticker]],[1]!Table1[[Symbol]:[Industry]],2,FALSE),"-")</f>
        <v>-</v>
      </c>
      <c r="D2412" t="s">
        <v>239</v>
      </c>
      <c r="E2412">
        <v>190.113</v>
      </c>
      <c r="F2412">
        <v>82.59</v>
      </c>
      <c r="G2412">
        <v>-77.063489885951796</v>
      </c>
      <c r="H2412">
        <v>-35.385151681361997</v>
      </c>
      <c r="I2412">
        <v>-50.338948006535901</v>
      </c>
      <c r="J2412">
        <v>6.9827905923689402</v>
      </c>
      <c r="K2412">
        <v>106.88625742580599</v>
      </c>
      <c r="L2412">
        <v>123.07274139899199</v>
      </c>
      <c r="M2412">
        <v>40.1496925138336</v>
      </c>
      <c r="N2412">
        <v>2.58326628025014</v>
      </c>
      <c r="O2412">
        <v>107.04685797312</v>
      </c>
      <c r="P2412">
        <v>6.0069310743165296</v>
      </c>
      <c r="Q2412">
        <v>0.15905334703011201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Row],[Ticker]],[1]!Table1[[Symbol]:[Industry]],2,FALSE),"-")</f>
        <v>-</v>
      </c>
      <c r="D2413" t="s">
        <v>46</v>
      </c>
      <c r="E2413">
        <v>190.03109567999999</v>
      </c>
      <c r="F2413">
        <v>602.45000000000005</v>
      </c>
      <c r="G2413">
        <v>-70.409386941907997</v>
      </c>
      <c r="H2413">
        <v>-18.1605112028113</v>
      </c>
      <c r="I2413">
        <v>-74.493630443808996</v>
      </c>
      <c r="J2413">
        <v>-4.9052164847538799</v>
      </c>
      <c r="K2413">
        <v>944.97572605337996</v>
      </c>
      <c r="L2413">
        <v>1356.1552732981299</v>
      </c>
      <c r="M2413">
        <v>37.121279477257197</v>
      </c>
      <c r="N2413">
        <v>0.57558108492916604</v>
      </c>
      <c r="O2413">
        <v>293.707361606772</v>
      </c>
      <c r="Q2413">
        <v>1.9970459533466999E-2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Row],[Ticker]],[1]!Table1[[Symbol]:[Industry]],2,FALSE),"-")</f>
        <v>-</v>
      </c>
      <c r="D2414" t="s">
        <v>1093</v>
      </c>
      <c r="E2414">
        <v>189.99115078399899</v>
      </c>
      <c r="F2414">
        <v>139.49</v>
      </c>
      <c r="G2414">
        <v>-61.956711490163997</v>
      </c>
      <c r="H2414">
        <v>-3.6100114817401101</v>
      </c>
      <c r="I2414">
        <v>-55.0567539826679</v>
      </c>
      <c r="J2414">
        <v>6.7683367509828202E-2</v>
      </c>
      <c r="K2414">
        <v>151.30697652992501</v>
      </c>
      <c r="L2414">
        <v>174.58006647936901</v>
      </c>
      <c r="M2414">
        <v>48.9394698009108</v>
      </c>
      <c r="N2414">
        <v>0.77185078453153699</v>
      </c>
      <c r="O2414">
        <v>115.105025449853</v>
      </c>
      <c r="P2414">
        <v>11.147410358565701</v>
      </c>
      <c r="Q2414">
        <v>0.13119566601695901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Row],[Ticker]],[1]!Table1[[Symbol]:[Industry]],2,FALSE),"-")</f>
        <v>-</v>
      </c>
      <c r="D2415" t="s">
        <v>388</v>
      </c>
      <c r="E2415">
        <v>189.78627779999999</v>
      </c>
      <c r="F2415">
        <v>126</v>
      </c>
      <c r="G2415">
        <v>-42.2186947589543</v>
      </c>
      <c r="H2415">
        <v>-17.930162564206899</v>
      </c>
      <c r="I2415">
        <v>-29.071561716352001</v>
      </c>
      <c r="J2415">
        <v>-8.8922555041423795E-2</v>
      </c>
      <c r="K2415">
        <v>106.66061506756201</v>
      </c>
      <c r="L2415">
        <v>84.6295505837805</v>
      </c>
      <c r="M2415">
        <v>25.156977339611601</v>
      </c>
      <c r="N2415">
        <v>0.76470588235294101</v>
      </c>
      <c r="O2415">
        <v>19.9206349206349</v>
      </c>
      <c r="P2415">
        <v>6.4189189189188998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Row],[Ticker]],[1]!Table1[[Symbol]:[Industry]],2,FALSE),"-")</f>
        <v>-</v>
      </c>
      <c r="D2416" t="s">
        <v>539</v>
      </c>
      <c r="E2416">
        <v>189.72</v>
      </c>
      <c r="F2416">
        <v>89.95</v>
      </c>
      <c r="G2416">
        <v>643.19623959707803</v>
      </c>
      <c r="H2416">
        <v>-4.00284366785736</v>
      </c>
      <c r="I2416">
        <v>220.68810198441</v>
      </c>
      <c r="J2416">
        <v>-0.44341463435901901</v>
      </c>
      <c r="K2416">
        <v>86.666916315823897</v>
      </c>
      <c r="L2416">
        <v>58.2368907897241</v>
      </c>
      <c r="M2416">
        <v>48.088464774134401</v>
      </c>
      <c r="N2416">
        <v>0.98206317263102605</v>
      </c>
      <c r="O2416">
        <v>19.288493607559701</v>
      </c>
      <c r="P2416">
        <v>717.72727272727195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629</v>
      </c>
      <c r="E2417">
        <v>189.55465106400001</v>
      </c>
      <c r="F2417">
        <v>250.07</v>
      </c>
      <c r="G2417">
        <v>16.928991006425701</v>
      </c>
      <c r="H2417">
        <v>11.9861717444685</v>
      </c>
      <c r="I2417">
        <v>-25.930634399031899</v>
      </c>
      <c r="J2417">
        <v>4.28945582333695</v>
      </c>
      <c r="K2417">
        <v>227.32919477367099</v>
      </c>
      <c r="L2417">
        <v>226.53898151712701</v>
      </c>
      <c r="M2417">
        <v>78.709384138260006</v>
      </c>
      <c r="N2417">
        <v>1.1356164318360999</v>
      </c>
      <c r="O2417">
        <v>39.560922941576301</v>
      </c>
      <c r="P2417">
        <v>46.282538754021601</v>
      </c>
      <c r="Q2417">
        <v>-2.9956628382594001E-2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214</v>
      </c>
      <c r="E2418">
        <v>189.46709759999999</v>
      </c>
      <c r="F2418">
        <v>139</v>
      </c>
      <c r="G2418">
        <v>-42.654996254157197</v>
      </c>
      <c r="H2418">
        <v>-7.53017110191157</v>
      </c>
      <c r="I2418">
        <v>-26.445194678589299</v>
      </c>
      <c r="J2418">
        <v>-3.2246909906030901</v>
      </c>
      <c r="K2418">
        <v>141.08757510115601</v>
      </c>
      <c r="L2418">
        <v>149.65407699283901</v>
      </c>
      <c r="M2418">
        <v>49.017102707623103</v>
      </c>
      <c r="N2418">
        <v>2.5051207543543499</v>
      </c>
      <c r="O2418">
        <v>47.482014388489198</v>
      </c>
      <c r="P2418">
        <v>17.796610169491501</v>
      </c>
      <c r="Q2418">
        <v>0.112098970038453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65</v>
      </c>
      <c r="E2419">
        <v>189.14994225000001</v>
      </c>
      <c r="F2419">
        <v>164.05</v>
      </c>
      <c r="G2419">
        <v>3.1099647716904202</v>
      </c>
      <c r="H2419">
        <v>-3.5489085420741699</v>
      </c>
      <c r="I2419">
        <v>-16.468238088840199</v>
      </c>
      <c r="J2419">
        <v>-6.0450354077059902</v>
      </c>
      <c r="K2419">
        <v>164.81966412345901</v>
      </c>
      <c r="L2419">
        <v>165.50333431039499</v>
      </c>
      <c r="M2419">
        <v>47.992888636342002</v>
      </c>
      <c r="N2419">
        <v>1.4270987585766799</v>
      </c>
      <c r="O2419">
        <v>33.373971350198097</v>
      </c>
      <c r="P2419">
        <v>37.973086627417999</v>
      </c>
      <c r="Q2419">
        <v>-9.2657649578236995E-2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388</v>
      </c>
      <c r="E2420">
        <v>189.10336000000001</v>
      </c>
      <c r="F2420">
        <v>12.48</v>
      </c>
      <c r="G2420">
        <v>-6.7500363491973197</v>
      </c>
      <c r="H2420">
        <v>32.504866324430203</v>
      </c>
      <c r="I2420">
        <v>-13.8039196815244</v>
      </c>
      <c r="J2420">
        <v>-5.9757150078716004</v>
      </c>
      <c r="K2420">
        <v>10.988478978282201</v>
      </c>
      <c r="L2420">
        <v>10.993848584818901</v>
      </c>
      <c r="M2420">
        <v>55.916221034393601</v>
      </c>
      <c r="N2420">
        <v>1.78114028906435</v>
      </c>
      <c r="O2420">
        <v>46.233974358974301</v>
      </c>
      <c r="P2420">
        <v>77.021276595744695</v>
      </c>
      <c r="Q2420">
        <v>3.7410730346067997E-2</v>
      </c>
    </row>
    <row r="2421" spans="1:17" hidden="1" x14ac:dyDescent="0.3">
      <c r="A2421" t="s">
        <v>5002</v>
      </c>
      <c r="B2421" t="s">
        <v>5003</v>
      </c>
      <c r="C2421" t="str">
        <f>IFERROR(VLOOKUP(Table1[[#This Row],[Ticker]],[1]!Table1[[Symbol]:[Industry]],2,FALSE),"-")</f>
        <v>-</v>
      </c>
      <c r="D2421" t="s">
        <v>934</v>
      </c>
      <c r="E2421">
        <v>189.08449999999999</v>
      </c>
      <c r="F2421">
        <v>614.6</v>
      </c>
      <c r="G2421">
        <v>131.763005048266</v>
      </c>
      <c r="H2421">
        <v>-6.157366002112</v>
      </c>
      <c r="I2421">
        <v>49.553925102902397</v>
      </c>
      <c r="J2421">
        <v>2.6398093871736599</v>
      </c>
      <c r="K2421">
        <v>612.88380325754304</v>
      </c>
      <c r="L2421">
        <v>485.76969825197898</v>
      </c>
      <c r="M2421">
        <v>30.839231831897699</v>
      </c>
      <c r="N2421">
        <v>0.40884513983313198</v>
      </c>
      <c r="O2421">
        <v>19.492352749755899</v>
      </c>
      <c r="P2421">
        <v>183.61790493770101</v>
      </c>
      <c r="Q2421">
        <v>7.2530550848986006E-2</v>
      </c>
    </row>
    <row r="2422" spans="1:17" hidden="1" x14ac:dyDescent="0.3">
      <c r="A2422" t="s">
        <v>5004</v>
      </c>
      <c r="B2422" t="s">
        <v>5005</v>
      </c>
      <c r="C2422" t="str">
        <f>IFERROR(VLOOKUP(Table1[[#This Row],[Ticker]],[1]!Table1[[Symbol]:[Industry]],2,FALSE),"-")</f>
        <v>-</v>
      </c>
      <c r="D2422" t="s">
        <v>393</v>
      </c>
      <c r="E2422">
        <v>188.94843494400001</v>
      </c>
      <c r="F2422">
        <v>11.97</v>
      </c>
      <c r="G2422">
        <v>173.64282079365901</v>
      </c>
      <c r="H2422">
        <v>56.313736026157002</v>
      </c>
      <c r="I2422">
        <v>64.8732871695954</v>
      </c>
      <c r="J2422">
        <v>-9.8886364320085196</v>
      </c>
      <c r="K2422">
        <v>9.7344106321657407</v>
      </c>
      <c r="L2422">
        <v>7.6863118700448396</v>
      </c>
      <c r="M2422">
        <v>67.645609413468307</v>
      </c>
      <c r="N2422">
        <v>1.9461424636806199</v>
      </c>
      <c r="O2422">
        <v>29.072681704260599</v>
      </c>
      <c r="P2422">
        <v>219.2</v>
      </c>
      <c r="Q2422">
        <v>0.16692690151930301</v>
      </c>
    </row>
    <row r="2423" spans="1:17" hidden="1" x14ac:dyDescent="0.3">
      <c r="A2423" t="s">
        <v>5006</v>
      </c>
      <c r="B2423" t="s">
        <v>5007</v>
      </c>
      <c r="C2423" t="str">
        <f>IFERROR(VLOOKUP(Table1[[#This Row],[Ticker]],[1]!Table1[[Symbol]:[Industry]],2,FALSE),"-")</f>
        <v>-</v>
      </c>
      <c r="D2423" t="s">
        <v>304</v>
      </c>
      <c r="E2423">
        <v>188.69329312599999</v>
      </c>
      <c r="F2423">
        <v>41.95</v>
      </c>
      <c r="G2423">
        <v>227.50729890813699</v>
      </c>
      <c r="H2423">
        <v>11.335461825301801</v>
      </c>
      <c r="I2423">
        <v>167.020300271971</v>
      </c>
      <c r="J2423">
        <v>-0.32202278814166002</v>
      </c>
      <c r="K2423">
        <v>33.370014119534403</v>
      </c>
      <c r="L2423">
        <v>21.252799483710401</v>
      </c>
      <c r="M2423">
        <v>49.926986642803101</v>
      </c>
      <c r="N2423">
        <v>0.32805348850677302</v>
      </c>
      <c r="O2423">
        <v>10.846245530393301</v>
      </c>
      <c r="P2423">
        <v>319.5</v>
      </c>
      <c r="Q2423">
        <v>8.6070323847205005E-2</v>
      </c>
    </row>
    <row r="2424" spans="1:17" hidden="1" x14ac:dyDescent="0.3">
      <c r="A2424" t="s">
        <v>5008</v>
      </c>
      <c r="B2424" t="s">
        <v>5009</v>
      </c>
      <c r="C2424" t="str">
        <f>IFERROR(VLOOKUP(Table1[[#This Row],[Ticker]],[1]!Table1[[Symbol]:[Industry]],2,FALSE),"-")</f>
        <v>-</v>
      </c>
      <c r="D2424" t="s">
        <v>65</v>
      </c>
      <c r="E2424">
        <v>188.65512749999999</v>
      </c>
      <c r="F2424">
        <v>79.19</v>
      </c>
      <c r="G2424">
        <v>-7.7649173015782802</v>
      </c>
      <c r="H2424">
        <v>6.7324478146699001</v>
      </c>
      <c r="I2424">
        <v>-11.7094100314223</v>
      </c>
      <c r="J2424">
        <v>15.3262053344401</v>
      </c>
      <c r="K2424">
        <v>71.963337314354106</v>
      </c>
      <c r="L2424">
        <v>73.244994464268004</v>
      </c>
      <c r="M2424">
        <v>84.910000208110702</v>
      </c>
      <c r="N2424">
        <v>3.0995372443648299</v>
      </c>
      <c r="O2424">
        <v>18.638717009723401</v>
      </c>
      <c r="P2424">
        <v>31.2178956089477</v>
      </c>
      <c r="Q2424">
        <v>-5.1305231796888E-2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D2425" t="s">
        <v>692</v>
      </c>
      <c r="E2425">
        <v>188.45625000000001</v>
      </c>
      <c r="F2425">
        <v>114.72</v>
      </c>
      <c r="G2425">
        <v>-17.584580336283601</v>
      </c>
      <c r="H2425">
        <v>12.026247117550099</v>
      </c>
      <c r="I2425">
        <v>10.8682703273393</v>
      </c>
      <c r="J2425">
        <v>4.0178735614634302</v>
      </c>
      <c r="K2425">
        <v>91.053972373661296</v>
      </c>
      <c r="L2425">
        <v>91.9666697530986</v>
      </c>
      <c r="M2425">
        <v>61.965330564208898</v>
      </c>
      <c r="N2425">
        <v>1.9274775538618001</v>
      </c>
      <c r="O2425">
        <v>8.9173640167363892</v>
      </c>
      <c r="P2425">
        <v>67.2303206997084</v>
      </c>
      <c r="Q2425">
        <v>-8.8003667844628E-2</v>
      </c>
    </row>
    <row r="2426" spans="1:17" hidden="1" x14ac:dyDescent="0.3">
      <c r="A2426" t="s">
        <v>5012</v>
      </c>
      <c r="B2426" t="s">
        <v>5013</v>
      </c>
      <c r="C2426" t="str">
        <f>IFERROR(VLOOKUP(Table1[[#This Row],[Ticker]],[1]!Table1[[Symbol]:[Industry]],2,FALSE),"-")</f>
        <v>-</v>
      </c>
      <c r="D2426" t="s">
        <v>140</v>
      </c>
      <c r="E2426">
        <v>188.345652</v>
      </c>
      <c r="F2426">
        <v>3.61</v>
      </c>
      <c r="G2426">
        <v>-7.2465234686352602</v>
      </c>
      <c r="H2426">
        <v>12.4048066397059</v>
      </c>
      <c r="I2426">
        <v>-29.471540416611401</v>
      </c>
      <c r="J2426">
        <v>-2.48892255504142</v>
      </c>
      <c r="K2426">
        <v>3.3226705964069598</v>
      </c>
      <c r="L2426">
        <v>3.68865781701516</v>
      </c>
      <c r="M2426">
        <v>65.154112019917306</v>
      </c>
      <c r="N2426">
        <v>2.9240111946262801</v>
      </c>
      <c r="O2426">
        <v>34.903047091412702</v>
      </c>
      <c r="P2426">
        <v>29.390681003584199</v>
      </c>
      <c r="Q2426">
        <v>0.13332189794434901</v>
      </c>
    </row>
    <row r="2427" spans="1:17" hidden="1" x14ac:dyDescent="0.3">
      <c r="A2427" t="s">
        <v>5014</v>
      </c>
      <c r="B2427" t="s">
        <v>5015</v>
      </c>
      <c r="C2427" t="str">
        <f>IFERROR(VLOOKUP(Table1[[#This Row],[Ticker]],[1]!Table1[[Symbol]:[Industry]],2,FALSE),"-")</f>
        <v>-</v>
      </c>
      <c r="D2427" t="s">
        <v>21</v>
      </c>
      <c r="E2427">
        <v>188.28215585000001</v>
      </c>
      <c r="F2427">
        <v>0.91</v>
      </c>
      <c r="G2427">
        <v>74.392820793659794</v>
      </c>
      <c r="H2427">
        <v>-1.1947673752035</v>
      </c>
      <c r="I2427">
        <v>-11.3489350526267</v>
      </c>
      <c r="J2427">
        <v>-3.2139225550414099</v>
      </c>
      <c r="K2427">
        <v>0.99782852266594901</v>
      </c>
      <c r="L2427">
        <v>0.87317472141285601</v>
      </c>
      <c r="M2427">
        <v>43.4634254787955</v>
      </c>
      <c r="N2427">
        <v>2.0885430203255799</v>
      </c>
      <c r="O2427">
        <v>87.912087912087898</v>
      </c>
      <c r="P2427">
        <v>285.59322033898297</v>
      </c>
    </row>
    <row r="2428" spans="1:17" hidden="1" x14ac:dyDescent="0.3">
      <c r="A2428" t="s">
        <v>5016</v>
      </c>
      <c r="B2428" t="s">
        <v>5017</v>
      </c>
      <c r="C2428" t="str">
        <f>IFERROR(VLOOKUP(Table1[[#This Row],[Ticker]],[1]!Table1[[Symbol]:[Industry]],2,FALSE),"-")</f>
        <v>-</v>
      </c>
      <c r="E2428">
        <v>188.05546699999999</v>
      </c>
      <c r="F2428">
        <v>16.97</v>
      </c>
      <c r="G2428">
        <v>46.9355018725566</v>
      </c>
      <c r="H2428">
        <v>-15.934750324905099</v>
      </c>
      <c r="I2428">
        <v>-46.773961395013202</v>
      </c>
      <c r="J2428">
        <v>-3.7060622322812602</v>
      </c>
      <c r="K2428">
        <v>19.358074609332299</v>
      </c>
      <c r="L2428">
        <v>18.083943574426399</v>
      </c>
      <c r="M2428">
        <v>30.505999545663499</v>
      </c>
      <c r="N2428">
        <v>1.01353777906918</v>
      </c>
      <c r="O2428">
        <v>86.947554507955203</v>
      </c>
      <c r="P2428">
        <v>80.531914893617</v>
      </c>
      <c r="Q2428">
        <v>0.106315786839235</v>
      </c>
    </row>
    <row r="2429" spans="1:17" hidden="1" x14ac:dyDescent="0.3">
      <c r="A2429" t="s">
        <v>5018</v>
      </c>
      <c r="B2429" t="s">
        <v>5019</v>
      </c>
      <c r="C2429" t="str">
        <f>IFERROR(VLOOKUP(Table1[[#This Row],[Ticker]],[1]!Table1[[Symbol]:[Industry]],2,FALSE),"-")</f>
        <v>-</v>
      </c>
      <c r="E2429">
        <v>187.91050000000001</v>
      </c>
      <c r="F2429">
        <v>182.35</v>
      </c>
      <c r="G2429">
        <v>967.61824045792798</v>
      </c>
      <c r="H2429">
        <v>2.9895879707084401</v>
      </c>
      <c r="I2429">
        <v>593.50201345685798</v>
      </c>
      <c r="J2429">
        <v>-7.8065338910738102</v>
      </c>
      <c r="K2429">
        <v>160.57482663275201</v>
      </c>
      <c r="L2429">
        <v>76.409055541999905</v>
      </c>
      <c r="M2429">
        <v>30.0193112120748</v>
      </c>
      <c r="N2429">
        <v>3.69093248233112</v>
      </c>
      <c r="O2429">
        <v>15.2179873868933</v>
      </c>
      <c r="P2429">
        <v>993.22541966426797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986</v>
      </c>
      <c r="E2430">
        <v>187.66837079999999</v>
      </c>
      <c r="F2430">
        <v>114.55</v>
      </c>
      <c r="G2430">
        <v>33.6798486618165</v>
      </c>
      <c r="H2430">
        <v>0.28448605684955702</v>
      </c>
      <c r="I2430">
        <v>29.538218370785401</v>
      </c>
      <c r="J2430">
        <v>-4.1143462838549798</v>
      </c>
      <c r="K2430">
        <v>102.871065643996</v>
      </c>
      <c r="L2430">
        <v>90.652214753039303</v>
      </c>
      <c r="M2430">
        <v>35.988737225210897</v>
      </c>
      <c r="N2430">
        <v>0.53082090899588497</v>
      </c>
      <c r="O2430">
        <v>9.1226538629419505</v>
      </c>
      <c r="P2430">
        <v>73.271819694448595</v>
      </c>
      <c r="Q2430">
        <v>4.6975242294586002E-2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494</v>
      </c>
      <c r="E2431">
        <v>186.74764493000001</v>
      </c>
      <c r="F2431">
        <v>3.99</v>
      </c>
      <c r="G2431">
        <v>-2.8379484371094001</v>
      </c>
      <c r="H2431">
        <v>9.1471129666768398</v>
      </c>
      <c r="I2431">
        <v>-42.4600461637378</v>
      </c>
      <c r="J2431">
        <v>9.5264620603431904</v>
      </c>
      <c r="K2431">
        <v>3.6875334412818201</v>
      </c>
      <c r="L2431">
        <v>3.4545331774163701</v>
      </c>
      <c r="M2431">
        <v>64.065208643095701</v>
      </c>
      <c r="N2431">
        <v>0.67255534847304699</v>
      </c>
      <c r="O2431">
        <v>45.363408521303199</v>
      </c>
      <c r="P2431">
        <v>134.70588235294099</v>
      </c>
      <c r="Q2431">
        <v>1.3413921792631E-2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1151</v>
      </c>
      <c r="E2432">
        <v>185.785648503</v>
      </c>
      <c r="F2432">
        <v>18.91</v>
      </c>
      <c r="G2432">
        <v>-32.009164318002703</v>
      </c>
      <c r="H2432">
        <v>-6.1252155977691798</v>
      </c>
      <c r="I2432">
        <v>-42.809954082706497</v>
      </c>
      <c r="J2432">
        <v>-6.2314286975475603</v>
      </c>
      <c r="K2432">
        <v>20.110867969249501</v>
      </c>
      <c r="L2432">
        <v>21.494967285002801</v>
      </c>
      <c r="M2432">
        <v>37.074347656905402</v>
      </c>
      <c r="N2432">
        <v>1.10178743926584</v>
      </c>
      <c r="O2432">
        <v>55.473294553146403</v>
      </c>
      <c r="P2432">
        <v>11.235294117646999</v>
      </c>
      <c r="Q2432">
        <v>-8.8349732582169993E-3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75</v>
      </c>
      <c r="E2433">
        <v>185.62992</v>
      </c>
      <c r="F2433">
        <v>80.8</v>
      </c>
      <c r="G2433">
        <v>212.751279755133</v>
      </c>
      <c r="H2433">
        <v>-4.5281007085368401</v>
      </c>
      <c r="I2433">
        <v>-7.4704411741328798</v>
      </c>
      <c r="J2433">
        <v>-8.8922555041423795E-2</v>
      </c>
      <c r="K2433">
        <v>80.566791824998305</v>
      </c>
      <c r="L2433">
        <v>71.035066172201198</v>
      </c>
      <c r="M2433">
        <v>99.999999971025503</v>
      </c>
      <c r="O2433">
        <v>0</v>
      </c>
      <c r="P2433">
        <v>238.35845896147401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140</v>
      </c>
      <c r="E2434">
        <v>185.59905839999999</v>
      </c>
      <c r="F2434">
        <v>103.82</v>
      </c>
      <c r="G2434">
        <v>-5.3755636881004598</v>
      </c>
      <c r="H2434">
        <v>6.0929519230421096</v>
      </c>
      <c r="I2434">
        <v>-11.2709623430751</v>
      </c>
      <c r="J2434">
        <v>5.3701843190177803</v>
      </c>
      <c r="K2434">
        <v>96.811051097769493</v>
      </c>
      <c r="L2434">
        <v>93.747990456697394</v>
      </c>
      <c r="M2434">
        <v>75.808412369483506</v>
      </c>
      <c r="N2434">
        <v>2.1138108666707698</v>
      </c>
      <c r="O2434">
        <v>46.407243305721401</v>
      </c>
      <c r="P2434">
        <v>47.891737891737797</v>
      </c>
      <c r="Q2434">
        <v>5.6151835213793001E-2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E2435">
        <v>185.47499999999999</v>
      </c>
      <c r="F2435">
        <v>123.65</v>
      </c>
      <c r="G2435">
        <v>187.589376011491</v>
      </c>
      <c r="H2435">
        <v>1.5819138799811401</v>
      </c>
      <c r="I2435">
        <v>171.66219648332</v>
      </c>
      <c r="J2435">
        <v>-8.8922555041423795E-2</v>
      </c>
      <c r="K2435">
        <v>108.286903672592</v>
      </c>
      <c r="L2435">
        <v>74.226907471745605</v>
      </c>
      <c r="M2435">
        <v>100</v>
      </c>
      <c r="N2435">
        <v>4.3606799704360599E-2</v>
      </c>
      <c r="O2435">
        <v>0</v>
      </c>
      <c r="P2435">
        <v>213.19655521783099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D2436" t="s">
        <v>986</v>
      </c>
      <c r="E2436">
        <v>185.16749999999999</v>
      </c>
      <c r="F2436">
        <v>338.75</v>
      </c>
      <c r="G2436">
        <v>141.54581763908499</v>
      </c>
      <c r="H2436">
        <v>20.1877571301786</v>
      </c>
      <c r="I2436">
        <v>133.01096832901499</v>
      </c>
      <c r="J2436">
        <v>-11.415243745395401</v>
      </c>
      <c r="K2436">
        <v>312.498138705136</v>
      </c>
      <c r="L2436">
        <v>251.40699523160799</v>
      </c>
      <c r="M2436">
        <v>55.528279337097999</v>
      </c>
      <c r="N2436">
        <v>1.10939722512774</v>
      </c>
      <c r="O2436">
        <v>15.070110701107</v>
      </c>
      <c r="P2436">
        <v>194.43720121686201</v>
      </c>
      <c r="Q2436">
        <v>0.100598702907606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336</v>
      </c>
      <c r="E2437">
        <v>184.67856</v>
      </c>
      <c r="F2437">
        <v>286.5</v>
      </c>
      <c r="G2437">
        <v>-25.9599128924072</v>
      </c>
      <c r="H2437">
        <v>-4.9054591991028698</v>
      </c>
      <c r="I2437">
        <v>-11.4018451055368</v>
      </c>
      <c r="J2437">
        <v>-0.46628104560746098</v>
      </c>
      <c r="K2437">
        <v>268.61148096412302</v>
      </c>
      <c r="M2437">
        <v>51.238275221308299</v>
      </c>
      <c r="N2437">
        <v>1.0010209290454299</v>
      </c>
      <c r="O2437">
        <v>10.2966841186736</v>
      </c>
      <c r="P2437">
        <v>42.537313432835802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5038</v>
      </c>
      <c r="E2438">
        <v>184.62600789000001</v>
      </c>
      <c r="F2438">
        <v>76.900000000000006</v>
      </c>
      <c r="G2438">
        <v>-52.369083968244901</v>
      </c>
      <c r="H2438">
        <v>-6.7252130751407302</v>
      </c>
      <c r="I2438">
        <v>-52.824528521240701</v>
      </c>
      <c r="J2438">
        <v>-8.8922555041423795E-2</v>
      </c>
      <c r="K2438">
        <v>84.227694959766595</v>
      </c>
      <c r="M2438">
        <v>51.358983213208099</v>
      </c>
      <c r="N2438">
        <v>0.94075973459515105</v>
      </c>
      <c r="O2438">
        <v>97.659297789336705</v>
      </c>
      <c r="P2438">
        <v>8.6925795053003494</v>
      </c>
    </row>
    <row r="2439" spans="1:17" hidden="1" x14ac:dyDescent="0.3">
      <c r="A2439" t="s">
        <v>5039</v>
      </c>
      <c r="B2439" t="s">
        <v>5040</v>
      </c>
      <c r="C2439" t="str">
        <f>IFERROR(VLOOKUP(Table1[[#This Row],[Ticker]],[1]!Table1[[Symbol]:[Industry]],2,FALSE),"-")</f>
        <v>-</v>
      </c>
      <c r="D2439" t="s">
        <v>629</v>
      </c>
      <c r="E2439">
        <v>184.49540278800001</v>
      </c>
      <c r="F2439">
        <v>28.02</v>
      </c>
      <c r="G2439">
        <v>-11.7047401819499</v>
      </c>
      <c r="H2439">
        <v>15.2940085671937</v>
      </c>
      <c r="I2439">
        <v>-2.7927271813504002</v>
      </c>
      <c r="J2439">
        <v>11.995071105814301</v>
      </c>
      <c r="K2439">
        <v>25.033952655154099</v>
      </c>
      <c r="L2439">
        <v>24.1597174177823</v>
      </c>
      <c r="M2439">
        <v>71.758721168075894</v>
      </c>
      <c r="N2439">
        <v>2.4469435585266299</v>
      </c>
      <c r="O2439">
        <v>12.5981441827266</v>
      </c>
      <c r="P2439">
        <v>38.712871287128699</v>
      </c>
      <c r="Q2439">
        <v>4.1831234528165999E-2</v>
      </c>
    </row>
    <row r="2440" spans="1:17" hidden="1" x14ac:dyDescent="0.3">
      <c r="A2440" t="s">
        <v>5041</v>
      </c>
      <c r="B2440" t="s">
        <v>5042</v>
      </c>
      <c r="C2440" t="str">
        <f>IFERROR(VLOOKUP(Table1[[#This Row],[Ticker]],[1]!Table1[[Symbol]:[Industry]],2,FALSE),"-")</f>
        <v>-</v>
      </c>
      <c r="D2440" t="s">
        <v>484</v>
      </c>
      <c r="E2440">
        <v>184.35813273599999</v>
      </c>
      <c r="F2440">
        <v>7.59</v>
      </c>
      <c r="G2440">
        <v>57.477461477732099</v>
      </c>
      <c r="H2440">
        <v>4.5512856673538504</v>
      </c>
      <c r="I2440">
        <v>-1.2148765768547301</v>
      </c>
      <c r="J2440">
        <v>-2.48791245403131</v>
      </c>
      <c r="K2440">
        <v>7.5870773997019096</v>
      </c>
      <c r="L2440">
        <v>7.0184223612726004</v>
      </c>
      <c r="M2440">
        <v>43.377480027522502</v>
      </c>
      <c r="N2440">
        <v>0.75462636007404904</v>
      </c>
      <c r="O2440">
        <v>49.2199621938218</v>
      </c>
      <c r="P2440">
        <v>98.352009864398298</v>
      </c>
      <c r="Q2440">
        <v>7.4813679548810005E-2</v>
      </c>
    </row>
    <row r="2441" spans="1:17" hidden="1" x14ac:dyDescent="0.3">
      <c r="A2441" t="s">
        <v>5043</v>
      </c>
      <c r="B2441" t="s">
        <v>5044</v>
      </c>
      <c r="C2441" t="str">
        <f>IFERROR(VLOOKUP(Table1[[#This Row],[Ticker]],[1]!Table1[[Symbol]:[Industry]],2,FALSE),"-")</f>
        <v>-</v>
      </c>
      <c r="D2441" t="s">
        <v>46</v>
      </c>
      <c r="E2441">
        <v>184.29449076</v>
      </c>
      <c r="F2441">
        <v>105.85</v>
      </c>
      <c r="G2441">
        <v>72.132406072942402</v>
      </c>
      <c r="H2441">
        <v>21.082506409397499</v>
      </c>
      <c r="I2441">
        <v>-14.6771362330219</v>
      </c>
      <c r="J2441">
        <v>-0.27376543859040903</v>
      </c>
      <c r="K2441">
        <v>104.223223584652</v>
      </c>
      <c r="L2441">
        <v>97.1681195445681</v>
      </c>
      <c r="M2441">
        <v>61.071207496438397</v>
      </c>
      <c r="N2441">
        <v>0.98450865025185197</v>
      </c>
      <c r="O2441">
        <v>50.0708549834671</v>
      </c>
      <c r="P2441">
        <v>101.542269611576</v>
      </c>
      <c r="Q2441">
        <v>5.0587417094439001E-2</v>
      </c>
    </row>
    <row r="2442" spans="1:17" hidden="1" x14ac:dyDescent="0.3">
      <c r="A2442" t="s">
        <v>5045</v>
      </c>
      <c r="B2442" t="s">
        <v>5046</v>
      </c>
      <c r="C2442" t="str">
        <f>IFERROR(VLOOKUP(Table1[[#This Row],[Ticker]],[1]!Table1[[Symbol]:[Industry]],2,FALSE),"-")</f>
        <v>-</v>
      </c>
      <c r="D2442" t="s">
        <v>414</v>
      </c>
      <c r="E2442">
        <v>183.79297600000001</v>
      </c>
      <c r="F2442">
        <v>193.5</v>
      </c>
      <c r="G2442">
        <v>-58.341815585984399</v>
      </c>
      <c r="H2442">
        <v>-13.9804816609177</v>
      </c>
      <c r="I2442">
        <v>-36.637162151198602</v>
      </c>
      <c r="J2442">
        <v>-6.3728062415865097</v>
      </c>
      <c r="K2442">
        <v>213.045004897989</v>
      </c>
      <c r="L2442">
        <v>229.59355981933001</v>
      </c>
      <c r="M2442">
        <v>25.557809376815499</v>
      </c>
      <c r="N2442">
        <v>1.48266491282339</v>
      </c>
      <c r="O2442">
        <v>88.630490956072293</v>
      </c>
      <c r="P2442">
        <v>3.4759358288769899</v>
      </c>
      <c r="Q2442">
        <v>0.12820010753321501</v>
      </c>
    </row>
    <row r="2443" spans="1:17" hidden="1" x14ac:dyDescent="0.3">
      <c r="A2443" t="s">
        <v>5047</v>
      </c>
      <c r="B2443" t="s">
        <v>5048</v>
      </c>
      <c r="C2443" t="str">
        <f>IFERROR(VLOOKUP(Table1[[#This Row],[Ticker]],[1]!Table1[[Symbol]:[Industry]],2,FALSE),"-")</f>
        <v>-</v>
      </c>
      <c r="D2443" t="s">
        <v>1308</v>
      </c>
      <c r="E2443">
        <v>183.70820789999999</v>
      </c>
      <c r="F2443">
        <v>122.05</v>
      </c>
      <c r="G2443">
        <v>-18.385884292872699</v>
      </c>
      <c r="H2443">
        <v>-4.2239744550434901</v>
      </c>
      <c r="I2443">
        <v>-8.83464286946041</v>
      </c>
      <c r="J2443">
        <v>1.7722235770713499E-2</v>
      </c>
      <c r="K2443">
        <v>121.44443955735601</v>
      </c>
      <c r="L2443">
        <v>118.720771740247</v>
      </c>
      <c r="M2443">
        <v>62.4894939835931</v>
      </c>
      <c r="N2443">
        <v>2.2559160434316801</v>
      </c>
      <c r="O2443">
        <v>3.3183121671446201</v>
      </c>
      <c r="P2443">
        <v>10.3526220614828</v>
      </c>
    </row>
    <row r="2444" spans="1:17" hidden="1" x14ac:dyDescent="0.3">
      <c r="A2444" t="s">
        <v>5049</v>
      </c>
      <c r="B2444" t="s">
        <v>5050</v>
      </c>
      <c r="C2444" t="str">
        <f>IFERROR(VLOOKUP(Table1[[#This Row],[Ticker]],[1]!Table1[[Symbol]:[Industry]],2,FALSE),"-")</f>
        <v>-</v>
      </c>
      <c r="D2444" t="s">
        <v>75</v>
      </c>
      <c r="E2444">
        <v>183.57905216</v>
      </c>
      <c r="F2444">
        <v>131</v>
      </c>
      <c r="G2444">
        <v>-54.719733318894299</v>
      </c>
      <c r="H2444">
        <v>-2.0671632085368299</v>
      </c>
      <c r="I2444">
        <v>-28.993974166286399</v>
      </c>
      <c r="J2444">
        <v>-2.94077440689327</v>
      </c>
      <c r="K2444">
        <v>128.545027727578</v>
      </c>
      <c r="L2444">
        <v>138.92688475964201</v>
      </c>
      <c r="M2444">
        <v>49.067610219129698</v>
      </c>
      <c r="N2444">
        <v>1.02214787616148</v>
      </c>
      <c r="O2444">
        <v>52.671755725190799</v>
      </c>
      <c r="P2444">
        <v>17.594254937163299</v>
      </c>
      <c r="Q2444">
        <v>-2.4027111682758999E-2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Row],[Ticker]],[1]!Table1[[Symbol]:[Industry]],2,FALSE),"-")</f>
        <v>-</v>
      </c>
      <c r="D2445" t="s">
        <v>403</v>
      </c>
      <c r="E2445">
        <v>183.497630641</v>
      </c>
      <c r="F2445">
        <v>174.55</v>
      </c>
      <c r="G2445">
        <v>36.237976101958303</v>
      </c>
      <c r="H2445">
        <v>17.2556830752469</v>
      </c>
      <c r="I2445">
        <v>25.1976825428867</v>
      </c>
      <c r="J2445">
        <v>-1.06139659492933</v>
      </c>
      <c r="K2445">
        <v>160.314982353327</v>
      </c>
      <c r="L2445">
        <v>138.61986375612199</v>
      </c>
      <c r="M2445">
        <v>71.265602265002201</v>
      </c>
      <c r="N2445">
        <v>0.35797864433991999</v>
      </c>
      <c r="O2445">
        <v>8.2784302492122404</v>
      </c>
      <c r="P2445">
        <v>64.205079962370604</v>
      </c>
      <c r="Q2445">
        <v>6.0950117721878E-2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D2446" t="s">
        <v>388</v>
      </c>
      <c r="E2446">
        <v>182.955003</v>
      </c>
      <c r="F2446">
        <v>25.99</v>
      </c>
      <c r="G2446">
        <v>-73.421882126783203</v>
      </c>
      <c r="H2446">
        <v>-7.1332365477627402</v>
      </c>
      <c r="I2446">
        <v>-49.258635743651503</v>
      </c>
      <c r="J2446">
        <v>-1.4086812277412599</v>
      </c>
      <c r="K2446">
        <v>27.9175476790735</v>
      </c>
      <c r="L2446">
        <v>35.3415250393939</v>
      </c>
      <c r="M2446">
        <v>38.540696719555903</v>
      </c>
      <c r="N2446">
        <v>0.93990542901852303</v>
      </c>
      <c r="O2446">
        <v>125.086571758368</v>
      </c>
      <c r="P2446">
        <v>20.659238625812399</v>
      </c>
      <c r="Q2446">
        <v>0.114235390769204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403</v>
      </c>
      <c r="E2447">
        <v>182.86255343099899</v>
      </c>
      <c r="F2447">
        <v>22.44</v>
      </c>
      <c r="G2447">
        <v>74.214726403633094</v>
      </c>
      <c r="H2447">
        <v>-4.3503229307590603</v>
      </c>
      <c r="I2447">
        <v>10.972297070585499</v>
      </c>
      <c r="J2447">
        <v>-1.8754149297690901</v>
      </c>
      <c r="K2447">
        <v>21.602910982501498</v>
      </c>
      <c r="L2447">
        <v>18.876188917259402</v>
      </c>
      <c r="M2447">
        <v>63.3706114077577</v>
      </c>
      <c r="N2447">
        <v>0.61945868244839697</v>
      </c>
      <c r="O2447">
        <v>27.005347593582801</v>
      </c>
      <c r="P2447">
        <v>124.4</v>
      </c>
      <c r="Q2447">
        <v>2.6846651706577001E-2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21</v>
      </c>
      <c r="E2448">
        <v>182.70294000000001</v>
      </c>
      <c r="F2448">
        <v>195.75</v>
      </c>
      <c r="G2448">
        <v>43.946740239307204</v>
      </c>
      <c r="H2448">
        <v>77.290081109644902</v>
      </c>
      <c r="I2448">
        <v>57.093873281909502</v>
      </c>
      <c r="J2448">
        <v>20.393005155801902</v>
      </c>
      <c r="K2448">
        <v>137.67260969809701</v>
      </c>
      <c r="M2448">
        <v>84.959839445894204</v>
      </c>
      <c r="N2448">
        <v>2.1279039186464401</v>
      </c>
      <c r="O2448">
        <v>18.7739463601532</v>
      </c>
      <c r="P2448">
        <v>100.76923076923001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D2449" t="s">
        <v>100</v>
      </c>
      <c r="E2449">
        <v>181.953194</v>
      </c>
      <c r="F2449">
        <v>108.4</v>
      </c>
      <c r="G2449">
        <v>137.18069958153799</v>
      </c>
      <c r="H2449">
        <v>10.180894000457799</v>
      </c>
      <c r="I2449">
        <v>14.770000784618899</v>
      </c>
      <c r="K2449">
        <v>61.466197253657903</v>
      </c>
      <c r="M2449">
        <v>99.999677125048294</v>
      </c>
      <c r="N2449">
        <v>0.93333333333333302</v>
      </c>
      <c r="O2449">
        <v>0</v>
      </c>
      <c r="P2449">
        <v>162.78787878787799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D2450" t="s">
        <v>65</v>
      </c>
      <c r="E2450">
        <v>181.78375</v>
      </c>
      <c r="F2450">
        <v>176.3</v>
      </c>
      <c r="G2450">
        <v>-26.922600421005701</v>
      </c>
      <c r="H2450">
        <v>-7.2723378106224601</v>
      </c>
      <c r="I2450">
        <v>-17.827732690844599</v>
      </c>
      <c r="J2450">
        <v>-1.91717740268685</v>
      </c>
      <c r="K2450">
        <v>183.21245952699601</v>
      </c>
      <c r="L2450">
        <v>181.846554586358</v>
      </c>
      <c r="M2450">
        <v>41.813343847591298</v>
      </c>
      <c r="N2450">
        <v>0.42555308983224599</v>
      </c>
      <c r="O2450">
        <v>30.459444129324901</v>
      </c>
      <c r="P2450">
        <v>18.640646029609702</v>
      </c>
      <c r="Q2450">
        <v>-4.8644686659239003E-2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D2451" t="s">
        <v>117</v>
      </c>
      <c r="E2451">
        <v>181.68831</v>
      </c>
      <c r="F2451">
        <v>167.9</v>
      </c>
      <c r="G2451">
        <v>-9.2120318926486693</v>
      </c>
      <c r="H2451">
        <v>3.2823568078030201</v>
      </c>
      <c r="I2451">
        <v>-7.84945426342634</v>
      </c>
      <c r="J2451">
        <v>-5.8317796978985701</v>
      </c>
      <c r="K2451">
        <v>161.24236810482199</v>
      </c>
      <c r="L2451">
        <v>153.32888927122201</v>
      </c>
      <c r="M2451">
        <v>47.622741059483197</v>
      </c>
      <c r="N2451">
        <v>0.75495629247564999</v>
      </c>
      <c r="O2451">
        <v>19.267421083978501</v>
      </c>
      <c r="P2451">
        <v>39.9166666666666</v>
      </c>
      <c r="Q2451">
        <v>0.10694935804826899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D2452" t="s">
        <v>140</v>
      </c>
      <c r="E2452">
        <v>181.608</v>
      </c>
      <c r="F2452">
        <v>58.93</v>
      </c>
      <c r="G2452">
        <v>39.648008679245898</v>
      </c>
      <c r="H2452">
        <v>95.053623873187703</v>
      </c>
      <c r="I2452">
        <v>14.7087065337157</v>
      </c>
      <c r="J2452">
        <v>27.178209164285601</v>
      </c>
      <c r="K2452">
        <v>40.013864324069999</v>
      </c>
      <c r="L2452">
        <v>37.956581158334899</v>
      </c>
      <c r="M2452">
        <v>93.393665231972705</v>
      </c>
      <c r="N2452">
        <v>4.1130307020307697</v>
      </c>
      <c r="O2452">
        <v>15.560834888851099</v>
      </c>
      <c r="P2452">
        <v>110.01425516749801</v>
      </c>
      <c r="Q2452">
        <v>9.7011102380423E-2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1151</v>
      </c>
      <c r="E2453">
        <v>181.49088853000001</v>
      </c>
      <c r="F2453">
        <v>8.99</v>
      </c>
      <c r="G2453">
        <v>56.0089824098214</v>
      </c>
      <c r="H2453">
        <v>-2.2553734358095698</v>
      </c>
      <c r="I2453">
        <v>-45.119222193700402</v>
      </c>
      <c r="J2453">
        <v>-2.2628355985196702</v>
      </c>
      <c r="K2453">
        <v>8.9703778498501201</v>
      </c>
      <c r="L2453">
        <v>8.5161537198437607</v>
      </c>
      <c r="M2453">
        <v>56.252308577778997</v>
      </c>
      <c r="N2453">
        <v>1.3708302204515901</v>
      </c>
      <c r="O2453">
        <v>71.3014460511679</v>
      </c>
      <c r="P2453">
        <v>102.022471910112</v>
      </c>
      <c r="Q2453">
        <v>7.7886196891223003E-2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120</v>
      </c>
      <c r="E2454">
        <v>181.43737884999999</v>
      </c>
      <c r="F2454">
        <v>0.91</v>
      </c>
      <c r="G2454">
        <v>-18.548355676928399</v>
      </c>
      <c r="H2454">
        <v>-24.703539305027999</v>
      </c>
      <c r="I2454">
        <v>-11.3489350526267</v>
      </c>
      <c r="J2454">
        <v>-8.8922555041423795E-2</v>
      </c>
      <c r="K2454">
        <v>1.02557988155094</v>
      </c>
      <c r="L2454">
        <v>1.00385416490435</v>
      </c>
      <c r="M2454">
        <v>2.99537051197309</v>
      </c>
      <c r="N2454">
        <v>0.68395830362316801</v>
      </c>
      <c r="O2454">
        <v>37.362637362637301</v>
      </c>
      <c r="P2454">
        <v>65.454545454545396</v>
      </c>
      <c r="Q2454">
        <v>-9.9376792322744004E-2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239</v>
      </c>
      <c r="E2455">
        <v>181.39600637500001</v>
      </c>
      <c r="F2455">
        <v>35.479999999999997</v>
      </c>
      <c r="G2455">
        <v>242.061214576043</v>
      </c>
      <c r="H2455">
        <v>44.785204012493097</v>
      </c>
      <c r="I2455">
        <v>96.368676614366805</v>
      </c>
      <c r="J2455">
        <v>15.8777441116252</v>
      </c>
      <c r="K2455">
        <v>26.2716003609819</v>
      </c>
      <c r="L2455">
        <v>20.3031578572879</v>
      </c>
      <c r="M2455">
        <v>89.104471545800706</v>
      </c>
      <c r="N2455">
        <v>1.3504650415062001</v>
      </c>
      <c r="O2455">
        <v>0</v>
      </c>
      <c r="P2455">
        <v>289.46212952799101</v>
      </c>
      <c r="Q2455">
        <v>8.5960313110247002E-2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D2456" t="s">
        <v>120</v>
      </c>
      <c r="E2456">
        <v>181.33537999999999</v>
      </c>
      <c r="F2456">
        <v>252.45</v>
      </c>
      <c r="G2456">
        <v>111.323839094926</v>
      </c>
      <c r="H2456">
        <v>-18.572093940347301</v>
      </c>
      <c r="I2456">
        <v>-14.0006077862027</v>
      </c>
      <c r="J2456">
        <v>-4.5642892342441197</v>
      </c>
      <c r="K2456">
        <v>280.531049403829</v>
      </c>
      <c r="L2456">
        <v>232.717472805867</v>
      </c>
      <c r="M2456">
        <v>30.282745208982799</v>
      </c>
      <c r="N2456">
        <v>0.50171574903969196</v>
      </c>
      <c r="O2456">
        <v>65.557536145771394</v>
      </c>
      <c r="P2456">
        <v>148.71921182265999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130</v>
      </c>
      <c r="E2457">
        <v>181.15430803199999</v>
      </c>
      <c r="F2457">
        <v>4.3099999999999996</v>
      </c>
      <c r="G2457">
        <v>10.9553207936598</v>
      </c>
      <c r="H2457">
        <v>6.8862913510165003</v>
      </c>
      <c r="I2457">
        <v>-24.500862490268499</v>
      </c>
      <c r="J2457">
        <v>12.442405765760499</v>
      </c>
      <c r="K2457">
        <v>4.0201925809754897</v>
      </c>
      <c r="L2457">
        <v>3.6785663817152998</v>
      </c>
      <c r="M2457">
        <v>79.668211388483996</v>
      </c>
      <c r="N2457">
        <v>0.804095517021438</v>
      </c>
      <c r="O2457">
        <v>27.610208816705299</v>
      </c>
      <c r="P2457">
        <v>69.019607843137194</v>
      </c>
      <c r="Q2457">
        <v>6.3731522802919993E-2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D2458" t="s">
        <v>65</v>
      </c>
      <c r="E2458">
        <v>180.858431</v>
      </c>
      <c r="F2458">
        <v>43.07</v>
      </c>
      <c r="G2458">
        <v>-9.1796850405170503</v>
      </c>
      <c r="H2458">
        <v>-12.503307320107</v>
      </c>
      <c r="I2458">
        <v>-51.028010790752496</v>
      </c>
      <c r="J2458">
        <v>-2.5845442713286402</v>
      </c>
      <c r="K2458">
        <v>49.859897529551198</v>
      </c>
      <c r="L2458">
        <v>52.695198559581797</v>
      </c>
      <c r="M2458">
        <v>40.1518405433414</v>
      </c>
      <c r="N2458">
        <v>0.83346948000150201</v>
      </c>
      <c r="O2458">
        <v>71.581146970048707</v>
      </c>
      <c r="P2458">
        <v>29.121681305048298</v>
      </c>
      <c r="Q2458">
        <v>0.13774305909767001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333</v>
      </c>
      <c r="E2459">
        <v>180.46642</v>
      </c>
      <c r="F2459">
        <v>117.25</v>
      </c>
      <c r="G2459">
        <v>76.247795498550204</v>
      </c>
      <c r="H2459">
        <v>30.231257580233201</v>
      </c>
      <c r="I2459">
        <v>85.263393971169293</v>
      </c>
      <c r="J2459">
        <v>5.0863695985478898</v>
      </c>
      <c r="K2459">
        <v>99.196413784910504</v>
      </c>
      <c r="M2459">
        <v>65.381281239121407</v>
      </c>
      <c r="N2459">
        <v>1.2008705114254601</v>
      </c>
      <c r="O2459">
        <v>12.579957356076701</v>
      </c>
      <c r="P2459">
        <v>108.444444444444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D2460" t="s">
        <v>629</v>
      </c>
      <c r="E2460">
        <v>180.00339500000001</v>
      </c>
      <c r="F2460">
        <v>418.95</v>
      </c>
      <c r="G2460">
        <v>-84.275489933837093</v>
      </c>
      <c r="H2460">
        <v>3.70566552522939</v>
      </c>
      <c r="I2460">
        <v>-27.419956850838201</v>
      </c>
      <c r="J2460">
        <v>1.29793875882718</v>
      </c>
      <c r="K2460">
        <v>403.402758384903</v>
      </c>
      <c r="L2460">
        <v>460.192737805295</v>
      </c>
      <c r="M2460">
        <v>71.462610024721897</v>
      </c>
      <c r="N2460">
        <v>1.36988191196758</v>
      </c>
      <c r="O2460">
        <v>156.200023869196</v>
      </c>
      <c r="P2460">
        <v>29.866707997520098</v>
      </c>
      <c r="Q2460">
        <v>2.4224578835215001E-2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1151</v>
      </c>
      <c r="E2461">
        <v>179.94239999999999</v>
      </c>
      <c r="F2461">
        <v>13.54</v>
      </c>
      <c r="G2461">
        <v>-26.847150030556001</v>
      </c>
      <c r="H2461">
        <v>-14.5613232998989</v>
      </c>
      <c r="I2461">
        <v>-45.213957263812297</v>
      </c>
      <c r="J2461">
        <v>-13.791918093601</v>
      </c>
      <c r="K2461">
        <v>15.4016758291767</v>
      </c>
      <c r="L2461">
        <v>16.352149112909999</v>
      </c>
      <c r="M2461">
        <v>42.280903487173198</v>
      </c>
      <c r="N2461">
        <v>0.27916112165788898</v>
      </c>
      <c r="O2461">
        <v>63.884785819793201</v>
      </c>
      <c r="P2461">
        <v>31.456310679611601</v>
      </c>
      <c r="Q2461">
        <v>9.5882906916070001E-2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986</v>
      </c>
      <c r="E2462">
        <v>179.82152687999999</v>
      </c>
      <c r="F2462">
        <v>182</v>
      </c>
      <c r="G2462">
        <v>112.30131752568499</v>
      </c>
      <c r="H2462">
        <v>-1.38184220513548</v>
      </c>
      <c r="I2462">
        <v>63.1647729040996</v>
      </c>
      <c r="J2462">
        <v>-2.2663419098801301</v>
      </c>
      <c r="K2462">
        <v>153.878815286817</v>
      </c>
      <c r="L2462">
        <v>120.633106937439</v>
      </c>
      <c r="M2462">
        <v>56.638501438818103</v>
      </c>
      <c r="N2462">
        <v>1.0605588787322</v>
      </c>
      <c r="O2462">
        <v>7.9120879120879</v>
      </c>
      <c r="P2462">
        <v>149.31506849314999</v>
      </c>
      <c r="Q2462">
        <v>1.9528669027669001E-2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130</v>
      </c>
      <c r="E2463">
        <v>179.80399180000001</v>
      </c>
      <c r="F2463">
        <v>71.650000000000006</v>
      </c>
      <c r="G2463">
        <v>-18.746627379345298</v>
      </c>
      <c r="H2463">
        <v>-2.4049584580060501</v>
      </c>
      <c r="I2463">
        <v>-27.263851157792502</v>
      </c>
      <c r="J2463">
        <v>8.3258032150562595</v>
      </c>
      <c r="K2463">
        <v>73.183845528477505</v>
      </c>
      <c r="L2463">
        <v>74.762577280969197</v>
      </c>
      <c r="M2463">
        <v>67.408581750039005</v>
      </c>
      <c r="N2463">
        <v>1.24319979694572</v>
      </c>
      <c r="O2463">
        <v>60.0139567341242</v>
      </c>
      <c r="P2463">
        <v>30.272727272727199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297</v>
      </c>
      <c r="E2464">
        <v>179.660865</v>
      </c>
      <c r="F2464">
        <v>348.7</v>
      </c>
      <c r="G2464">
        <v>-28.759519159124501</v>
      </c>
      <c r="H2464">
        <v>-0.292806590889788</v>
      </c>
      <c r="I2464">
        <v>-40.6297855807736</v>
      </c>
      <c r="J2464">
        <v>-13.6498981647975</v>
      </c>
      <c r="K2464">
        <v>350.663021456281</v>
      </c>
      <c r="L2464">
        <v>395.29195651898902</v>
      </c>
      <c r="M2464">
        <v>55.159403310118101</v>
      </c>
      <c r="N2464">
        <v>2.2166566687771199</v>
      </c>
      <c r="O2464">
        <v>105.047318611987</v>
      </c>
      <c r="P2464">
        <v>20.241379310344801</v>
      </c>
      <c r="Q2464">
        <v>5.4538240527495001E-2</v>
      </c>
    </row>
    <row r="2465" spans="1:17" hidden="1" x14ac:dyDescent="0.3">
      <c r="A2465" t="s">
        <v>5091</v>
      </c>
      <c r="B2465" t="s">
        <v>5092</v>
      </c>
      <c r="C2465" t="str">
        <f>IFERROR(VLOOKUP(Table1[[#This Row],[Ticker]],[1]!Table1[[Symbol]:[Industry]],2,FALSE),"-")</f>
        <v>-</v>
      </c>
      <c r="E2465">
        <v>179.15120999999999</v>
      </c>
      <c r="F2465">
        <v>18.89</v>
      </c>
      <c r="G2465">
        <v>721.47802258738102</v>
      </c>
      <c r="H2465">
        <v>46.018774291463103</v>
      </c>
      <c r="I2465">
        <v>589.77043710763701</v>
      </c>
      <c r="J2465">
        <v>8.0480022485500395</v>
      </c>
      <c r="K2465">
        <v>13.2183656699575</v>
      </c>
      <c r="L2465">
        <v>6.5596469640803203</v>
      </c>
      <c r="M2465">
        <v>100</v>
      </c>
      <c r="N2465">
        <v>2.5956977933045802</v>
      </c>
      <c r="O2465">
        <v>4.0232927474854296</v>
      </c>
      <c r="P2465">
        <v>747.08520179372204</v>
      </c>
      <c r="Q2465">
        <v>0.387455427518409</v>
      </c>
    </row>
    <row r="2466" spans="1:17" hidden="1" x14ac:dyDescent="0.3">
      <c r="A2466" t="s">
        <v>5093</v>
      </c>
      <c r="B2466" t="s">
        <v>5094</v>
      </c>
      <c r="C2466" t="str">
        <f>IFERROR(VLOOKUP(Table1[[#This Row],[Ticker]],[1]!Table1[[Symbol]:[Industry]],2,FALSE),"-")</f>
        <v>-</v>
      </c>
      <c r="D2466" t="s">
        <v>242</v>
      </c>
      <c r="E2466">
        <v>178.90979999999999</v>
      </c>
      <c r="F2466">
        <v>14905</v>
      </c>
      <c r="G2466">
        <v>1.98227465430011</v>
      </c>
      <c r="H2466">
        <v>8.41779481385122</v>
      </c>
      <c r="I2466">
        <v>-0.107271265028746</v>
      </c>
      <c r="J2466">
        <v>-3.0712943499132099</v>
      </c>
      <c r="K2466">
        <v>13806.020892066201</v>
      </c>
      <c r="L2466">
        <v>13259.2531705663</v>
      </c>
      <c r="M2466">
        <v>62.181719154773504</v>
      </c>
      <c r="N2466">
        <v>3.61888485960012</v>
      </c>
      <c r="O2466">
        <v>17.074807111707401</v>
      </c>
      <c r="P2466">
        <v>47.409334111340698</v>
      </c>
      <c r="Q2466">
        <v>-2.8863576135670001E-2</v>
      </c>
    </row>
    <row r="2467" spans="1:17" hidden="1" x14ac:dyDescent="0.3">
      <c r="A2467" t="s">
        <v>5095</v>
      </c>
      <c r="B2467" t="s">
        <v>5096</v>
      </c>
      <c r="C2467" t="str">
        <f>IFERROR(VLOOKUP(Table1[[#This Row],[Ticker]],[1]!Table1[[Symbol]:[Industry]],2,FALSE),"-")</f>
        <v>-</v>
      </c>
      <c r="D2467" t="s">
        <v>100</v>
      </c>
      <c r="E2467">
        <v>178.8855322</v>
      </c>
      <c r="F2467">
        <v>169.6</v>
      </c>
      <c r="G2467">
        <v>-30.326280329935599</v>
      </c>
      <c r="H2467">
        <v>-3.6321469513114</v>
      </c>
      <c r="I2467">
        <v>-29.929632538433701</v>
      </c>
      <c r="J2467">
        <v>-10.896280756369899</v>
      </c>
      <c r="K2467">
        <v>179.58445887003501</v>
      </c>
      <c r="L2467">
        <v>185.33658683276499</v>
      </c>
      <c r="M2467">
        <v>54.075327733301201</v>
      </c>
      <c r="N2467">
        <v>0.73750430179043602</v>
      </c>
      <c r="O2467">
        <v>58.608490566037702</v>
      </c>
      <c r="P2467">
        <v>17.7777777777777</v>
      </c>
      <c r="Q2467">
        <v>7.2105642627948996E-2</v>
      </c>
    </row>
    <row r="2468" spans="1:17" hidden="1" x14ac:dyDescent="0.3">
      <c r="A2468" t="s">
        <v>5097</v>
      </c>
      <c r="B2468" t="s">
        <v>5098</v>
      </c>
      <c r="C2468" t="str">
        <f>IFERROR(VLOOKUP(Table1[[#This Row],[Ticker]],[1]!Table1[[Symbol]:[Industry]],2,FALSE),"-")</f>
        <v>-</v>
      </c>
      <c r="D2468" t="s">
        <v>65</v>
      </c>
      <c r="E2468">
        <v>178.685091672</v>
      </c>
      <c r="F2468">
        <v>110.39</v>
      </c>
      <c r="G2468">
        <v>-23.572967463390501</v>
      </c>
      <c r="H2468">
        <v>1.17517844207858</v>
      </c>
      <c r="I2468">
        <v>-8.7587779627045297</v>
      </c>
      <c r="J2468">
        <v>6.8807456012769102</v>
      </c>
      <c r="K2468">
        <v>105.74811172638</v>
      </c>
      <c r="L2468">
        <v>105.745080114039</v>
      </c>
      <c r="M2468">
        <v>71.932996038406699</v>
      </c>
      <c r="N2468">
        <v>0.967541431596456</v>
      </c>
      <c r="O2468">
        <v>19.983694175197002</v>
      </c>
      <c r="P2468">
        <v>21.574889867841399</v>
      </c>
      <c r="Q2468">
        <v>-8.7762397250370994E-2</v>
      </c>
    </row>
    <row r="2469" spans="1:17" hidden="1" x14ac:dyDescent="0.3">
      <c r="A2469" t="s">
        <v>5099</v>
      </c>
      <c r="B2469" t="s">
        <v>5100</v>
      </c>
      <c r="C2469" t="str">
        <f>IFERROR(VLOOKUP(Table1[[#This Row],[Ticker]],[1]!Table1[[Symbol]:[Industry]],2,FALSE),"-")</f>
        <v>-</v>
      </c>
      <c r="D2469" t="s">
        <v>484</v>
      </c>
      <c r="E2469">
        <v>178.58202463199899</v>
      </c>
      <c r="F2469">
        <v>62.61</v>
      </c>
      <c r="G2469">
        <v>-27.931672186059298</v>
      </c>
      <c r="H2469">
        <v>-3.33801806390874</v>
      </c>
      <c r="I2469">
        <v>-28.924355703431001</v>
      </c>
      <c r="J2469">
        <v>-2.07419312820825</v>
      </c>
      <c r="K2469">
        <v>61.010626068874402</v>
      </c>
      <c r="L2469">
        <v>63.428777483121102</v>
      </c>
      <c r="M2469">
        <v>48.056493365859602</v>
      </c>
      <c r="N2469">
        <v>1.4552446412120299</v>
      </c>
      <c r="O2469">
        <v>28.8132886120428</v>
      </c>
      <c r="P2469">
        <v>19.713193116634798</v>
      </c>
      <c r="Q2469">
        <v>1.0234458085696001E-2</v>
      </c>
    </row>
    <row r="2470" spans="1:17" hidden="1" x14ac:dyDescent="0.3">
      <c r="A2470" t="s">
        <v>5101</v>
      </c>
      <c r="B2470" t="s">
        <v>5102</v>
      </c>
      <c r="C2470" t="str">
        <f>IFERROR(VLOOKUP(Table1[[#This Row],[Ticker]],[1]!Table1[[Symbol]:[Industry]],2,FALSE),"-")</f>
        <v>-</v>
      </c>
      <c r="D2470" t="s">
        <v>242</v>
      </c>
      <c r="E2470">
        <v>178.33349200000001</v>
      </c>
      <c r="F2470">
        <v>194.92</v>
      </c>
      <c r="G2470">
        <v>-21.163326092982</v>
      </c>
      <c r="H2470">
        <v>6.00751497340684</v>
      </c>
      <c r="I2470">
        <v>-30.006577466614299</v>
      </c>
      <c r="J2470">
        <v>-3.14945524269275</v>
      </c>
      <c r="K2470">
        <v>195.779901347444</v>
      </c>
      <c r="L2470">
        <v>198.163355520256</v>
      </c>
      <c r="M2470">
        <v>45.719247535445902</v>
      </c>
      <c r="N2470">
        <v>1.35065855054878</v>
      </c>
      <c r="O2470">
        <v>35.158013544017997</v>
      </c>
      <c r="P2470">
        <v>19.840147556102</v>
      </c>
      <c r="Q2470">
        <v>-3.0142117418476E-2</v>
      </c>
    </row>
    <row r="2471" spans="1:17" hidden="1" x14ac:dyDescent="0.3">
      <c r="A2471" t="s">
        <v>5103</v>
      </c>
      <c r="B2471" t="s">
        <v>5104</v>
      </c>
      <c r="C2471" t="str">
        <f>IFERROR(VLOOKUP(Table1[[#This Row],[Ticker]],[1]!Table1[[Symbol]:[Industry]],2,FALSE),"-")</f>
        <v>-</v>
      </c>
      <c r="D2471" t="s">
        <v>304</v>
      </c>
      <c r="E2471">
        <v>177.55644131</v>
      </c>
      <c r="F2471">
        <v>33.979999999999997</v>
      </c>
      <c r="G2471">
        <v>63.170598571437502</v>
      </c>
      <c r="H2471">
        <v>-15.701434041870099</v>
      </c>
      <c r="I2471">
        <v>-36.628758504733199</v>
      </c>
      <c r="J2471">
        <v>0.30287973549505098</v>
      </c>
      <c r="K2471">
        <v>35.229675413758201</v>
      </c>
      <c r="L2471">
        <v>33.735912089416601</v>
      </c>
      <c r="M2471">
        <v>37.658967986153499</v>
      </c>
      <c r="N2471">
        <v>1.5408486176768601</v>
      </c>
      <c r="O2471">
        <v>40.523837551500797</v>
      </c>
      <c r="P2471">
        <v>99.764844209288597</v>
      </c>
      <c r="Q2471">
        <v>0.102523869910625</v>
      </c>
    </row>
    <row r="2472" spans="1:17" hidden="1" x14ac:dyDescent="0.3">
      <c r="A2472" t="s">
        <v>5105</v>
      </c>
      <c r="B2472" t="s">
        <v>5106</v>
      </c>
      <c r="C2472" t="str">
        <f>IFERROR(VLOOKUP(Table1[[#This Row],[Ticker]],[1]!Table1[[Symbol]:[Industry]],2,FALSE),"-")</f>
        <v>-</v>
      </c>
      <c r="D2472" t="s">
        <v>80</v>
      </c>
      <c r="E2472">
        <v>177.32947483800001</v>
      </c>
      <c r="F2472">
        <v>250.32</v>
      </c>
      <c r="G2472">
        <v>-7.2805424774344898</v>
      </c>
      <c r="H2472">
        <v>15.5332200461801</v>
      </c>
      <c r="I2472">
        <v>-10.7246265335814</v>
      </c>
      <c r="J2472">
        <v>8.2217157428309093</v>
      </c>
      <c r="K2472">
        <v>224.40687688175501</v>
      </c>
      <c r="L2472">
        <v>221.902914763967</v>
      </c>
      <c r="M2472">
        <v>45.5832266636897</v>
      </c>
      <c r="N2472">
        <v>3.0021144367944301</v>
      </c>
      <c r="O2472">
        <v>11.137743688079199</v>
      </c>
      <c r="P2472">
        <v>34.943396226414997</v>
      </c>
      <c r="Q2472">
        <v>-5.6171081320236002E-2</v>
      </c>
    </row>
    <row r="2473" spans="1:17" hidden="1" x14ac:dyDescent="0.3">
      <c r="A2473" t="s">
        <v>5107</v>
      </c>
      <c r="B2473" t="s">
        <v>5108</v>
      </c>
      <c r="C2473" t="str">
        <f>IFERROR(VLOOKUP(Table1[[#This Row],[Ticker]],[1]!Table1[[Symbol]:[Industry]],2,FALSE),"-")</f>
        <v>-</v>
      </c>
      <c r="D2473" t="s">
        <v>414</v>
      </c>
      <c r="E2473">
        <v>177.1438</v>
      </c>
      <c r="F2473">
        <v>71.790000000000006</v>
      </c>
      <c r="G2473">
        <v>-5.8573877134294099</v>
      </c>
      <c r="H2473">
        <v>36.051049870613703</v>
      </c>
      <c r="I2473">
        <v>-2.01389231758401</v>
      </c>
      <c r="J2473">
        <v>21.683652695794599</v>
      </c>
      <c r="K2473">
        <v>55.010450985492596</v>
      </c>
      <c r="L2473">
        <v>53.209639485728403</v>
      </c>
      <c r="M2473">
        <v>82.874020139129897</v>
      </c>
      <c r="N2473">
        <v>3.5961600070216999</v>
      </c>
      <c r="O2473">
        <v>16.590054325114899</v>
      </c>
      <c r="P2473">
        <v>70.928571428571402</v>
      </c>
      <c r="Q2473">
        <v>8.3374193645262995E-2</v>
      </c>
    </row>
    <row r="2474" spans="1:17" hidden="1" x14ac:dyDescent="0.3">
      <c r="A2474" t="s">
        <v>5109</v>
      </c>
      <c r="B2474" t="s">
        <v>5110</v>
      </c>
      <c r="C2474" t="str">
        <f>IFERROR(VLOOKUP(Table1[[#This Row],[Ticker]],[1]!Table1[[Symbol]:[Industry]],2,FALSE),"-")</f>
        <v>-</v>
      </c>
      <c r="D2474" t="s">
        <v>21</v>
      </c>
      <c r="E2474">
        <v>176.92244779699999</v>
      </c>
      <c r="F2474">
        <v>116.89</v>
      </c>
      <c r="G2474">
        <v>0.55579974670891696</v>
      </c>
      <c r="H2474">
        <v>-2.0196261322656501</v>
      </c>
      <c r="I2474">
        <v>-11.0810348888029</v>
      </c>
      <c r="J2474">
        <v>-0.63977349642101899</v>
      </c>
      <c r="K2474">
        <v>123.63914624073701</v>
      </c>
      <c r="L2474">
        <v>119.504503581565</v>
      </c>
      <c r="M2474">
        <v>54.856440784590703</v>
      </c>
      <c r="N2474">
        <v>0.74214076552470898</v>
      </c>
      <c r="O2474">
        <v>33.287706390623597</v>
      </c>
      <c r="P2474">
        <v>59.467939972714802</v>
      </c>
      <c r="Q2474">
        <v>-0.12949168492049301</v>
      </c>
    </row>
    <row r="2475" spans="1:17" hidden="1" x14ac:dyDescent="0.3">
      <c r="A2475" t="s">
        <v>5111</v>
      </c>
      <c r="B2475" t="s">
        <v>5112</v>
      </c>
      <c r="C2475" t="str">
        <f>IFERROR(VLOOKUP(Table1[[#This Row],[Ticker]],[1]!Table1[[Symbol]:[Industry]],2,FALSE),"-")</f>
        <v>-</v>
      </c>
      <c r="D2475" t="s">
        <v>1407</v>
      </c>
      <c r="E2475">
        <v>176.91121605000001</v>
      </c>
      <c r="F2475">
        <v>1977.9</v>
      </c>
      <c r="G2475">
        <v>-50.969443357283502</v>
      </c>
      <c r="H2475">
        <v>-6.7906572724509298</v>
      </c>
      <c r="I2475">
        <v>-26.088867124436501</v>
      </c>
      <c r="J2475">
        <v>4.4404892096644604</v>
      </c>
      <c r="K2475">
        <v>2014.73165374016</v>
      </c>
      <c r="L2475">
        <v>2165.81467503868</v>
      </c>
      <c r="M2475">
        <v>41.403216911441298</v>
      </c>
      <c r="N2475">
        <v>1.22047613996272</v>
      </c>
      <c r="O2475">
        <v>39.5394104858688</v>
      </c>
      <c r="P2475">
        <v>5.7700534759358399</v>
      </c>
      <c r="Q2475">
        <v>2.7188484452112999E-2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1407</v>
      </c>
      <c r="E2476">
        <v>176.74261258499999</v>
      </c>
      <c r="F2476">
        <v>170.4</v>
      </c>
      <c r="G2476">
        <v>35.931282332121299</v>
      </c>
      <c r="H2476">
        <v>-2.8202090713165902</v>
      </c>
      <c r="I2476">
        <v>-34.402327428052999</v>
      </c>
      <c r="J2476">
        <v>-0.77897430892297403</v>
      </c>
      <c r="K2476">
        <v>169.24671846691999</v>
      </c>
      <c r="L2476">
        <v>165.21731169317999</v>
      </c>
      <c r="M2476">
        <v>54.169375437980001</v>
      </c>
      <c r="N2476">
        <v>1.01508628054591</v>
      </c>
      <c r="O2476">
        <v>46.0387323943662</v>
      </c>
      <c r="P2476">
        <v>68.296296296296305</v>
      </c>
      <c r="Q2476">
        <v>3.6547266595071001E-2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182</v>
      </c>
      <c r="E2477">
        <v>176.39271450000001</v>
      </c>
      <c r="F2477">
        <v>21.3</v>
      </c>
      <c r="G2477">
        <v>-28.812131959679999</v>
      </c>
      <c r="H2477">
        <v>-0.99299174969906501</v>
      </c>
      <c r="I2477">
        <v>-30.3791213082465</v>
      </c>
      <c r="J2477">
        <v>-5.0244494558862396</v>
      </c>
      <c r="K2477">
        <v>20.711338070506901</v>
      </c>
      <c r="L2477">
        <v>21.6831951441042</v>
      </c>
      <c r="M2477">
        <v>66.081986094684297</v>
      </c>
      <c r="N2477">
        <v>0.84196833246472003</v>
      </c>
      <c r="O2477">
        <v>85.446009389671303</v>
      </c>
      <c r="P2477">
        <v>36.977491961414799</v>
      </c>
      <c r="Q2477">
        <v>-2.0688232463096999E-2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1093</v>
      </c>
      <c r="E2478">
        <v>175.4282413</v>
      </c>
      <c r="F2478">
        <v>114.5</v>
      </c>
      <c r="G2478">
        <v>232.20532079365901</v>
      </c>
      <c r="H2478">
        <v>-5.3113905257692204</v>
      </c>
      <c r="I2478">
        <v>11.457702754011001</v>
      </c>
      <c r="J2478">
        <v>7.4582472562793303</v>
      </c>
      <c r="K2478">
        <v>106.884760299242</v>
      </c>
      <c r="L2478">
        <v>85.388387096512602</v>
      </c>
      <c r="M2478">
        <v>41.048125167699801</v>
      </c>
      <c r="N2478">
        <v>1.41422351233671</v>
      </c>
      <c r="O2478">
        <v>12.663755458515199</v>
      </c>
      <c r="P2478">
        <v>294.827586206896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336</v>
      </c>
      <c r="E2479">
        <v>175.094874237</v>
      </c>
      <c r="F2479">
        <v>190.28</v>
      </c>
      <c r="G2479">
        <v>35.034441730764001</v>
      </c>
      <c r="H2479">
        <v>10.1425579740978</v>
      </c>
      <c r="I2479">
        <v>18.0922694451815</v>
      </c>
      <c r="J2479">
        <v>0.700551129169102</v>
      </c>
      <c r="K2479">
        <v>171.428883850631</v>
      </c>
      <c r="L2479">
        <v>147.94690640290699</v>
      </c>
      <c r="M2479">
        <v>59.221397634903603</v>
      </c>
      <c r="N2479">
        <v>0.22622622375333301</v>
      </c>
      <c r="O2479">
        <v>14.5417279798192</v>
      </c>
      <c r="P2479">
        <v>69.741302408563797</v>
      </c>
      <c r="Q2479">
        <v>6.9320868945776007E-2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D2480" t="s">
        <v>403</v>
      </c>
      <c r="E2480">
        <v>174.66</v>
      </c>
      <c r="F2480">
        <v>2.23</v>
      </c>
      <c r="G2480">
        <v>76.854131710164793</v>
      </c>
      <c r="H2480">
        <v>50.453262143027501</v>
      </c>
      <c r="I2480">
        <v>49.509002569466197</v>
      </c>
      <c r="J2480">
        <v>7.7159554937390702</v>
      </c>
      <c r="K2480">
        <v>1.6615659018864299</v>
      </c>
      <c r="L2480">
        <v>1.3529562042594301</v>
      </c>
      <c r="M2480">
        <v>72.117646316475003</v>
      </c>
      <c r="N2480">
        <v>1.27978219024135</v>
      </c>
      <c r="O2480">
        <v>0.89686098654708701</v>
      </c>
      <c r="P2480">
        <v>126.756668226485</v>
      </c>
      <c r="Q2480">
        <v>1.9904627502500001E-4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E2481">
        <v>174.614515625</v>
      </c>
      <c r="F2481">
        <v>937.3</v>
      </c>
      <c r="G2481">
        <v>166.11395369126299</v>
      </c>
      <c r="H2481">
        <v>-6.2969563989611501</v>
      </c>
      <c r="I2481">
        <v>44.897462440308097</v>
      </c>
      <c r="J2481">
        <v>-1.79149198146239</v>
      </c>
      <c r="K2481">
        <v>949.86253971383803</v>
      </c>
      <c r="L2481">
        <v>631.14566429248998</v>
      </c>
      <c r="M2481">
        <v>51.572446210495698</v>
      </c>
      <c r="N2481">
        <v>1.4325826264989701</v>
      </c>
      <c r="O2481">
        <v>2.8379387602688499</v>
      </c>
      <c r="P2481">
        <v>191.72113289760301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D2482" t="s">
        <v>189</v>
      </c>
      <c r="E2482">
        <v>174.51023416999999</v>
      </c>
      <c r="F2482">
        <v>111.67</v>
      </c>
      <c r="G2482">
        <v>-41.2537472761164</v>
      </c>
      <c r="H2482">
        <v>-2.2857860611588898</v>
      </c>
      <c r="I2482">
        <v>-21.412349465816899</v>
      </c>
      <c r="J2482">
        <v>2.9264732725981801</v>
      </c>
      <c r="K2482">
        <v>111.248738122098</v>
      </c>
      <c r="L2482">
        <v>114.926330195612</v>
      </c>
      <c r="M2482">
        <v>62.466297414233402</v>
      </c>
      <c r="N2482">
        <v>1.06251897129457</v>
      </c>
      <c r="O2482">
        <v>22.100832810960799</v>
      </c>
      <c r="P2482">
        <v>15.720207253886</v>
      </c>
      <c r="Q2482">
        <v>2.519826633369E-2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E2483">
        <v>174.48021076500001</v>
      </c>
      <c r="F2483">
        <v>156.1</v>
      </c>
      <c r="G2483">
        <v>-70.035801491851004</v>
      </c>
      <c r="H2483">
        <v>-14.985243565679699</v>
      </c>
      <c r="I2483">
        <v>-31.6211026111744</v>
      </c>
      <c r="J2483">
        <v>-7.0366660229749201</v>
      </c>
      <c r="K2483">
        <v>168.154207145008</v>
      </c>
      <c r="L2483">
        <v>199.36680867962301</v>
      </c>
      <c r="M2483">
        <v>53.4003731677386</v>
      </c>
      <c r="N2483">
        <v>1.64195397871708</v>
      </c>
      <c r="O2483">
        <v>123.57463164638</v>
      </c>
      <c r="P2483">
        <v>6.0461956521739202</v>
      </c>
      <c r="Q2483">
        <v>8.7600552268533E-2</v>
      </c>
    </row>
    <row r="2484" spans="1:17" hidden="1" x14ac:dyDescent="0.3">
      <c r="A2484" t="s">
        <v>5129</v>
      </c>
      <c r="B2484" t="s">
        <v>5130</v>
      </c>
      <c r="C2484" t="str">
        <f>IFERROR(VLOOKUP(Table1[[#This Row],[Ticker]],[1]!Table1[[Symbol]:[Industry]],2,FALSE),"-")</f>
        <v>-</v>
      </c>
      <c r="D2484" t="s">
        <v>629</v>
      </c>
      <c r="E2484">
        <v>174.43026681800001</v>
      </c>
      <c r="F2484">
        <v>12.85</v>
      </c>
      <c r="G2484">
        <v>-36.779592999443601</v>
      </c>
      <c r="H2484">
        <v>-3.2829645217664098</v>
      </c>
      <c r="I2484">
        <v>-28.527975621608501</v>
      </c>
      <c r="J2484">
        <v>0.21948145421068899</v>
      </c>
      <c r="K2484">
        <v>13.161697917520801</v>
      </c>
      <c r="L2484">
        <v>13.330657263861101</v>
      </c>
      <c r="M2484">
        <v>44.492358959065399</v>
      </c>
      <c r="N2484">
        <v>1.0458047921507201</v>
      </c>
      <c r="O2484">
        <v>50.972762645914301</v>
      </c>
      <c r="P2484">
        <v>22.966507177033499</v>
      </c>
      <c r="Q2484">
        <v>-4.2470448739139001E-2</v>
      </c>
    </row>
    <row r="2485" spans="1:17" hidden="1" x14ac:dyDescent="0.3">
      <c r="A2485" t="s">
        <v>5131</v>
      </c>
      <c r="B2485" t="s">
        <v>5132</v>
      </c>
      <c r="C2485" t="str">
        <f>IFERROR(VLOOKUP(Table1[[#This Row],[Ticker]],[1]!Table1[[Symbol]:[Industry]],2,FALSE),"-")</f>
        <v>-</v>
      </c>
      <c r="D2485" t="s">
        <v>1840</v>
      </c>
      <c r="E2485">
        <v>174.19072148999999</v>
      </c>
      <c r="F2485">
        <v>38.32</v>
      </c>
      <c r="G2485">
        <v>14.759121159960101</v>
      </c>
      <c r="H2485">
        <v>2.9444267639906299</v>
      </c>
      <c r="I2485">
        <v>-25.270057540302101</v>
      </c>
      <c r="J2485">
        <v>-4.4410007946502201</v>
      </c>
      <c r="K2485">
        <v>38.939529180159902</v>
      </c>
      <c r="L2485">
        <v>34.920820933141101</v>
      </c>
      <c r="M2485">
        <v>54.332005539483099</v>
      </c>
      <c r="N2485">
        <v>1.21916767316346</v>
      </c>
      <c r="O2485">
        <v>52.922755741127297</v>
      </c>
      <c r="P2485">
        <v>127.418397626112</v>
      </c>
      <c r="Q2485">
        <v>0.12707906063167199</v>
      </c>
    </row>
    <row r="2486" spans="1:17" hidden="1" x14ac:dyDescent="0.3">
      <c r="A2486" t="s">
        <v>5133</v>
      </c>
      <c r="B2486" t="s">
        <v>5134</v>
      </c>
      <c r="C2486" t="str">
        <f>IFERROR(VLOOKUP(Table1[[#This Row],[Ticker]],[1]!Table1[[Symbol]:[Industry]],2,FALSE),"-")</f>
        <v>-</v>
      </c>
      <c r="D2486" t="s">
        <v>629</v>
      </c>
      <c r="E2486">
        <v>173.88216047399999</v>
      </c>
      <c r="F2486">
        <v>55.81</v>
      </c>
      <c r="G2486">
        <v>62.495281191367901</v>
      </c>
      <c r="H2486">
        <v>-14.8077059716947</v>
      </c>
      <c r="I2486">
        <v>-10.598392577316901</v>
      </c>
      <c r="J2486">
        <v>-5.85848551928395</v>
      </c>
      <c r="K2486">
        <v>55.454817943389401</v>
      </c>
      <c r="L2486">
        <v>50.086114531271299</v>
      </c>
      <c r="M2486">
        <v>52.299146665047402</v>
      </c>
      <c r="N2486">
        <v>0.80317504185378996</v>
      </c>
      <c r="O2486">
        <v>26.321447769216899</v>
      </c>
      <c r="P2486">
        <v>97.907801418439703</v>
      </c>
      <c r="Q2486">
        <v>0.104751688480181</v>
      </c>
    </row>
    <row r="2487" spans="1:17" hidden="1" x14ac:dyDescent="0.3">
      <c r="A2487" t="s">
        <v>5135</v>
      </c>
      <c r="B2487" t="s">
        <v>5136</v>
      </c>
      <c r="C2487" t="str">
        <f>IFERROR(VLOOKUP(Table1[[#This Row],[Ticker]],[1]!Table1[[Symbol]:[Industry]],2,FALSE),"-")</f>
        <v>-</v>
      </c>
      <c r="D2487" t="s">
        <v>21</v>
      </c>
      <c r="E2487">
        <v>173.57207855999999</v>
      </c>
      <c r="F2487">
        <v>32.35</v>
      </c>
      <c r="G2487">
        <v>-103.392761149752</v>
      </c>
      <c r="H2487">
        <v>108.951523115914</v>
      </c>
      <c r="I2487">
        <v>-86.413347290952004</v>
      </c>
      <c r="J2487">
        <v>-0.67286416088084799</v>
      </c>
      <c r="K2487">
        <v>32.175808532911603</v>
      </c>
      <c r="L2487">
        <v>89.894382109009598</v>
      </c>
      <c r="M2487">
        <v>79.419598240174295</v>
      </c>
      <c r="N2487">
        <v>1.0633765802650099</v>
      </c>
      <c r="O2487">
        <v>641.73106646058704</v>
      </c>
      <c r="P2487">
        <v>134.42028985507201</v>
      </c>
    </row>
    <row r="2488" spans="1:17" hidden="1" x14ac:dyDescent="0.3">
      <c r="A2488" t="s">
        <v>5137</v>
      </c>
      <c r="B2488" t="s">
        <v>5138</v>
      </c>
      <c r="C2488" t="str">
        <f>IFERROR(VLOOKUP(Table1[[#This Row],[Ticker]],[1]!Table1[[Symbol]:[Industry]],2,FALSE),"-")</f>
        <v>-</v>
      </c>
      <c r="D2488" t="s">
        <v>333</v>
      </c>
      <c r="E2488">
        <v>173.25884880000001</v>
      </c>
      <c r="F2488">
        <v>73.7</v>
      </c>
      <c r="G2488">
        <v>-57.961470165495697</v>
      </c>
      <c r="H2488">
        <v>-1.8892118196479399</v>
      </c>
      <c r="I2488">
        <v>-48.980287335141803</v>
      </c>
      <c r="J2488">
        <v>1.1439541572873499</v>
      </c>
      <c r="K2488">
        <v>75.239522998958407</v>
      </c>
      <c r="L2488">
        <v>92.478543130035206</v>
      </c>
      <c r="M2488">
        <v>61.932595329593802</v>
      </c>
      <c r="N2488">
        <v>0.87872038874266001</v>
      </c>
      <c r="O2488">
        <v>107.598371777476</v>
      </c>
      <c r="P2488">
        <v>16.984126984126899</v>
      </c>
    </row>
    <row r="2489" spans="1:17" hidden="1" x14ac:dyDescent="0.3">
      <c r="A2489" t="s">
        <v>5139</v>
      </c>
      <c r="B2489" t="s">
        <v>5140</v>
      </c>
      <c r="C2489" t="str">
        <f>IFERROR(VLOOKUP(Table1[[#This Row],[Ticker]],[1]!Table1[[Symbol]:[Industry]],2,FALSE),"-")</f>
        <v>-</v>
      </c>
      <c r="E2489">
        <v>173.24675300000001</v>
      </c>
      <c r="F2489">
        <v>19.02</v>
      </c>
      <c r="G2489">
        <v>12.1191060941666</v>
      </c>
      <c r="H2489">
        <v>-9.1964053768415202</v>
      </c>
      <c r="I2489">
        <v>-4.2689198838743803</v>
      </c>
      <c r="J2489">
        <v>-4.0017506877804099</v>
      </c>
      <c r="K2489">
        <v>21.8562915988228</v>
      </c>
      <c r="L2489">
        <v>21.072908018120899</v>
      </c>
      <c r="M2489">
        <v>21.2271339872708</v>
      </c>
      <c r="N2489">
        <v>0.52602934724425698</v>
      </c>
      <c r="O2489">
        <v>61.882229232386898</v>
      </c>
      <c r="P2489">
        <v>54.508529650690399</v>
      </c>
      <c r="Q2489">
        <v>1.4911138106220001E-2</v>
      </c>
    </row>
    <row r="2490" spans="1:17" hidden="1" x14ac:dyDescent="0.3">
      <c r="A2490" t="s">
        <v>5141</v>
      </c>
      <c r="B2490" t="s">
        <v>5142</v>
      </c>
      <c r="C2490" t="str">
        <f>IFERROR(VLOOKUP(Table1[[#This Row],[Ticker]],[1]!Table1[[Symbol]:[Industry]],2,FALSE),"-")</f>
        <v>-</v>
      </c>
      <c r="D2490" t="s">
        <v>1093</v>
      </c>
      <c r="E2490">
        <v>173.17674847200001</v>
      </c>
      <c r="F2490">
        <v>13.27</v>
      </c>
      <c r="G2490">
        <v>-35.026974428183102</v>
      </c>
      <c r="H2490">
        <v>-26.469277179125001</v>
      </c>
      <c r="I2490">
        <v>-69.094033091842405</v>
      </c>
      <c r="J2490">
        <v>-10.908815028159699</v>
      </c>
      <c r="K2490">
        <v>16.372061066089898</v>
      </c>
      <c r="L2490">
        <v>21.083216440987801</v>
      </c>
      <c r="M2490">
        <v>18.841369799075199</v>
      </c>
      <c r="N2490">
        <v>0.74332595463974904</v>
      </c>
      <c r="O2490">
        <v>186.36021100226</v>
      </c>
      <c r="P2490">
        <v>0</v>
      </c>
      <c r="Q2490">
        <v>-6.0177693231400001E-3</v>
      </c>
    </row>
    <row r="2491" spans="1:17" hidden="1" x14ac:dyDescent="0.3">
      <c r="A2491" t="s">
        <v>5143</v>
      </c>
      <c r="B2491" t="s">
        <v>5144</v>
      </c>
      <c r="C2491" t="str">
        <f>IFERROR(VLOOKUP(Table1[[#This Row],[Ticker]],[1]!Table1[[Symbol]:[Industry]],2,FALSE),"-")</f>
        <v>-</v>
      </c>
      <c r="D2491" t="s">
        <v>239</v>
      </c>
      <c r="E2491">
        <v>173.04575</v>
      </c>
      <c r="F2491">
        <v>2534.6</v>
      </c>
      <c r="G2491">
        <v>127.548570719114</v>
      </c>
      <c r="H2491">
        <v>31.797296116859901</v>
      </c>
      <c r="I2491">
        <v>27.171950310479801</v>
      </c>
      <c r="J2491">
        <v>-11.352526357218</v>
      </c>
      <c r="K2491">
        <v>2182.3207002326299</v>
      </c>
      <c r="L2491">
        <v>1837.9652223978401</v>
      </c>
      <c r="M2491">
        <v>56.328182167179001</v>
      </c>
      <c r="N2491">
        <v>3.3154599780478802</v>
      </c>
      <c r="O2491">
        <v>31.995186617217701</v>
      </c>
      <c r="P2491">
        <v>186.654603030988</v>
      </c>
      <c r="Q2491">
        <v>0.12604432468388499</v>
      </c>
    </row>
    <row r="2492" spans="1:17" hidden="1" x14ac:dyDescent="0.3">
      <c r="A2492" t="s">
        <v>5145</v>
      </c>
      <c r="B2492" t="s">
        <v>5146</v>
      </c>
      <c r="C2492" t="str">
        <f>IFERROR(VLOOKUP(Table1[[#This Row],[Ticker]],[1]!Table1[[Symbol]:[Industry]],2,FALSE),"-")</f>
        <v>-</v>
      </c>
      <c r="E2492">
        <v>173.00682771999999</v>
      </c>
      <c r="F2492">
        <v>11.36</v>
      </c>
      <c r="G2492">
        <v>9.7921056565918594</v>
      </c>
      <c r="H2492">
        <v>-0.98001480750977199</v>
      </c>
      <c r="I2492">
        <v>-24.805725176083499</v>
      </c>
      <c r="J2492">
        <v>-11.1554822984255</v>
      </c>
      <c r="K2492">
        <v>11.740539360102099</v>
      </c>
      <c r="L2492">
        <v>11.517766023200499</v>
      </c>
      <c r="M2492">
        <v>34.247785430557002</v>
      </c>
      <c r="N2492">
        <v>0.79359714590501895</v>
      </c>
      <c r="O2492">
        <v>54.137323943661997</v>
      </c>
      <c r="P2492">
        <v>46.580645161290299</v>
      </c>
      <c r="Q2492">
        <v>6.7193831735147994E-2</v>
      </c>
    </row>
    <row r="2493" spans="1:17" hidden="1" x14ac:dyDescent="0.3">
      <c r="A2493" t="s">
        <v>5147</v>
      </c>
      <c r="B2493" t="s">
        <v>5148</v>
      </c>
      <c r="C2493" t="str">
        <f>IFERROR(VLOOKUP(Table1[[#This Row],[Ticker]],[1]!Table1[[Symbol]:[Industry]],2,FALSE),"-")</f>
        <v>-</v>
      </c>
      <c r="E2493">
        <v>172.82875799999999</v>
      </c>
      <c r="F2493">
        <v>69.14</v>
      </c>
      <c r="G2493">
        <v>271.52090809980501</v>
      </c>
      <c r="H2493">
        <v>3.0832476746236099</v>
      </c>
      <c r="I2493">
        <v>85.535371934772996</v>
      </c>
      <c r="J2493">
        <v>1.89141858401609</v>
      </c>
      <c r="K2493">
        <v>65.811023973793397</v>
      </c>
      <c r="L2493">
        <v>48.727776473219102</v>
      </c>
      <c r="M2493">
        <v>64.536554106913798</v>
      </c>
      <c r="N2493">
        <v>0.32961802388084999</v>
      </c>
      <c r="O2493">
        <v>12.019091698004001</v>
      </c>
      <c r="P2493">
        <v>380.138888888888</v>
      </c>
      <c r="Q2493">
        <v>0.247183787649842</v>
      </c>
    </row>
    <row r="2494" spans="1:17" hidden="1" x14ac:dyDescent="0.3">
      <c r="A2494" t="s">
        <v>5149</v>
      </c>
      <c r="B2494" t="s">
        <v>5150</v>
      </c>
      <c r="C2494" t="str">
        <f>IFERROR(VLOOKUP(Table1[[#This Row],[Ticker]],[1]!Table1[[Symbol]:[Industry]],2,FALSE),"-")</f>
        <v>-</v>
      </c>
      <c r="E2494">
        <v>172.16</v>
      </c>
      <c r="F2494">
        <v>279.8</v>
      </c>
      <c r="G2494">
        <v>1309.26461566545</v>
      </c>
      <c r="H2494">
        <v>14.366807200455501</v>
      </c>
      <c r="I2494">
        <v>450.97128690110299</v>
      </c>
      <c r="J2494">
        <v>8.2000058049349001</v>
      </c>
      <c r="K2494">
        <v>216.02802753924701</v>
      </c>
      <c r="L2494">
        <v>124.86269071255199</v>
      </c>
      <c r="M2494">
        <v>81.194404572617003</v>
      </c>
      <c r="N2494">
        <v>0.60498558478414299</v>
      </c>
      <c r="O2494">
        <v>0</v>
      </c>
      <c r="P2494">
        <v>1508.0459770114901</v>
      </c>
      <c r="Q2494">
        <v>0.203984096694174</v>
      </c>
    </row>
    <row r="2495" spans="1:17" hidden="1" x14ac:dyDescent="0.3">
      <c r="A2495" t="s">
        <v>5151</v>
      </c>
      <c r="B2495" t="s">
        <v>5152</v>
      </c>
      <c r="C2495" t="str">
        <f>IFERROR(VLOOKUP(Table1[[#This Row],[Ticker]],[1]!Table1[[Symbol]:[Industry]],2,FALSE),"-")</f>
        <v>-</v>
      </c>
      <c r="D2495" t="s">
        <v>239</v>
      </c>
      <c r="E2495">
        <v>172.12799999999999</v>
      </c>
      <c r="F2495">
        <v>207.6</v>
      </c>
      <c r="G2495">
        <v>-36.508466759988202</v>
      </c>
      <c r="H2495">
        <v>-5.93871881574381</v>
      </c>
      <c r="I2495">
        <v>-20.8246455899131</v>
      </c>
      <c r="J2495">
        <v>2.17231713636586</v>
      </c>
      <c r="K2495">
        <v>203.27623348319401</v>
      </c>
      <c r="L2495">
        <v>217.88614245904</v>
      </c>
      <c r="M2495">
        <v>58.780635546031903</v>
      </c>
      <c r="N2495">
        <v>1.4263261296660099</v>
      </c>
      <c r="O2495">
        <v>34.393063583815</v>
      </c>
      <c r="P2495">
        <v>15.013850415512399</v>
      </c>
    </row>
    <row r="2496" spans="1:17" hidden="1" x14ac:dyDescent="0.3">
      <c r="A2496" t="s">
        <v>5153</v>
      </c>
      <c r="B2496" t="s">
        <v>5154</v>
      </c>
      <c r="C2496" t="str">
        <f>IFERROR(VLOOKUP(Table1[[#This Row],[Ticker]],[1]!Table1[[Symbol]:[Industry]],2,FALSE),"-")</f>
        <v>-</v>
      </c>
      <c r="E2496">
        <v>171.7433</v>
      </c>
      <c r="F2496">
        <v>92.92</v>
      </c>
      <c r="G2496">
        <v>67.172903781211602</v>
      </c>
      <c r="H2496">
        <v>12.0544235633078</v>
      </c>
      <c r="I2496">
        <v>25.0159118182121</v>
      </c>
      <c r="J2496">
        <v>7.1253631592442899</v>
      </c>
      <c r="K2496">
        <v>80.467431559085398</v>
      </c>
      <c r="L2496">
        <v>74.817677890612998</v>
      </c>
      <c r="M2496">
        <v>62.103573745287598</v>
      </c>
      <c r="N2496">
        <v>1.6570247933884299</v>
      </c>
      <c r="O2496">
        <v>21.556177356866101</v>
      </c>
      <c r="P2496">
        <v>92.780082987551793</v>
      </c>
    </row>
    <row r="2497" spans="1:17" hidden="1" x14ac:dyDescent="0.3">
      <c r="A2497" t="s">
        <v>5155</v>
      </c>
      <c r="B2497" t="s">
        <v>5156</v>
      </c>
      <c r="C2497" t="str">
        <f>IFERROR(VLOOKUP(Table1[[#This Row],[Ticker]],[1]!Table1[[Symbol]:[Industry]],2,FALSE),"-")</f>
        <v>-</v>
      </c>
      <c r="D2497" t="s">
        <v>629</v>
      </c>
      <c r="E2497">
        <v>171.65600000000001</v>
      </c>
      <c r="F2497">
        <v>72.45</v>
      </c>
      <c r="G2497">
        <v>-40.571967938734502</v>
      </c>
      <c r="H2497">
        <v>12.4792582448564</v>
      </c>
      <c r="I2497">
        <v>-31.690815394507101</v>
      </c>
      <c r="J2497">
        <v>-0.71392255504142699</v>
      </c>
      <c r="K2497">
        <v>66.433287618024593</v>
      </c>
      <c r="L2497">
        <v>75.487126568095704</v>
      </c>
      <c r="M2497">
        <v>64.348479776968702</v>
      </c>
      <c r="N2497">
        <v>1.65474974463738</v>
      </c>
      <c r="O2497">
        <v>46.307798481711501</v>
      </c>
      <c r="P2497">
        <v>40.679611650485398</v>
      </c>
    </row>
    <row r="2498" spans="1:17" hidden="1" x14ac:dyDescent="0.3">
      <c r="A2498" t="s">
        <v>5157</v>
      </c>
      <c r="B2498" t="s">
        <v>5158</v>
      </c>
      <c r="C2498" t="str">
        <f>IFERROR(VLOOKUP(Table1[[#This Row],[Ticker]],[1]!Table1[[Symbol]:[Industry]],2,FALSE),"-")</f>
        <v>-</v>
      </c>
      <c r="D2498" t="s">
        <v>46</v>
      </c>
      <c r="E2498">
        <v>171.515809985</v>
      </c>
      <c r="F2498">
        <v>82.38</v>
      </c>
      <c r="G2498">
        <v>-4.3682411532428302</v>
      </c>
      <c r="H2498">
        <v>6.4968664399519902</v>
      </c>
      <c r="I2498">
        <v>-24.069488223823701</v>
      </c>
      <c r="J2498">
        <v>14.551511637631499</v>
      </c>
      <c r="K2498">
        <v>81.783806465158094</v>
      </c>
      <c r="L2498">
        <v>85.960952584516704</v>
      </c>
      <c r="M2498">
        <v>69.113502789404507</v>
      </c>
      <c r="N2498">
        <v>1.12748494221211</v>
      </c>
      <c r="O2498">
        <v>86.817188638018905</v>
      </c>
      <c r="P2498">
        <v>43.644289450740999</v>
      </c>
      <c r="Q2498">
        <v>6.3830877391209996E-3</v>
      </c>
    </row>
    <row r="2499" spans="1:17" hidden="1" x14ac:dyDescent="0.3">
      <c r="A2499" t="s">
        <v>5159</v>
      </c>
      <c r="B2499" t="s">
        <v>5160</v>
      </c>
      <c r="C2499" t="str">
        <f>IFERROR(VLOOKUP(Table1[[#This Row],[Ticker]],[1]!Table1[[Symbol]:[Industry]],2,FALSE),"-")</f>
        <v>-</v>
      </c>
      <c r="D2499" t="s">
        <v>109</v>
      </c>
      <c r="E2499">
        <v>171.368347075</v>
      </c>
      <c r="F2499">
        <v>93.8</v>
      </c>
      <c r="G2499">
        <v>12.0303849902848</v>
      </c>
      <c r="H2499">
        <v>22.206565779182899</v>
      </c>
      <c r="I2499">
        <v>-8.69898421683523</v>
      </c>
      <c r="J2499">
        <v>13.082218384555899</v>
      </c>
      <c r="K2499">
        <v>79.494740739023499</v>
      </c>
      <c r="L2499">
        <v>78.289008272902706</v>
      </c>
      <c r="M2499">
        <v>83.108848983497097</v>
      </c>
      <c r="N2499">
        <v>4.0562556855360299</v>
      </c>
      <c r="O2499">
        <v>7.1428571428571397</v>
      </c>
      <c r="P2499">
        <v>42.444950645406202</v>
      </c>
      <c r="Q2499">
        <v>6.6053170308052994E-2</v>
      </c>
    </row>
    <row r="2500" spans="1:17" hidden="1" x14ac:dyDescent="0.3">
      <c r="A2500" t="s">
        <v>5161</v>
      </c>
      <c r="B2500" t="s">
        <v>5162</v>
      </c>
      <c r="C2500" t="str">
        <f>IFERROR(VLOOKUP(Table1[[#This Row],[Ticker]],[1]!Table1[[Symbol]:[Industry]],2,FALSE),"-")</f>
        <v>-</v>
      </c>
      <c r="D2500" t="s">
        <v>95</v>
      </c>
      <c r="E2500">
        <v>170.76540374999999</v>
      </c>
      <c r="F2500">
        <v>244.3</v>
      </c>
      <c r="G2500">
        <v>59.118718714264702</v>
      </c>
      <c r="H2500">
        <v>0.51666889181258602</v>
      </c>
      <c r="I2500">
        <v>2.8301850774136099</v>
      </c>
      <c r="J2500">
        <v>-0.29639143470947299</v>
      </c>
      <c r="K2500">
        <v>218.48130710845899</v>
      </c>
      <c r="L2500">
        <v>192.79160458710601</v>
      </c>
      <c r="M2500">
        <v>66.411288679661894</v>
      </c>
      <c r="N2500">
        <v>1.28869566822658</v>
      </c>
      <c r="O2500">
        <v>5.1780597625869804</v>
      </c>
      <c r="P2500">
        <v>95.205753096284397</v>
      </c>
      <c r="Q2500">
        <v>9.6524799179120001E-3</v>
      </c>
    </row>
    <row r="2501" spans="1:17" hidden="1" x14ac:dyDescent="0.3">
      <c r="A2501" t="s">
        <v>5163</v>
      </c>
      <c r="B2501" t="s">
        <v>5164</v>
      </c>
      <c r="C2501" t="str">
        <f>IFERROR(VLOOKUP(Table1[[#This Row],[Ticker]],[1]!Table1[[Symbol]:[Industry]],2,FALSE),"-")</f>
        <v>-</v>
      </c>
      <c r="E2501">
        <v>170.74567500000001</v>
      </c>
      <c r="F2501">
        <v>172.25</v>
      </c>
      <c r="G2501">
        <v>195.515117587097</v>
      </c>
      <c r="H2501">
        <v>9.4751941843791396</v>
      </c>
      <c r="I2501">
        <v>-3.5788830790349602</v>
      </c>
      <c r="J2501">
        <v>4.5376271879280301</v>
      </c>
      <c r="K2501">
        <v>159.51346208353601</v>
      </c>
      <c r="L2501">
        <v>130.20765843399801</v>
      </c>
      <c r="M2501">
        <v>68.6359829106934</v>
      </c>
      <c r="N2501">
        <v>2.5702596521904799</v>
      </c>
      <c r="O2501">
        <v>35.326560232220601</v>
      </c>
      <c r="P2501">
        <v>221.12229679343699</v>
      </c>
      <c r="Q2501">
        <v>0.21101469503635301</v>
      </c>
    </row>
    <row r="2502" spans="1:17" hidden="1" x14ac:dyDescent="0.3">
      <c r="A2502" t="s">
        <v>5165</v>
      </c>
      <c r="B2502" t="s">
        <v>5166</v>
      </c>
      <c r="C2502" t="str">
        <f>IFERROR(VLOOKUP(Table1[[#This Row],[Ticker]],[1]!Table1[[Symbol]:[Industry]],2,FALSE),"-")</f>
        <v>-</v>
      </c>
      <c r="D2502" t="s">
        <v>629</v>
      </c>
      <c r="E2502">
        <v>170.43180000000001</v>
      </c>
      <c r="F2502">
        <v>93.79</v>
      </c>
      <c r="G2502">
        <v>54.688860778281096</v>
      </c>
      <c r="H2502">
        <v>88.459187427056307</v>
      </c>
      <c r="I2502">
        <v>18.58648171107</v>
      </c>
      <c r="J2502">
        <v>30.9758256463974</v>
      </c>
      <c r="K2502">
        <v>60.819587151169003</v>
      </c>
      <c r="L2502">
        <v>56.708799506660498</v>
      </c>
      <c r="M2502">
        <v>97.923817276772397</v>
      </c>
      <c r="N2502">
        <v>3.09030132432135</v>
      </c>
      <c r="O2502">
        <v>1.9724917368589301</v>
      </c>
      <c r="P2502">
        <v>140.48717948717899</v>
      </c>
      <c r="Q2502">
        <v>9.6081414901903001E-2</v>
      </c>
    </row>
    <row r="2503" spans="1:17" hidden="1" x14ac:dyDescent="0.3">
      <c r="A2503" t="s">
        <v>5167</v>
      </c>
      <c r="B2503" t="s">
        <v>5168</v>
      </c>
      <c r="C2503" t="str">
        <f>IFERROR(VLOOKUP(Table1[[#This Row],[Ticker]],[1]!Table1[[Symbol]:[Industry]],2,FALSE),"-")</f>
        <v>-</v>
      </c>
      <c r="D2503" t="s">
        <v>403</v>
      </c>
      <c r="E2503">
        <v>170.37734900000001</v>
      </c>
      <c r="F2503">
        <v>108.3</v>
      </c>
      <c r="G2503">
        <v>17.855531086413801</v>
      </c>
      <c r="H2503">
        <v>2.4049758441834301</v>
      </c>
      <c r="I2503">
        <v>8.6808934335775394</v>
      </c>
      <c r="J2503">
        <v>-1.1579648712997701</v>
      </c>
      <c r="K2503">
        <v>107.32139706105499</v>
      </c>
      <c r="L2503">
        <v>97.614359166279698</v>
      </c>
      <c r="M2503">
        <v>59.1228591796609</v>
      </c>
      <c r="N2503">
        <v>1.11108388466879</v>
      </c>
      <c r="O2503">
        <v>21.8836565096953</v>
      </c>
      <c r="P2503">
        <v>59.264705882352899</v>
      </c>
      <c r="Q2503">
        <v>0.114343145560183</v>
      </c>
    </row>
    <row r="2504" spans="1:17" hidden="1" x14ac:dyDescent="0.3">
      <c r="A2504" t="s">
        <v>5169</v>
      </c>
      <c r="B2504" t="s">
        <v>5170</v>
      </c>
      <c r="C2504" t="str">
        <f>IFERROR(VLOOKUP(Table1[[#This Row],[Ticker]],[1]!Table1[[Symbol]:[Industry]],2,FALSE),"-")</f>
        <v>-</v>
      </c>
      <c r="D2504" t="s">
        <v>211</v>
      </c>
      <c r="E2504">
        <v>170.31789000000001</v>
      </c>
      <c r="F2504">
        <v>157</v>
      </c>
      <c r="G2504">
        <v>-74.366970329055505</v>
      </c>
      <c r="H2504">
        <v>0.20003167917001499</v>
      </c>
      <c r="I2504">
        <v>-43.615494530324099</v>
      </c>
      <c r="J2504">
        <v>-6.7415414593159397</v>
      </c>
      <c r="K2504">
        <v>168.73453088196999</v>
      </c>
      <c r="L2504">
        <v>204.427727443847</v>
      </c>
      <c r="M2504">
        <v>49.767217304368103</v>
      </c>
      <c r="N2504">
        <v>0.767927724449463</v>
      </c>
      <c r="O2504">
        <v>140.09554140127301</v>
      </c>
      <c r="P2504">
        <v>9.7518350227193196</v>
      </c>
      <c r="Q2504">
        <v>3.9426026842028998E-2</v>
      </c>
    </row>
    <row r="2505" spans="1:17" hidden="1" x14ac:dyDescent="0.3">
      <c r="A2505" t="s">
        <v>5171</v>
      </c>
      <c r="B2505" t="s">
        <v>5172</v>
      </c>
      <c r="C2505" t="str">
        <f>IFERROR(VLOOKUP(Table1[[#This Row],[Ticker]],[1]!Table1[[Symbol]:[Industry]],2,FALSE),"-")</f>
        <v>-</v>
      </c>
      <c r="D2505" t="s">
        <v>239</v>
      </c>
      <c r="E2505">
        <v>170.2724992</v>
      </c>
      <c r="F2505">
        <v>278.8</v>
      </c>
      <c r="G2505">
        <v>-2.9445998325718299</v>
      </c>
      <c r="H2505">
        <v>4.1506305621383897</v>
      </c>
      <c r="I2505">
        <v>-10.5966921264707</v>
      </c>
      <c r="J2505">
        <v>2.61427715073276</v>
      </c>
      <c r="K2505">
        <v>269.750058791698</v>
      </c>
      <c r="L2505">
        <v>262.81145538221102</v>
      </c>
      <c r="M2505">
        <v>70.469067408058606</v>
      </c>
      <c r="N2505">
        <v>0.96205545211292998</v>
      </c>
      <c r="O2505">
        <v>26.614060258249602</v>
      </c>
      <c r="P2505">
        <v>36</v>
      </c>
      <c r="Q2505">
        <v>1.8783735985499001E-2</v>
      </c>
    </row>
    <row r="2506" spans="1:17" hidden="1" x14ac:dyDescent="0.3">
      <c r="A2506" t="s">
        <v>5173</v>
      </c>
      <c r="B2506" t="s">
        <v>5174</v>
      </c>
      <c r="C2506" t="str">
        <f>IFERROR(VLOOKUP(Table1[[#This Row],[Ticker]],[1]!Table1[[Symbol]:[Industry]],2,FALSE),"-")</f>
        <v>-</v>
      </c>
      <c r="D2506" t="s">
        <v>29</v>
      </c>
      <c r="E2506">
        <v>170.208354504</v>
      </c>
      <c r="F2506">
        <v>2.52</v>
      </c>
      <c r="G2506">
        <v>181.709893964391</v>
      </c>
      <c r="H2506">
        <v>30.6759809241162</v>
      </c>
      <c r="I2506">
        <v>87.5399538362621</v>
      </c>
      <c r="J2506">
        <v>-8.8922555041423795E-2</v>
      </c>
      <c r="K2506">
        <v>2.2271200152222601</v>
      </c>
      <c r="L2506">
        <v>1.7682283927890201</v>
      </c>
      <c r="M2506">
        <v>66.459781135305803</v>
      </c>
      <c r="N2506">
        <v>2.01987276615111</v>
      </c>
      <c r="O2506">
        <v>21.428571428571399</v>
      </c>
      <c r="P2506">
        <v>223.07692307692301</v>
      </c>
      <c r="Q2506">
        <v>0.14852466002185699</v>
      </c>
    </row>
    <row r="2507" spans="1:17" hidden="1" x14ac:dyDescent="0.3">
      <c r="A2507" t="s">
        <v>5175</v>
      </c>
      <c r="B2507" t="s">
        <v>5176</v>
      </c>
      <c r="C2507" t="str">
        <f>IFERROR(VLOOKUP(Table1[[#This Row],[Ticker]],[1]!Table1[[Symbol]:[Industry]],2,FALSE),"-")</f>
        <v>-</v>
      </c>
      <c r="D2507" t="s">
        <v>239</v>
      </c>
      <c r="E2507">
        <v>170.19581350000001</v>
      </c>
      <c r="F2507">
        <v>350.55</v>
      </c>
      <c r="G2507">
        <v>3.0350226285222002</v>
      </c>
      <c r="H2507">
        <v>-11.292078292272</v>
      </c>
      <c r="I2507">
        <v>-23.735672587427999</v>
      </c>
      <c r="J2507">
        <v>-7.6599819865659704</v>
      </c>
      <c r="K2507">
        <v>387.30126661861402</v>
      </c>
      <c r="L2507">
        <v>389.10679336814098</v>
      </c>
      <c r="M2507">
        <v>29.636236281700601</v>
      </c>
      <c r="N2507">
        <v>1.4457381531978299</v>
      </c>
      <c r="O2507">
        <v>73.8411068321209</v>
      </c>
      <c r="P2507">
        <v>36.400778210116698</v>
      </c>
      <c r="Q2507">
        <v>0.107645021999177</v>
      </c>
    </row>
    <row r="2508" spans="1:17" hidden="1" x14ac:dyDescent="0.3">
      <c r="A2508" t="s">
        <v>5177</v>
      </c>
      <c r="B2508" t="s">
        <v>5178</v>
      </c>
      <c r="C2508" t="str">
        <f>IFERROR(VLOOKUP(Table1[[#This Row],[Ticker]],[1]!Table1[[Symbol]:[Industry]],2,FALSE),"-")</f>
        <v>-</v>
      </c>
      <c r="E2508">
        <v>170.10967214999999</v>
      </c>
      <c r="F2508">
        <v>168</v>
      </c>
      <c r="G2508">
        <v>102.96424936508799</v>
      </c>
      <c r="H2508">
        <v>1.8548780148674</v>
      </c>
      <c r="I2508">
        <v>-56.9595506235991</v>
      </c>
      <c r="J2508">
        <v>-3.4980134641323302</v>
      </c>
      <c r="K2508">
        <v>178.590163739801</v>
      </c>
      <c r="L2508">
        <v>182.014622399665</v>
      </c>
      <c r="M2508">
        <v>57.543157618399199</v>
      </c>
      <c r="N2508">
        <v>1.3994330542553799</v>
      </c>
      <c r="O2508">
        <v>104.76190476190401</v>
      </c>
      <c r="P2508">
        <v>152.176523566496</v>
      </c>
    </row>
    <row r="2509" spans="1:17" hidden="1" x14ac:dyDescent="0.3">
      <c r="A2509" t="s">
        <v>5179</v>
      </c>
      <c r="B2509" t="s">
        <v>5180</v>
      </c>
      <c r="C2509" t="str">
        <f>IFERROR(VLOOKUP(Table1[[#This Row],[Ticker]],[1]!Table1[[Symbol]:[Industry]],2,FALSE),"-")</f>
        <v>-</v>
      </c>
      <c r="E2509">
        <v>169.82499999999999</v>
      </c>
      <c r="F2509">
        <v>329.95</v>
      </c>
      <c r="G2509">
        <v>-13.2263890156045</v>
      </c>
      <c r="H2509">
        <v>8.5925889466355692</v>
      </c>
      <c r="I2509">
        <v>-29.920959234407</v>
      </c>
      <c r="J2509">
        <v>-1.2935604107860399</v>
      </c>
      <c r="K2509">
        <v>319.25179868132898</v>
      </c>
      <c r="L2509">
        <v>327.63471814299999</v>
      </c>
      <c r="M2509">
        <v>62.784226214530598</v>
      </c>
      <c r="N2509">
        <v>1.0193826524823899</v>
      </c>
      <c r="O2509">
        <v>74.268828610395502</v>
      </c>
      <c r="P2509">
        <v>25.3609422492401</v>
      </c>
      <c r="Q2509">
        <v>6.7944480529749995E-2</v>
      </c>
    </row>
    <row r="2510" spans="1:17" hidden="1" x14ac:dyDescent="0.3">
      <c r="A2510" t="s">
        <v>5181</v>
      </c>
      <c r="B2510" t="s">
        <v>5182</v>
      </c>
      <c r="C2510" t="str">
        <f>IFERROR(VLOOKUP(Table1[[#This Row],[Ticker]],[1]!Table1[[Symbol]:[Industry]],2,FALSE),"-")</f>
        <v>-</v>
      </c>
      <c r="D2510" t="s">
        <v>229</v>
      </c>
      <c r="E2510">
        <v>169.64599049</v>
      </c>
      <c r="F2510">
        <v>2.2999999999999998</v>
      </c>
      <c r="G2510">
        <v>-37.145640744801703</v>
      </c>
      <c r="K2510">
        <v>2.2860694928582501</v>
      </c>
      <c r="L2510">
        <v>2.4904968111465999</v>
      </c>
      <c r="M2510">
        <v>41.368652020141496</v>
      </c>
      <c r="N2510">
        <v>1</v>
      </c>
      <c r="O2510">
        <v>19.565217391304301</v>
      </c>
      <c r="P2510">
        <v>0</v>
      </c>
      <c r="Q2510">
        <v>-6.0412528129999996E-4</v>
      </c>
    </row>
    <row r="2511" spans="1:17" hidden="1" x14ac:dyDescent="0.3">
      <c r="A2511" t="s">
        <v>5183</v>
      </c>
      <c r="B2511" t="s">
        <v>5184</v>
      </c>
      <c r="C2511" t="str">
        <f>IFERROR(VLOOKUP(Table1[[#This Row],[Ticker]],[1]!Table1[[Symbol]:[Industry]],2,FALSE),"-")</f>
        <v>-</v>
      </c>
      <c r="E2511">
        <v>168.93697499999999</v>
      </c>
      <c r="F2511">
        <v>156.33000000000001</v>
      </c>
      <c r="G2511">
        <v>113.246907883041</v>
      </c>
      <c r="H2511">
        <v>134.30731796326199</v>
      </c>
      <c r="I2511">
        <v>126.394040925643</v>
      </c>
      <c r="J2511">
        <v>33.301150908495501</v>
      </c>
      <c r="O2511">
        <v>0</v>
      </c>
      <c r="P2511">
        <v>150.769971126082</v>
      </c>
    </row>
    <row r="2512" spans="1:17" hidden="1" x14ac:dyDescent="0.3">
      <c r="A2512" t="s">
        <v>5185</v>
      </c>
      <c r="B2512" t="s">
        <v>5186</v>
      </c>
      <c r="C2512" t="str">
        <f>IFERROR(VLOOKUP(Table1[[#This Row],[Ticker]],[1]!Table1[[Symbol]:[Industry]],2,FALSE),"-")</f>
        <v>-</v>
      </c>
      <c r="D2512" t="s">
        <v>5187</v>
      </c>
      <c r="E2512">
        <v>168.7139818</v>
      </c>
      <c r="F2512">
        <v>65.8</v>
      </c>
      <c r="G2512">
        <v>13.652080052919001</v>
      </c>
      <c r="H2512">
        <v>16.380990200553999</v>
      </c>
      <c r="I2512">
        <v>26.799213095521299</v>
      </c>
      <c r="J2512">
        <v>-8.8054633923784102</v>
      </c>
      <c r="K2512">
        <v>59.638193906615101</v>
      </c>
      <c r="M2512">
        <v>48.0320459320967</v>
      </c>
      <c r="N2512">
        <v>0.50494026210260801</v>
      </c>
      <c r="O2512">
        <v>25.227963525835801</v>
      </c>
      <c r="P2512">
        <v>66.582278481012594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1151</v>
      </c>
      <c r="E2513">
        <v>168.711444</v>
      </c>
      <c r="F2513">
        <v>71.14</v>
      </c>
      <c r="G2513">
        <v>16.530682931521898</v>
      </c>
      <c r="H2513">
        <v>6.3033256835302902</v>
      </c>
      <c r="I2513">
        <v>-31.710897469072702</v>
      </c>
      <c r="J2513">
        <v>2.9753418796301698</v>
      </c>
      <c r="K2513">
        <v>70.376819355877103</v>
      </c>
      <c r="L2513">
        <v>71.530028743130501</v>
      </c>
      <c r="M2513">
        <v>70.050018006317998</v>
      </c>
      <c r="N2513">
        <v>1.59159206246417</v>
      </c>
      <c r="O2513">
        <v>39.232499297160501</v>
      </c>
      <c r="P2513">
        <v>46.378600823045197</v>
      </c>
      <c r="Q2513">
        <v>5.0270886037755001E-2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D2514" t="s">
        <v>629</v>
      </c>
      <c r="E2514">
        <v>168.7</v>
      </c>
      <c r="F2514">
        <v>82</v>
      </c>
      <c r="G2514">
        <v>-29.2499524143307</v>
      </c>
      <c r="H2514">
        <v>-6.2553192910264199</v>
      </c>
      <c r="I2514">
        <v>-15.9894579284437</v>
      </c>
      <c r="J2514">
        <v>-8.8922555041423795E-2</v>
      </c>
      <c r="K2514">
        <v>84.581899147420799</v>
      </c>
      <c r="L2514">
        <v>88.453910117690697</v>
      </c>
      <c r="M2514">
        <v>59.521744425485799</v>
      </c>
      <c r="N2514">
        <v>1.1154564513055001</v>
      </c>
      <c r="O2514">
        <v>33.902439024390198</v>
      </c>
      <c r="P2514">
        <v>13.7309292649098</v>
      </c>
      <c r="Q2514">
        <v>0.12716426854725599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629</v>
      </c>
      <c r="E2515">
        <v>168.6048672</v>
      </c>
      <c r="F2515">
        <v>161.52000000000001</v>
      </c>
      <c r="G2515">
        <v>-14.5731702747015</v>
      </c>
      <c r="H2515">
        <v>3.4022408855689701</v>
      </c>
      <c r="I2515">
        <v>-18.689364015697201</v>
      </c>
      <c r="J2515">
        <v>3.7250189473422801</v>
      </c>
      <c r="K2515">
        <v>153.30547396172901</v>
      </c>
      <c r="L2515">
        <v>156.03581822339399</v>
      </c>
      <c r="M2515">
        <v>75.726810732586699</v>
      </c>
      <c r="N2515">
        <v>1.52194124708503</v>
      </c>
      <c r="O2515">
        <v>29.9219910846953</v>
      </c>
      <c r="P2515">
        <v>26.0397971127584</v>
      </c>
      <c r="Q2515">
        <v>3.4606465881217997E-2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D2516" t="s">
        <v>140</v>
      </c>
      <c r="E2516">
        <v>168.58062219600001</v>
      </c>
      <c r="F2516">
        <v>10.98</v>
      </c>
      <c r="G2516">
        <v>-2.01167358836266</v>
      </c>
      <c r="H2516">
        <v>15.8929519230421</v>
      </c>
      <c r="I2516">
        <v>-4.2827062622600396</v>
      </c>
      <c r="J2516">
        <v>27.022188556069601</v>
      </c>
      <c r="K2516">
        <v>9.9096105924368203</v>
      </c>
      <c r="L2516">
        <v>11.0158987418036</v>
      </c>
      <c r="M2516">
        <v>80.393974701965703</v>
      </c>
      <c r="N2516">
        <v>0.83599614873580497</v>
      </c>
      <c r="O2516">
        <v>37.067395264116499</v>
      </c>
      <c r="P2516">
        <v>37.25</v>
      </c>
      <c r="Q2516">
        <v>2.8118454621473998E-2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E2517">
        <v>168.51</v>
      </c>
      <c r="F2517">
        <v>169.75</v>
      </c>
      <c r="G2517">
        <v>317.14190790894401</v>
      </c>
      <c r="H2517">
        <v>52.790081109644902</v>
      </c>
      <c r="I2517">
        <v>55.742490498965203</v>
      </c>
      <c r="J2517">
        <v>34.632759033125197</v>
      </c>
      <c r="K2517">
        <v>123.48032022949999</v>
      </c>
      <c r="L2517">
        <v>99.628715183672199</v>
      </c>
      <c r="M2517">
        <v>84.066128540260195</v>
      </c>
      <c r="N2517">
        <v>2.006499429707</v>
      </c>
      <c r="O2517">
        <v>6.03829160530191</v>
      </c>
      <c r="P2517">
        <v>352.666666666666</v>
      </c>
      <c r="Q2517">
        <v>0.145251179413247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D2518" t="s">
        <v>130</v>
      </c>
      <c r="E2518">
        <v>168.2553872</v>
      </c>
      <c r="F2518">
        <v>100.5</v>
      </c>
      <c r="G2518">
        <v>14.908141127921599</v>
      </c>
      <c r="H2518">
        <v>-4.8293933511648897</v>
      </c>
      <c r="I2518">
        <v>-22.0010002591474</v>
      </c>
      <c r="J2518">
        <v>-1.8980543632160201</v>
      </c>
      <c r="K2518">
        <v>105.66400557569401</v>
      </c>
      <c r="L2518">
        <v>98.972575171600695</v>
      </c>
      <c r="M2518">
        <v>37.3192374762667</v>
      </c>
      <c r="N2518">
        <v>1.14647038013756</v>
      </c>
      <c r="O2518">
        <v>43.731343283582</v>
      </c>
      <c r="P2518">
        <v>57.276995305164299</v>
      </c>
      <c r="Q2518">
        <v>6.0940876150439999E-3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D2519" t="s">
        <v>140</v>
      </c>
      <c r="E2519">
        <v>168.16499999999999</v>
      </c>
      <c r="F2519">
        <v>188.85</v>
      </c>
      <c r="G2519">
        <v>19.383223864676999</v>
      </c>
      <c r="H2519">
        <v>-6.05298032330409</v>
      </c>
      <c r="I2519">
        <v>-11.1728377968834</v>
      </c>
      <c r="J2519">
        <v>-2.7079701740890298</v>
      </c>
      <c r="K2519">
        <v>181.37236716549799</v>
      </c>
      <c r="L2519">
        <v>168.29526443872101</v>
      </c>
      <c r="M2519">
        <v>56.053147153646499</v>
      </c>
      <c r="N2519">
        <v>0.71680294881907602</v>
      </c>
      <c r="O2519">
        <v>45.565263436589802</v>
      </c>
      <c r="P2519">
        <v>60.1102161933022</v>
      </c>
      <c r="Q2519">
        <v>7.6239926308709002E-2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E2520">
        <v>167.10977500000001</v>
      </c>
      <c r="F2520">
        <v>100.5</v>
      </c>
      <c r="G2520">
        <v>48.418794819633803</v>
      </c>
      <c r="H2520">
        <v>13.746154340185001</v>
      </c>
      <c r="I2520">
        <v>-35.560512917123702</v>
      </c>
      <c r="J2520">
        <v>16.246679611926201</v>
      </c>
      <c r="K2520">
        <v>76.7751241754207</v>
      </c>
      <c r="M2520">
        <v>87.495544843780294</v>
      </c>
      <c r="N2520">
        <v>2.25984611000285</v>
      </c>
      <c r="O2520">
        <v>43.034825870646699</v>
      </c>
      <c r="P2520">
        <v>82.727272727272705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1359</v>
      </c>
      <c r="E2521">
        <v>166.94315</v>
      </c>
      <c r="F2521">
        <v>391.75</v>
      </c>
      <c r="G2521">
        <v>188.546790320524</v>
      </c>
      <c r="H2521">
        <v>13.2927948138512</v>
      </c>
      <c r="I2521">
        <v>-8.7264303819293101</v>
      </c>
      <c r="J2521">
        <v>21.357231291112399</v>
      </c>
      <c r="K2521">
        <v>345.41292326689103</v>
      </c>
      <c r="L2521">
        <v>300.21033660089603</v>
      </c>
      <c r="M2521">
        <v>78.238283762879007</v>
      </c>
      <c r="N2521">
        <v>1.89703349282296</v>
      </c>
      <c r="O2521">
        <v>38.174856413529</v>
      </c>
      <c r="P2521">
        <v>442.590027700831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46</v>
      </c>
      <c r="E2522">
        <v>166.70079999999999</v>
      </c>
      <c r="F2522">
        <v>80.900000000000006</v>
      </c>
      <c r="G2522">
        <v>-45.981194954371603</v>
      </c>
      <c r="H2522">
        <v>175.11065134400801</v>
      </c>
      <c r="I2522">
        <v>-19.0959376813374</v>
      </c>
      <c r="J2522">
        <v>1.2801250640062001</v>
      </c>
      <c r="K2522">
        <v>54.9081385717679</v>
      </c>
      <c r="L2522">
        <v>99.607044152569898</v>
      </c>
      <c r="M2522">
        <v>85.742736142958293</v>
      </c>
      <c r="N2522">
        <v>1.9539348376058101</v>
      </c>
      <c r="O2522">
        <v>76.328800988875102</v>
      </c>
      <c r="P2522">
        <v>199.62962962962899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629</v>
      </c>
      <c r="E2523">
        <v>166.38890000000001</v>
      </c>
      <c r="F2523">
        <v>84.97</v>
      </c>
      <c r="G2523">
        <v>22.269604643294301</v>
      </c>
      <c r="H2523">
        <v>3.0147564343202999</v>
      </c>
      <c r="I2523">
        <v>-1.9946275469932</v>
      </c>
      <c r="J2523">
        <v>-1.6121783689949101</v>
      </c>
      <c r="K2523">
        <v>80.974014304017203</v>
      </c>
      <c r="L2523">
        <v>76.279070257389506</v>
      </c>
      <c r="M2523">
        <v>54.555098154374299</v>
      </c>
      <c r="N2523">
        <v>0.89821563134462401</v>
      </c>
      <c r="O2523">
        <v>24.161468753677699</v>
      </c>
      <c r="P2523">
        <v>61.539923954372597</v>
      </c>
      <c r="Q2523">
        <v>2.8459863399753E-2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D2524" t="s">
        <v>403</v>
      </c>
      <c r="E2524">
        <v>166.283263385</v>
      </c>
      <c r="F2524">
        <v>165.5</v>
      </c>
      <c r="G2524">
        <v>371.09150026544802</v>
      </c>
      <c r="H2524">
        <v>6.7508519601439296</v>
      </c>
      <c r="I2524">
        <v>120.50729617860399</v>
      </c>
      <c r="J2524">
        <v>5.4843258526018799</v>
      </c>
      <c r="K2524">
        <v>150.56906439569801</v>
      </c>
      <c r="L2524">
        <v>115.74856240861899</v>
      </c>
      <c r="M2524">
        <v>74.153631556622202</v>
      </c>
      <c r="N2524">
        <v>0.95689296369062704</v>
      </c>
      <c r="O2524">
        <v>14.7734138972809</v>
      </c>
      <c r="P2524">
        <v>532.16195569136698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130</v>
      </c>
      <c r="E2525">
        <v>165.999745725</v>
      </c>
      <c r="F2525">
        <v>4.07</v>
      </c>
      <c r="G2525">
        <v>111.02072777040399</v>
      </c>
      <c r="H2525">
        <v>7.8708211243472501</v>
      </c>
      <c r="I2525">
        <v>-22.812469071226801</v>
      </c>
      <c r="J2525">
        <v>-13.394535860654701</v>
      </c>
      <c r="K2525">
        <v>3.7789803271548301</v>
      </c>
      <c r="L2525">
        <v>3.3101660987769499</v>
      </c>
      <c r="M2525">
        <v>56.3211555760601</v>
      </c>
      <c r="N2525">
        <v>2.0069752687872899</v>
      </c>
      <c r="O2525">
        <v>29.975429975429901</v>
      </c>
      <c r="P2525">
        <v>146.666666666666</v>
      </c>
      <c r="Q2525">
        <v>5.5477439353937001E-2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414</v>
      </c>
      <c r="E2526">
        <v>165.38076000000001</v>
      </c>
      <c r="F2526">
        <v>154.9</v>
      </c>
      <c r="G2526">
        <v>82.1449667164066</v>
      </c>
      <c r="H2526">
        <v>-29.076175112519</v>
      </c>
      <c r="I2526">
        <v>-16.6060857676982</v>
      </c>
      <c r="J2526">
        <v>-14.3235860452141</v>
      </c>
      <c r="K2526">
        <v>174.40580355890199</v>
      </c>
      <c r="L2526">
        <v>157.34497541925401</v>
      </c>
      <c r="M2526">
        <v>37.051085699818501</v>
      </c>
      <c r="N2526">
        <v>1.36363636363636</v>
      </c>
      <c r="O2526">
        <v>45.255003227888899</v>
      </c>
      <c r="P2526">
        <v>107.807888382076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905</v>
      </c>
      <c r="E2527">
        <v>165.072</v>
      </c>
      <c r="F2527">
        <v>143.04</v>
      </c>
      <c r="G2527">
        <v>98.769291381895101</v>
      </c>
      <c r="H2527">
        <v>54.541666733323602</v>
      </c>
      <c r="I2527">
        <v>74.765084726314399</v>
      </c>
      <c r="J2527">
        <v>14.869060638235799</v>
      </c>
      <c r="K2527">
        <v>105.827646412874</v>
      </c>
      <c r="L2527">
        <v>85.905982587512099</v>
      </c>
      <c r="M2527">
        <v>79.491972335997204</v>
      </c>
      <c r="N2527">
        <v>0.46896100059402501</v>
      </c>
      <c r="O2527">
        <v>0.97175615212527999</v>
      </c>
      <c r="Q2527">
        <v>4.8832973847196003E-2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46</v>
      </c>
      <c r="E2528">
        <v>164.92566696</v>
      </c>
      <c r="F2528">
        <v>499.65</v>
      </c>
      <c r="G2528">
        <v>10.667196901664701</v>
      </c>
      <c r="H2528">
        <v>9.2218992914631706</v>
      </c>
      <c r="I2528">
        <v>-21.091297878101901</v>
      </c>
      <c r="J2528">
        <v>-9.7230688965048309</v>
      </c>
      <c r="K2528">
        <v>516.25447046382601</v>
      </c>
      <c r="L2528">
        <v>463.71902715141698</v>
      </c>
      <c r="M2528">
        <v>36.8618605273846</v>
      </c>
      <c r="N2528">
        <v>0.30806989489063102</v>
      </c>
      <c r="O2528">
        <v>28.069648754127801</v>
      </c>
      <c r="P2528">
        <v>72.293103448275801</v>
      </c>
      <c r="Q2528">
        <v>0.23813812668019901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280</v>
      </c>
      <c r="E2529">
        <v>164.781578322</v>
      </c>
      <c r="F2529">
        <v>70.83</v>
      </c>
      <c r="G2529">
        <v>283.34201247957202</v>
      </c>
      <c r="H2529">
        <v>-2.4518295220961601</v>
      </c>
      <c r="I2529">
        <v>-14.7500171942248</v>
      </c>
      <c r="J2529">
        <v>1.8577553967148099</v>
      </c>
      <c r="K2529">
        <v>70.493565746181403</v>
      </c>
      <c r="L2529">
        <v>56.920865074806201</v>
      </c>
      <c r="M2529">
        <v>33.920443376743997</v>
      </c>
      <c r="N2529">
        <v>0.51342935661094002</v>
      </c>
      <c r="O2529">
        <v>30.580262600592899</v>
      </c>
      <c r="P2529">
        <v>335.34111862323198</v>
      </c>
      <c r="Q2529">
        <v>0.107540180734553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D2530" t="s">
        <v>65</v>
      </c>
      <c r="E2530">
        <v>164.77121766400001</v>
      </c>
      <c r="F2530">
        <v>45.12</v>
      </c>
      <c r="G2530">
        <v>-23.802125054715599</v>
      </c>
      <c r="H2530">
        <v>-19.482728657720099</v>
      </c>
      <c r="I2530">
        <v>-49.6887606879448</v>
      </c>
      <c r="J2530">
        <v>-3.9263943383371198</v>
      </c>
      <c r="K2530">
        <v>52.198367016810103</v>
      </c>
      <c r="L2530">
        <v>49.494783077186497</v>
      </c>
      <c r="M2530">
        <v>33.971508077347799</v>
      </c>
      <c r="N2530">
        <v>0.76362033910827998</v>
      </c>
      <c r="O2530">
        <v>75.598404255319096</v>
      </c>
      <c r="P2530">
        <v>41.931424976407598</v>
      </c>
      <c r="Q2530">
        <v>9.4498593138357997E-2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E2531">
        <v>164.2149215</v>
      </c>
      <c r="F2531">
        <v>57.01</v>
      </c>
      <c r="G2531">
        <v>436.06769764094997</v>
      </c>
      <c r="H2531">
        <v>73.144471069105094</v>
      </c>
      <c r="I2531">
        <v>205.321447704712</v>
      </c>
      <c r="J2531">
        <v>3.8974914599746699</v>
      </c>
      <c r="K2531">
        <v>42.303328969408298</v>
      </c>
      <c r="L2531">
        <v>27.901738658726</v>
      </c>
      <c r="M2531">
        <v>97.241215599300801</v>
      </c>
      <c r="N2531">
        <v>1.2736639030093699</v>
      </c>
      <c r="O2531">
        <v>4.1045430626205999</v>
      </c>
      <c r="P2531">
        <v>487.73195876288599</v>
      </c>
      <c r="Q2531">
        <v>0.12617816598191001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D2532" t="s">
        <v>304</v>
      </c>
      <c r="E2532">
        <v>163.95035999999999</v>
      </c>
      <c r="F2532">
        <v>141.19999999999999</v>
      </c>
      <c r="G2532">
        <v>52.518215015938097</v>
      </c>
      <c r="H2532">
        <v>8.0870374572621095</v>
      </c>
      <c r="I2532">
        <v>-12.8480532184116</v>
      </c>
      <c r="J2532">
        <v>9.6690790062388192</v>
      </c>
      <c r="K2532">
        <v>126.26517948713099</v>
      </c>
      <c r="L2532">
        <v>117.790383149457</v>
      </c>
      <c r="M2532">
        <v>75.313285513336794</v>
      </c>
      <c r="N2532">
        <v>1.35110857034985</v>
      </c>
      <c r="O2532">
        <v>16.076487252124601</v>
      </c>
      <c r="P2532">
        <v>83.020090732339497</v>
      </c>
      <c r="Q2532">
        <v>8.5534128079698998E-2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539</v>
      </c>
      <c r="E2533">
        <v>163.83500000000001</v>
      </c>
      <c r="F2533">
        <v>46.37</v>
      </c>
      <c r="G2533">
        <v>68.409557195333406</v>
      </c>
      <c r="H2533">
        <v>-2.0608518002398899</v>
      </c>
      <c r="I2533">
        <v>11.358378402350199</v>
      </c>
      <c r="J2533">
        <v>-3.36592173063912</v>
      </c>
      <c r="K2533">
        <v>49.103140503475402</v>
      </c>
      <c r="L2533">
        <v>43.5146307315336</v>
      </c>
      <c r="M2533">
        <v>42.031550337170302</v>
      </c>
      <c r="N2533">
        <v>0.48677837511386701</v>
      </c>
      <c r="O2533">
        <v>46.1073970239378</v>
      </c>
      <c r="Q2533">
        <v>9.2470372019521005E-2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D2534" t="s">
        <v>21</v>
      </c>
      <c r="E2534">
        <v>163.631664</v>
      </c>
      <c r="F2534">
        <v>115</v>
      </c>
      <c r="G2534">
        <v>9.6869384407186399</v>
      </c>
      <c r="H2534">
        <v>21.003814185080099</v>
      </c>
      <c r="I2534">
        <v>-17.887677742685199</v>
      </c>
      <c r="J2534">
        <v>2.6090757043145301</v>
      </c>
      <c r="K2534">
        <v>108.814968636153</v>
      </c>
      <c r="L2534">
        <v>105.97217294396999</v>
      </c>
      <c r="M2534">
        <v>64.7072062479441</v>
      </c>
      <c r="N2534">
        <v>1.2589099681982601</v>
      </c>
      <c r="O2534">
        <v>30.391304347826001</v>
      </c>
      <c r="P2534">
        <v>36.904761904761898</v>
      </c>
      <c r="Q2534">
        <v>6.5131679061565001E-2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713</v>
      </c>
      <c r="E2535">
        <v>163.46488893</v>
      </c>
      <c r="F2535">
        <v>80.66</v>
      </c>
      <c r="G2535">
        <v>38.487053125097603</v>
      </c>
      <c r="H2535">
        <v>-4.3451738792685397</v>
      </c>
      <c r="I2535">
        <v>15.7141156033048</v>
      </c>
      <c r="J2535">
        <v>1.7457123773993799</v>
      </c>
      <c r="K2535">
        <v>80.925217683612601</v>
      </c>
      <c r="L2535">
        <v>71.464810441051597</v>
      </c>
      <c r="M2535">
        <v>88.374458321217901</v>
      </c>
      <c r="N2535">
        <v>0.73225017991726704</v>
      </c>
      <c r="O2535">
        <v>11.9514009422266</v>
      </c>
      <c r="P2535">
        <v>67.101719494509993</v>
      </c>
      <c r="Q2535">
        <v>2.2514289353509E-2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629</v>
      </c>
      <c r="E2536">
        <v>163.3878</v>
      </c>
      <c r="F2536">
        <v>5.01</v>
      </c>
      <c r="G2536">
        <v>876.39282079365898</v>
      </c>
      <c r="H2536">
        <v>21.6683728431004</v>
      </c>
      <c r="I2536">
        <v>151.224164362577</v>
      </c>
      <c r="J2536">
        <v>9.7794984975901507</v>
      </c>
      <c r="K2536">
        <v>3.7982989077865499</v>
      </c>
      <c r="L2536">
        <v>2.44516919103777</v>
      </c>
      <c r="M2536">
        <v>91.913929509834404</v>
      </c>
      <c r="N2536">
        <v>0.30507437374645502</v>
      </c>
      <c r="O2536">
        <v>0</v>
      </c>
      <c r="P2536">
        <v>1152.49999999999</v>
      </c>
      <c r="Q2536">
        <v>0.15019414491709801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D2537" t="s">
        <v>140</v>
      </c>
      <c r="E2537">
        <v>162.688164</v>
      </c>
      <c r="F2537">
        <v>68.41</v>
      </c>
      <c r="G2537">
        <v>-21.482369465092098</v>
      </c>
      <c r="H2537">
        <v>0.91024903361036402</v>
      </c>
      <c r="I2537">
        <v>-19.131260352005199</v>
      </c>
      <c r="J2537">
        <v>10.282417212666701</v>
      </c>
      <c r="K2537">
        <v>62.451134603276998</v>
      </c>
      <c r="L2537">
        <v>61.630426884416401</v>
      </c>
      <c r="M2537">
        <v>58.945192052539802</v>
      </c>
      <c r="N2537">
        <v>2.7420164278613401</v>
      </c>
      <c r="O2537">
        <v>29.513229060078899</v>
      </c>
      <c r="P2537">
        <v>49.693654266958397</v>
      </c>
      <c r="Q2537">
        <v>7.8572192259195997E-2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D2538" t="s">
        <v>629</v>
      </c>
      <c r="E2538">
        <v>162.687096</v>
      </c>
      <c r="F2538">
        <v>310.85000000000002</v>
      </c>
      <c r="G2538">
        <v>-16.594378925786</v>
      </c>
      <c r="H2538">
        <v>4.2803723717808904</v>
      </c>
      <c r="I2538">
        <v>-8.8088290913803995</v>
      </c>
      <c r="J2538">
        <v>2.23511462955353</v>
      </c>
      <c r="K2538">
        <v>301.04530542110001</v>
      </c>
      <c r="L2538">
        <v>294.25522081650701</v>
      </c>
      <c r="M2538">
        <v>56.617385149427903</v>
      </c>
      <c r="N2538">
        <v>0.88208169297754901</v>
      </c>
      <c r="O2538">
        <v>14.8463889335692</v>
      </c>
      <c r="P2538">
        <v>23.6721702804853</v>
      </c>
      <c r="Q2538">
        <v>4.2971081244146003E-2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140</v>
      </c>
      <c r="E2539">
        <v>162.3708</v>
      </c>
      <c r="F2539">
        <v>182.25</v>
      </c>
      <c r="G2539">
        <v>82.916848253614006</v>
      </c>
      <c r="H2539">
        <v>22.4753836120206</v>
      </c>
      <c r="I2539">
        <v>96.063981296216298</v>
      </c>
      <c r="J2539">
        <v>13.817327444958501</v>
      </c>
      <c r="K2539">
        <v>144.45693957166199</v>
      </c>
      <c r="M2539">
        <v>82.467520461202696</v>
      </c>
      <c r="N2539">
        <v>0.81774122484946299</v>
      </c>
      <c r="O2539">
        <v>6.9958847736625502</v>
      </c>
      <c r="P2539">
        <v>115.171192443919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140</v>
      </c>
      <c r="E2540">
        <v>162.24</v>
      </c>
      <c r="F2540">
        <v>390</v>
      </c>
      <c r="G2540">
        <v>-20.201773800934699</v>
      </c>
      <c r="H2540">
        <v>-4.5281007085368401</v>
      </c>
      <c r="I2540">
        <v>-7.0546407583324697</v>
      </c>
      <c r="J2540">
        <v>-8.8922555041423795E-2</v>
      </c>
      <c r="K2540">
        <v>389.740378412849</v>
      </c>
      <c r="L2540">
        <v>386.764332073383</v>
      </c>
      <c r="M2540">
        <v>100</v>
      </c>
      <c r="O2540">
        <v>0</v>
      </c>
      <c r="P2540">
        <v>5.4054054054053902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629</v>
      </c>
      <c r="E2541">
        <v>162.19354000000001</v>
      </c>
      <c r="F2541">
        <v>55.13</v>
      </c>
      <c r="G2541">
        <v>64.299813559763805</v>
      </c>
      <c r="H2541">
        <v>38.913037713196601</v>
      </c>
      <c r="I2541">
        <v>-10.7254087767661</v>
      </c>
      <c r="J2541">
        <v>3.7313021640596902</v>
      </c>
      <c r="K2541">
        <v>46.339136322356303</v>
      </c>
      <c r="L2541">
        <v>44.364702579200298</v>
      </c>
      <c r="M2541">
        <v>80.313380494043898</v>
      </c>
      <c r="N2541">
        <v>3.6258580979100898</v>
      </c>
      <c r="O2541">
        <v>4.7524034101215298</v>
      </c>
      <c r="P2541">
        <v>104.71593018937899</v>
      </c>
      <c r="Q2541">
        <v>6.2093092379739E-2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692</v>
      </c>
      <c r="E2542">
        <v>161.59232059300001</v>
      </c>
      <c r="F2542">
        <v>3.17</v>
      </c>
      <c r="G2542">
        <v>19.847366248205201</v>
      </c>
      <c r="H2542">
        <v>10.4718992914631</v>
      </c>
      <c r="I2542">
        <v>-5.0024190450938102</v>
      </c>
      <c r="J2542">
        <v>-6.2113715346332503</v>
      </c>
      <c r="K2542">
        <v>3.0993225609914599</v>
      </c>
      <c r="L2542">
        <v>2.9809535021633899</v>
      </c>
      <c r="M2542">
        <v>57.085129417222703</v>
      </c>
      <c r="N2542">
        <v>1.5871518683292201</v>
      </c>
      <c r="O2542">
        <v>32.492113564668699</v>
      </c>
      <c r="P2542">
        <v>54.634146341463399</v>
      </c>
      <c r="Q2542">
        <v>4.7932798583348001E-2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130</v>
      </c>
      <c r="E2543">
        <v>161.57480430000001</v>
      </c>
      <c r="F2543">
        <v>70.400000000000006</v>
      </c>
      <c r="G2543">
        <v>-58.940512539673499</v>
      </c>
      <c r="H2543">
        <v>-10.505266591679799</v>
      </c>
      <c r="I2543">
        <v>-37.526570910943803</v>
      </c>
      <c r="J2543">
        <v>-8.8922555041423795E-2</v>
      </c>
      <c r="K2543">
        <v>73.272911334901096</v>
      </c>
      <c r="L2543">
        <v>82.753827840881499</v>
      </c>
      <c r="M2543">
        <v>37.341601190608898</v>
      </c>
      <c r="N2543">
        <v>1.61742424242424</v>
      </c>
      <c r="O2543">
        <v>78.977272727272705</v>
      </c>
      <c r="P2543">
        <v>5.8646616541353502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156</v>
      </c>
      <c r="E2544">
        <v>161.0583</v>
      </c>
      <c r="F2544">
        <v>150</v>
      </c>
      <c r="G2544">
        <v>15.969035989506899</v>
      </c>
      <c r="H2544">
        <v>4.4835271984398997</v>
      </c>
      <c r="I2544">
        <v>5.5572630416122397</v>
      </c>
      <c r="J2544">
        <v>3.3593533070275399</v>
      </c>
      <c r="K2544">
        <v>144.61429216298299</v>
      </c>
      <c r="L2544">
        <v>139.57875429423399</v>
      </c>
      <c r="M2544">
        <v>58.569639626508298</v>
      </c>
      <c r="N2544">
        <v>1.75143678160919</v>
      </c>
      <c r="O2544">
        <v>25.3333333333333</v>
      </c>
      <c r="P2544">
        <v>49.031296572280098</v>
      </c>
      <c r="Q2544">
        <v>7.6759544972945001E-2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D2545" t="s">
        <v>716</v>
      </c>
      <c r="E2545">
        <v>160.95614567999999</v>
      </c>
      <c r="F2545">
        <v>87.65</v>
      </c>
      <c r="G2545">
        <v>-40.962080220342997</v>
      </c>
      <c r="H2545">
        <v>-16.290005470441599</v>
      </c>
      <c r="I2545">
        <v>-27.814947177740699</v>
      </c>
      <c r="J2545">
        <v>11.3362127426134</v>
      </c>
      <c r="M2545">
        <v>54.816051479212</v>
      </c>
      <c r="O2545">
        <v>24.3582430119794</v>
      </c>
      <c r="P2545">
        <v>6.1780738946093301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629</v>
      </c>
      <c r="E2546">
        <v>160.84164537000001</v>
      </c>
      <c r="F2546">
        <v>85.61</v>
      </c>
      <c r="G2546">
        <v>16.399399741028201</v>
      </c>
      <c r="H2546">
        <v>22.092303838930999</v>
      </c>
      <c r="I2546">
        <v>-3.6798682730136099</v>
      </c>
      <c r="J2546">
        <v>-0.71464677288614198</v>
      </c>
      <c r="K2546">
        <v>75.793749196429502</v>
      </c>
      <c r="L2546">
        <v>71.367506176605403</v>
      </c>
      <c r="M2546">
        <v>60.699986783069903</v>
      </c>
      <c r="N2546">
        <v>3.9681338431826001</v>
      </c>
      <c r="O2546">
        <v>10.851536035509801</v>
      </c>
      <c r="P2546">
        <v>54.670280036133697</v>
      </c>
      <c r="Q2546">
        <v>9.4898368920499996E-3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3940</v>
      </c>
      <c r="E2547">
        <v>160.827223014</v>
      </c>
      <c r="F2547">
        <v>56.24</v>
      </c>
      <c r="G2547">
        <v>13.154232093931199</v>
      </c>
      <c r="H2547">
        <v>-3.6238453893878999</v>
      </c>
      <c r="I2547">
        <v>-29.2401586230453</v>
      </c>
      <c r="J2547">
        <v>-9.7555892217080906</v>
      </c>
      <c r="K2547">
        <v>56.243605394363598</v>
      </c>
      <c r="L2547">
        <v>52.254792587882001</v>
      </c>
      <c r="M2547">
        <v>41.5844271340316</v>
      </c>
      <c r="N2547">
        <v>1.08366106528176</v>
      </c>
      <c r="O2547">
        <v>31.4900426742531</v>
      </c>
      <c r="P2547">
        <v>49.177718832891202</v>
      </c>
      <c r="Q2547">
        <v>9.0222475582829004E-2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E2548">
        <v>160.383015</v>
      </c>
      <c r="F2548">
        <v>166</v>
      </c>
      <c r="G2548">
        <v>-20.543888067099601</v>
      </c>
      <c r="H2548">
        <v>25.676141239617099</v>
      </c>
      <c r="I2548">
        <v>-11.8539855576772</v>
      </c>
      <c r="J2548">
        <v>8.9571300765375206</v>
      </c>
      <c r="K2548">
        <v>146.32003944828799</v>
      </c>
      <c r="L2548">
        <v>151.31409007830001</v>
      </c>
      <c r="M2548">
        <v>70.839669606920097</v>
      </c>
      <c r="N2548">
        <v>1.8347923681256999</v>
      </c>
      <c r="O2548">
        <v>12.6506024096385</v>
      </c>
      <c r="P2548">
        <v>45.550197281893901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D2549" t="s">
        <v>629</v>
      </c>
      <c r="E2549">
        <v>160.14317220000001</v>
      </c>
      <c r="F2549">
        <v>222.8</v>
      </c>
      <c r="G2549">
        <v>-30.877074661855399</v>
      </c>
      <c r="H2549">
        <v>1.4867567081897199</v>
      </c>
      <c r="I2549">
        <v>-31.603577283316898</v>
      </c>
      <c r="J2549">
        <v>-3.7474591404072699</v>
      </c>
      <c r="K2549">
        <v>222.01561790894399</v>
      </c>
      <c r="L2549">
        <v>236.26072197607101</v>
      </c>
      <c r="M2549">
        <v>55.7474434392742</v>
      </c>
      <c r="N2549">
        <v>1.1451086298187201</v>
      </c>
      <c r="O2549">
        <v>43.626570915619297</v>
      </c>
      <c r="P2549">
        <v>10.297029702970301</v>
      </c>
      <c r="Q2549">
        <v>-2.1731153910359999E-2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393</v>
      </c>
      <c r="E2550">
        <v>160.12535685</v>
      </c>
      <c r="F2550">
        <v>8.98</v>
      </c>
      <c r="G2550">
        <v>80.074638975477995</v>
      </c>
      <c r="H2550">
        <v>2.09128463425274</v>
      </c>
      <c r="I2550">
        <v>-48.545455416406902</v>
      </c>
      <c r="J2550">
        <v>-1.93875933414914</v>
      </c>
      <c r="K2550">
        <v>8.9021291098290405</v>
      </c>
      <c r="L2550">
        <v>8.1910250856987901</v>
      </c>
      <c r="M2550">
        <v>49.4505034491754</v>
      </c>
      <c r="N2550">
        <v>2.4351821859187801</v>
      </c>
      <c r="O2550">
        <v>80.400890868596804</v>
      </c>
      <c r="P2550">
        <v>108.83720930232499</v>
      </c>
      <c r="Q2550">
        <v>0.14403889851302501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1840</v>
      </c>
      <c r="E2551">
        <v>160.09420588199899</v>
      </c>
      <c r="F2551">
        <v>61.86</v>
      </c>
      <c r="G2551">
        <v>47.9131573995504</v>
      </c>
      <c r="H2551">
        <v>18.375745445309299</v>
      </c>
      <c r="I2551">
        <v>-18.9453069347129</v>
      </c>
      <c r="J2551">
        <v>2.0037292021470599</v>
      </c>
      <c r="K2551">
        <v>55.861059767338702</v>
      </c>
      <c r="L2551">
        <v>48.028764714454098</v>
      </c>
      <c r="M2551">
        <v>59.944426465150599</v>
      </c>
      <c r="N2551">
        <v>1.2763722293567099</v>
      </c>
      <c r="O2551">
        <v>13.7892014225671</v>
      </c>
      <c r="P2551">
        <v>87.454545454545396</v>
      </c>
      <c r="Q2551">
        <v>0.10540616973090999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629</v>
      </c>
      <c r="E2552">
        <v>160.001892</v>
      </c>
      <c r="F2552">
        <v>462.15</v>
      </c>
      <c r="G2552">
        <v>1.1829442504499299</v>
      </c>
      <c r="H2552">
        <v>7.8563275153074299</v>
      </c>
      <c r="I2552">
        <v>-4.3421376364247397</v>
      </c>
      <c r="J2552">
        <v>-7.3379185389771697</v>
      </c>
      <c r="K2552">
        <v>448.75584659011702</v>
      </c>
      <c r="L2552">
        <v>420.48612792304601</v>
      </c>
      <c r="M2552">
        <v>49.985735528040401</v>
      </c>
      <c r="N2552">
        <v>1.5814741115819699</v>
      </c>
      <c r="O2552">
        <v>21.821919290273701</v>
      </c>
      <c r="P2552">
        <v>29.471914834010299</v>
      </c>
      <c r="Q2552">
        <v>-1.6074532420081E-2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D2553" t="s">
        <v>629</v>
      </c>
      <c r="E2553">
        <v>159.78950900000001</v>
      </c>
      <c r="F2553">
        <v>122.7</v>
      </c>
      <c r="G2553">
        <v>57.527149151868699</v>
      </c>
      <c r="H2553">
        <v>5.7858006367546402</v>
      </c>
      <c r="I2553">
        <v>76.745813512437906</v>
      </c>
      <c r="J2553">
        <v>0.73074957610611702</v>
      </c>
      <c r="K2553">
        <v>113.31788308874999</v>
      </c>
      <c r="L2553">
        <v>88.6730969037569</v>
      </c>
      <c r="M2553">
        <v>87.656599320269706</v>
      </c>
      <c r="N2553">
        <v>2.0315348608031498</v>
      </c>
      <c r="O2553">
        <v>3.91198044009779</v>
      </c>
      <c r="P2553">
        <v>217.87564766839299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403</v>
      </c>
      <c r="E2554">
        <v>159.71497520999901</v>
      </c>
      <c r="F2554">
        <v>146.94999999999999</v>
      </c>
      <c r="G2554">
        <v>162.53007569562001</v>
      </c>
      <c r="H2554">
        <v>11.1743786303061</v>
      </c>
      <c r="I2554">
        <v>92.605541332773399</v>
      </c>
      <c r="J2554">
        <v>4.8979540853785197</v>
      </c>
      <c r="K2554">
        <v>125.307613755923</v>
      </c>
      <c r="L2554">
        <v>96.068694799224801</v>
      </c>
      <c r="M2554">
        <v>99.999999999999204</v>
      </c>
      <c r="N2554">
        <v>4.4696969696969697</v>
      </c>
      <c r="O2554">
        <v>0</v>
      </c>
      <c r="P2554">
        <v>193.89999999999901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346</v>
      </c>
      <c r="E2555">
        <v>159.684</v>
      </c>
      <c r="F2555">
        <v>93.15</v>
      </c>
      <c r="G2555">
        <v>30.947442642399299</v>
      </c>
      <c r="H2555">
        <v>-5.30214375805439</v>
      </c>
      <c r="I2555">
        <v>-6.1244297253816899</v>
      </c>
      <c r="J2555">
        <v>1.6284687493064001</v>
      </c>
      <c r="K2555">
        <v>90.260381314869804</v>
      </c>
      <c r="L2555">
        <v>80.798319904953502</v>
      </c>
      <c r="M2555">
        <v>50.085600111959401</v>
      </c>
      <c r="N2555">
        <v>0.53903192834932101</v>
      </c>
      <c r="O2555">
        <v>26.6774020397208</v>
      </c>
      <c r="P2555">
        <v>70.760769935838695</v>
      </c>
      <c r="Q2555">
        <v>0.123489071302679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130</v>
      </c>
      <c r="E2556">
        <v>159.59001599999999</v>
      </c>
      <c r="F2556">
        <v>45.08</v>
      </c>
      <c r="G2556">
        <v>-36.5514700004926</v>
      </c>
      <c r="H2556">
        <v>-7.2308034112395401</v>
      </c>
      <c r="I2556">
        <v>-26.642418141655199</v>
      </c>
      <c r="J2556">
        <v>-2.6019208219391601</v>
      </c>
      <c r="K2556">
        <v>47.763595322466799</v>
      </c>
      <c r="L2556">
        <v>49.936357734127697</v>
      </c>
      <c r="M2556">
        <v>27.501891453925101</v>
      </c>
      <c r="N2556">
        <v>1.0956526839165399</v>
      </c>
      <c r="O2556">
        <v>45.962732919254599</v>
      </c>
      <c r="P2556">
        <v>9.2583616093068404</v>
      </c>
      <c r="Q2556">
        <v>-5.6793130649916999E-2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46</v>
      </c>
      <c r="E2557">
        <v>159.36105695999899</v>
      </c>
      <c r="F2557">
        <v>14.2</v>
      </c>
      <c r="G2557">
        <v>23.056766865933501</v>
      </c>
      <c r="H2557">
        <v>-8.4591351912954593</v>
      </c>
      <c r="I2557">
        <v>-79.183523351048606</v>
      </c>
      <c r="J2557">
        <v>-4.0199570378000402</v>
      </c>
      <c r="K2557">
        <v>17.310703759155</v>
      </c>
      <c r="L2557">
        <v>22.943401027364501</v>
      </c>
      <c r="M2557">
        <v>29.602252358264401</v>
      </c>
      <c r="N2557">
        <v>0.150679974656236</v>
      </c>
      <c r="O2557">
        <v>223.58500671299399</v>
      </c>
      <c r="P2557">
        <v>74.061811635604997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D2558" t="s">
        <v>140</v>
      </c>
      <c r="E2558">
        <v>159.32365966</v>
      </c>
      <c r="F2558">
        <v>38.32</v>
      </c>
      <c r="G2558">
        <v>-6.7854737799835902</v>
      </c>
      <c r="H2558">
        <v>7.5922431310047198</v>
      </c>
      <c r="I2558">
        <v>-35.589434328231299</v>
      </c>
      <c r="J2558">
        <v>-0.90007591372329998</v>
      </c>
      <c r="K2558">
        <v>35.983093658721899</v>
      </c>
      <c r="L2558">
        <v>35.293279238201201</v>
      </c>
      <c r="M2558">
        <v>64.214045876842107</v>
      </c>
      <c r="N2558">
        <v>2.7541084455886402</v>
      </c>
      <c r="O2558">
        <v>35.177453027139798</v>
      </c>
      <c r="Q2558">
        <v>5.4084442113722001E-2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D2559" t="s">
        <v>873</v>
      </c>
      <c r="E2559">
        <v>159.174421835</v>
      </c>
      <c r="F2559">
        <v>144.85</v>
      </c>
      <c r="G2559">
        <v>304.08727347832303</v>
      </c>
      <c r="H2559">
        <v>66.338951314584506</v>
      </c>
      <c r="I2559">
        <v>198.77759887278901</v>
      </c>
      <c r="J2559">
        <v>12.2637950428301</v>
      </c>
      <c r="K2559">
        <v>102.73307237099</v>
      </c>
      <c r="L2559">
        <v>72.3378815774104</v>
      </c>
      <c r="M2559">
        <v>97.430165417663503</v>
      </c>
      <c r="N2559">
        <v>2.6643918029036202</v>
      </c>
      <c r="O2559">
        <v>2.03658957542285</v>
      </c>
      <c r="P2559">
        <v>359.69533481434399</v>
      </c>
      <c r="Q2559">
        <v>0.10889291535984801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1535</v>
      </c>
      <c r="E2560">
        <v>158.91040000000001</v>
      </c>
      <c r="F2560">
        <v>88.86</v>
      </c>
      <c r="G2560">
        <v>21.6827263133017</v>
      </c>
      <c r="H2560">
        <v>11.696671748922499</v>
      </c>
      <c r="I2560">
        <v>24.247646143954402</v>
      </c>
      <c r="J2560">
        <v>-3.8989662231636801</v>
      </c>
      <c r="K2560">
        <v>92.222452578700498</v>
      </c>
      <c r="L2560">
        <v>90.680619523466206</v>
      </c>
      <c r="M2560">
        <v>47.034772060419598</v>
      </c>
      <c r="N2560">
        <v>1.41992946528737</v>
      </c>
      <c r="O2560">
        <v>78.257933828494203</v>
      </c>
      <c r="P2560">
        <v>83.329894780276405</v>
      </c>
      <c r="Q2560">
        <v>1.5587590454185E-2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21</v>
      </c>
      <c r="E2561">
        <v>158.61044999999999</v>
      </c>
      <c r="F2561">
        <v>122.47</v>
      </c>
      <c r="G2561">
        <v>99.64923105007</v>
      </c>
      <c r="H2561">
        <v>7.1872621566846497</v>
      </c>
      <c r="I2561">
        <v>21.974640993232399</v>
      </c>
      <c r="J2561">
        <v>14.988747347871101</v>
      </c>
      <c r="K2561">
        <v>99.888761672917497</v>
      </c>
      <c r="L2561">
        <v>88.058226302116793</v>
      </c>
      <c r="M2561">
        <v>66.110803265158395</v>
      </c>
      <c r="N2561">
        <v>2.68815187051282</v>
      </c>
      <c r="O2561">
        <v>6.0586266024332298</v>
      </c>
      <c r="P2561">
        <v>171.61233089376799</v>
      </c>
      <c r="Q2561">
        <v>6.5513354760005998E-2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21</v>
      </c>
      <c r="E2562">
        <v>158.52633950999899</v>
      </c>
      <c r="F2562">
        <v>0.42</v>
      </c>
      <c r="G2562">
        <v>-32.273845873006799</v>
      </c>
      <c r="H2562">
        <v>0.47189929146315002</v>
      </c>
      <c r="I2562">
        <v>-56.4600461637378</v>
      </c>
      <c r="J2562">
        <v>4.9110774449585604</v>
      </c>
      <c r="K2562">
        <v>0.49564555116352399</v>
      </c>
      <c r="L2562">
        <v>0.52297374431870902</v>
      </c>
      <c r="M2562">
        <v>95.179452762342805</v>
      </c>
      <c r="N2562">
        <v>1.1011621462786001</v>
      </c>
      <c r="O2562">
        <v>126.19047619047601</v>
      </c>
      <c r="P2562">
        <v>19.999999999999901</v>
      </c>
      <c r="Q2562">
        <v>6.8296585493632003E-2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189</v>
      </c>
      <c r="E2563">
        <v>158.18558175999999</v>
      </c>
      <c r="F2563">
        <v>188.9</v>
      </c>
      <c r="G2563">
        <v>43.355253709581099</v>
      </c>
      <c r="H2563">
        <v>37.070714983543098</v>
      </c>
      <c r="I2563">
        <v>-10.5722360235005</v>
      </c>
      <c r="J2563">
        <v>-3.17909479414983</v>
      </c>
      <c r="K2563">
        <v>162.23909998747101</v>
      </c>
      <c r="L2563">
        <v>145.94508794416501</v>
      </c>
      <c r="M2563">
        <v>71.400406743846204</v>
      </c>
      <c r="N2563">
        <v>1.6941037139251101</v>
      </c>
      <c r="O2563">
        <v>12.2022233986236</v>
      </c>
      <c r="P2563">
        <v>85.196078431372499</v>
      </c>
      <c r="Q2563">
        <v>4.7682192583991999E-2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242</v>
      </c>
      <c r="E2564">
        <v>158.17595</v>
      </c>
      <c r="F2564">
        <v>39.020000000000003</v>
      </c>
      <c r="G2564">
        <v>84.663091063929997</v>
      </c>
      <c r="H2564">
        <v>63.0822240208553</v>
      </c>
      <c r="I2564">
        <v>44.878663513681403</v>
      </c>
      <c r="J2564">
        <v>8.8691288657975296</v>
      </c>
      <c r="K2564">
        <v>30.001435906547499</v>
      </c>
      <c r="L2564">
        <v>23.765166941542802</v>
      </c>
      <c r="M2564">
        <v>73.607878944506297</v>
      </c>
      <c r="N2564">
        <v>1.47045481965592</v>
      </c>
      <c r="O2564">
        <v>8.3290620194771794</v>
      </c>
      <c r="P2564">
        <v>165.442176870748</v>
      </c>
      <c r="Q2564">
        <v>0.11827559178074599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140</v>
      </c>
      <c r="E2565">
        <v>158.16632634000001</v>
      </c>
      <c r="F2565">
        <v>41.75</v>
      </c>
      <c r="G2565">
        <v>40.7274821482414</v>
      </c>
      <c r="H2565">
        <v>40.1219665862141</v>
      </c>
      <c r="I2565">
        <v>11.685062370309</v>
      </c>
      <c r="J2565">
        <v>2.26822030210143</v>
      </c>
      <c r="K2565">
        <v>34.687553028007898</v>
      </c>
      <c r="L2565">
        <v>30.890106715505599</v>
      </c>
      <c r="M2565">
        <v>65.051371270097306</v>
      </c>
      <c r="N2565">
        <v>3.3431785564851899</v>
      </c>
      <c r="O2565">
        <v>22.131736526946099</v>
      </c>
      <c r="P2565">
        <v>76.160337552742604</v>
      </c>
      <c r="Q2565">
        <v>0.101827075874482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242</v>
      </c>
      <c r="E2566">
        <v>158.16378778000001</v>
      </c>
      <c r="F2566">
        <v>173.45</v>
      </c>
      <c r="G2566">
        <v>42.7908790460869</v>
      </c>
      <c r="H2566">
        <v>2.2002943531915502</v>
      </c>
      <c r="I2566">
        <v>18.693072928889698</v>
      </c>
      <c r="J2566">
        <v>-4.0333669994858603</v>
      </c>
      <c r="K2566">
        <v>172.996304742533</v>
      </c>
      <c r="L2566">
        <v>157.59635094117201</v>
      </c>
      <c r="M2566">
        <v>53.438306313256099</v>
      </c>
      <c r="N2566">
        <v>0.68263565575363305</v>
      </c>
      <c r="O2566">
        <v>29.922167771692099</v>
      </c>
      <c r="P2566">
        <v>82.482903734876302</v>
      </c>
      <c r="Q2566">
        <v>4.8520085517740001E-2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542</v>
      </c>
      <c r="E2567">
        <v>158.04195089999999</v>
      </c>
      <c r="F2567">
        <v>110.55</v>
      </c>
      <c r="G2567">
        <v>-25.967701964339199</v>
      </c>
      <c r="H2567">
        <v>-3.0742161106267898</v>
      </c>
      <c r="I2567">
        <v>-34.3328376831725</v>
      </c>
      <c r="J2567">
        <v>-0.490349852097613</v>
      </c>
      <c r="K2567">
        <v>115.69985195030399</v>
      </c>
      <c r="L2567">
        <v>116.47726672320501</v>
      </c>
      <c r="M2567">
        <v>41.836166433951597</v>
      </c>
      <c r="N2567">
        <v>0.92263664981398397</v>
      </c>
      <c r="O2567">
        <v>63.726820443238303</v>
      </c>
      <c r="P2567">
        <v>18.488745980707399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239</v>
      </c>
      <c r="E2568">
        <v>157.91399999999999</v>
      </c>
      <c r="F2568">
        <v>140.1</v>
      </c>
      <c r="G2568">
        <v>-21.075344000347599</v>
      </c>
      <c r="H2568">
        <v>-11.249955013172601</v>
      </c>
      <c r="I2568">
        <v>-8.7206903695875706</v>
      </c>
      <c r="J2568">
        <v>1.97629483626291</v>
      </c>
      <c r="K2568">
        <v>138.893222637946</v>
      </c>
      <c r="L2568">
        <v>130.97454874802801</v>
      </c>
      <c r="M2568">
        <v>47.128982635466002</v>
      </c>
      <c r="N2568">
        <v>0.74515597163162595</v>
      </c>
      <c r="O2568">
        <v>17.737330478229801</v>
      </c>
      <c r="P2568">
        <v>50.483351235230899</v>
      </c>
      <c r="Q2568">
        <v>7.2944704649833006E-2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140</v>
      </c>
      <c r="E2569">
        <v>156.86129894499999</v>
      </c>
      <c r="F2569">
        <v>608.6</v>
      </c>
      <c r="G2569">
        <v>16.589082475902799</v>
      </c>
      <c r="H2569">
        <v>-9.4980887037349095</v>
      </c>
      <c r="I2569">
        <v>5.6688358238397498</v>
      </c>
      <c r="J2569">
        <v>-5.8433475094028804</v>
      </c>
      <c r="K2569">
        <v>599.143468822366</v>
      </c>
      <c r="L2569">
        <v>551.28713305471297</v>
      </c>
      <c r="M2569">
        <v>55.045962188724197</v>
      </c>
      <c r="N2569">
        <v>0.48607857733099302</v>
      </c>
      <c r="O2569">
        <v>31.449227735787002</v>
      </c>
      <c r="P2569">
        <v>73.935410117176303</v>
      </c>
      <c r="Q2569">
        <v>5.6389889793432998E-2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866</v>
      </c>
      <c r="E2570">
        <v>156.27674999999999</v>
      </c>
      <c r="F2570">
        <v>620.04999999999995</v>
      </c>
      <c r="G2570">
        <v>52.108498638314401</v>
      </c>
      <c r="H2570">
        <v>-7.7013290549935203</v>
      </c>
      <c r="I2570">
        <v>2.1306025148797398</v>
      </c>
      <c r="J2570">
        <v>-5.2705094160175996</v>
      </c>
      <c r="K2570">
        <v>609.88136455799497</v>
      </c>
      <c r="L2570">
        <v>516.57146712950896</v>
      </c>
      <c r="M2570">
        <v>33.867897943374601</v>
      </c>
      <c r="N2570">
        <v>0.49579835788611998</v>
      </c>
      <c r="O2570">
        <v>20.796709942746499</v>
      </c>
      <c r="P2570">
        <v>104.77212681637999</v>
      </c>
      <c r="Q2570">
        <v>0.10295979828115701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1093</v>
      </c>
      <c r="E2571">
        <v>155.891865</v>
      </c>
      <c r="F2571">
        <v>118.08</v>
      </c>
      <c r="G2571">
        <v>-20.1315204301007</v>
      </c>
      <c r="H2571">
        <v>-12.186961033504399</v>
      </c>
      <c r="I2571">
        <v>-31.025563405117101</v>
      </c>
      <c r="J2571">
        <v>1.46309086777736</v>
      </c>
      <c r="K2571">
        <v>121.877855783554</v>
      </c>
      <c r="L2571">
        <v>119.497862474247</v>
      </c>
      <c r="M2571">
        <v>49.295192661028501</v>
      </c>
      <c r="N2571">
        <v>0.43802928697765797</v>
      </c>
      <c r="O2571">
        <v>41.7259485094851</v>
      </c>
      <c r="P2571">
        <v>30.2592388306673</v>
      </c>
      <c r="Q2571">
        <v>-5.2306025868491E-2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716</v>
      </c>
      <c r="E2572">
        <v>155.60873361</v>
      </c>
      <c r="F2572">
        <v>55.37</v>
      </c>
      <c r="G2572">
        <v>66.984125141485805</v>
      </c>
      <c r="H2572">
        <v>44.1161945934765</v>
      </c>
      <c r="I2572">
        <v>12.247161043469299</v>
      </c>
      <c r="J2572">
        <v>-5.9862712973935697</v>
      </c>
      <c r="K2572">
        <v>44.102469643391501</v>
      </c>
      <c r="L2572">
        <v>37.211148652338501</v>
      </c>
      <c r="M2572">
        <v>97.828504998620204</v>
      </c>
      <c r="N2572">
        <v>2.8660514788132998</v>
      </c>
      <c r="O2572">
        <v>8.3799891638071102</v>
      </c>
      <c r="Q2572">
        <v>0.26506986437205199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1151</v>
      </c>
      <c r="E2573">
        <v>155.43175343499999</v>
      </c>
      <c r="F2573">
        <v>82.7</v>
      </c>
      <c r="G2573">
        <v>-78.037435174128504</v>
      </c>
      <c r="H2573">
        <v>-12.3354096786365</v>
      </c>
      <c r="I2573">
        <v>-64.890302131526198</v>
      </c>
      <c r="J2573">
        <v>-1.04073695123416</v>
      </c>
      <c r="K2573">
        <v>92.242395196785097</v>
      </c>
      <c r="M2573">
        <v>38.226144286072604</v>
      </c>
      <c r="N2573">
        <v>0.94237614237614198</v>
      </c>
      <c r="O2573">
        <v>121.281741233373</v>
      </c>
      <c r="P2573">
        <v>0.547112462006071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414</v>
      </c>
      <c r="E2574">
        <v>155.40385376</v>
      </c>
      <c r="F2574">
        <v>44.32</v>
      </c>
      <c r="G2574">
        <v>-3.10717920634018</v>
      </c>
      <c r="H2574">
        <v>7.9842145623991101</v>
      </c>
      <c r="I2574">
        <v>-20.9842979697234</v>
      </c>
      <c r="J2574">
        <v>1.89812812591414</v>
      </c>
      <c r="K2574">
        <v>42.144977775234999</v>
      </c>
      <c r="L2574">
        <v>42.002304106437101</v>
      </c>
      <c r="M2574">
        <v>40.6040536690452</v>
      </c>
      <c r="N2574">
        <v>1.82608323684443</v>
      </c>
      <c r="O2574">
        <v>39.3276173285198</v>
      </c>
      <c r="P2574">
        <v>39.8107255520504</v>
      </c>
      <c r="Q2574">
        <v>0.146741250044715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821</v>
      </c>
      <c r="E2575">
        <v>155.23716120500001</v>
      </c>
      <c r="F2575">
        <v>143</v>
      </c>
      <c r="G2575">
        <v>-35.670072288101103</v>
      </c>
      <c r="H2575">
        <v>-0.72234531285339199</v>
      </c>
      <c r="I2575">
        <v>-27.919697360900098</v>
      </c>
      <c r="J2575">
        <v>-2.5627312742032999</v>
      </c>
      <c r="K2575">
        <v>146.23131779139601</v>
      </c>
      <c r="L2575">
        <v>153.19362989145699</v>
      </c>
      <c r="M2575">
        <v>34.446348378303398</v>
      </c>
      <c r="N2575">
        <v>0.605832181440908</v>
      </c>
      <c r="O2575">
        <v>55.174825174825102</v>
      </c>
      <c r="P2575">
        <v>21.0325856961489</v>
      </c>
      <c r="Q2575">
        <v>2.2214846108669001E-2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629</v>
      </c>
      <c r="E2576">
        <v>153.57092850000001</v>
      </c>
      <c r="F2576">
        <v>99.01</v>
      </c>
      <c r="G2576">
        <v>76.950103936049302</v>
      </c>
      <c r="H2576">
        <v>-7.9097432206141303</v>
      </c>
      <c r="I2576">
        <v>-25.1111268871608</v>
      </c>
      <c r="J2576">
        <v>-0.586434992852369</v>
      </c>
      <c r="K2576">
        <v>102.74233029158501</v>
      </c>
      <c r="L2576">
        <v>93.729505222403205</v>
      </c>
      <c r="M2576">
        <v>44.015851322713303</v>
      </c>
      <c r="N2576">
        <v>0.337798041415311</v>
      </c>
      <c r="O2576">
        <v>45.4903545096454</v>
      </c>
      <c r="P2576">
        <v>120.758082497212</v>
      </c>
      <c r="Q2576">
        <v>0.17866275376458099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934</v>
      </c>
      <c r="E2577">
        <v>153.57075</v>
      </c>
      <c r="F2577">
        <v>126</v>
      </c>
      <c r="G2577">
        <v>12.3691677056177</v>
      </c>
      <c r="H2577">
        <v>-5.0462354235627496</v>
      </c>
      <c r="I2577">
        <v>6.1840216328722803</v>
      </c>
      <c r="J2577">
        <v>-3.34473650852979</v>
      </c>
      <c r="K2577">
        <v>124.359282766288</v>
      </c>
      <c r="L2577">
        <v>114.18921684796</v>
      </c>
      <c r="M2577">
        <v>38.5773828236714</v>
      </c>
      <c r="N2577">
        <v>0.53099122171898405</v>
      </c>
      <c r="O2577">
        <v>22.2222222222222</v>
      </c>
      <c r="P2577">
        <v>47.1275105091078</v>
      </c>
      <c r="Q2577">
        <v>-1.6930164573455999E-2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75</v>
      </c>
      <c r="E2578">
        <v>153.44902409400001</v>
      </c>
      <c r="F2578">
        <v>56</v>
      </c>
      <c r="G2578">
        <v>50.493449724477401</v>
      </c>
      <c r="H2578">
        <v>13.3349698308822</v>
      </c>
      <c r="I2578">
        <v>-3.0850461637378799</v>
      </c>
      <c r="J2578">
        <v>12.943309836522401</v>
      </c>
      <c r="K2578">
        <v>51.4042071447765</v>
      </c>
      <c r="L2578">
        <v>48.055365148374399</v>
      </c>
      <c r="M2578">
        <v>72.357149178164306</v>
      </c>
      <c r="N2578">
        <v>1.80348430472828</v>
      </c>
      <c r="O2578">
        <v>16.607142857142801</v>
      </c>
      <c r="P2578">
        <v>86.6666666666666</v>
      </c>
      <c r="Q2578">
        <v>6.3289469946592E-2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624</v>
      </c>
      <c r="E2579">
        <v>153.11705236</v>
      </c>
      <c r="F2579">
        <v>73.8</v>
      </c>
      <c r="G2579">
        <v>28.9477946156493</v>
      </c>
      <c r="H2579">
        <v>-16.373338803774899</v>
      </c>
      <c r="I2579">
        <v>33.8234027956278</v>
      </c>
      <c r="J2579">
        <v>-4.1692334358704404</v>
      </c>
      <c r="K2579">
        <v>76.875558629560103</v>
      </c>
      <c r="L2579">
        <v>64.589717243431096</v>
      </c>
      <c r="M2579">
        <v>42.580204794619398</v>
      </c>
      <c r="N2579">
        <v>0.93665518155313998</v>
      </c>
      <c r="O2579">
        <v>26.016260162601601</v>
      </c>
      <c r="P2579">
        <v>78.260869565217305</v>
      </c>
      <c r="Q2579">
        <v>0.156212111689015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86</v>
      </c>
      <c r="E2580">
        <v>152.924110278</v>
      </c>
      <c r="F2580">
        <v>2.82</v>
      </c>
      <c r="G2580">
        <v>-26.659810785287501</v>
      </c>
      <c r="H2580">
        <v>-1.23139741183354</v>
      </c>
      <c r="I2580">
        <v>-30.720915728955202</v>
      </c>
      <c r="J2580">
        <v>-8.8922555041423795E-2</v>
      </c>
      <c r="K2580">
        <v>2.6229648260443401</v>
      </c>
      <c r="L2580">
        <v>4.5749749380272497</v>
      </c>
      <c r="M2580">
        <v>24.341289289795998</v>
      </c>
      <c r="N2580">
        <v>0.56281395092873099</v>
      </c>
      <c r="O2580">
        <v>40.070921985815602</v>
      </c>
      <c r="P2580">
        <v>48.421052631578902</v>
      </c>
      <c r="Q2580">
        <v>-0.18734429290249199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821</v>
      </c>
      <c r="E2581">
        <v>152.10422500000001</v>
      </c>
      <c r="F2581">
        <v>172</v>
      </c>
      <c r="G2581">
        <v>21.9689683698073</v>
      </c>
      <c r="H2581">
        <v>-1.46749464793077</v>
      </c>
      <c r="I2581">
        <v>25.195015861072001</v>
      </c>
      <c r="J2581">
        <v>-5.3799278460467104</v>
      </c>
      <c r="K2581">
        <v>155.82403551584699</v>
      </c>
      <c r="M2581">
        <v>48.542005722137901</v>
      </c>
      <c r="N2581">
        <v>0.451494813910921</v>
      </c>
      <c r="O2581">
        <v>9.2732558139534795</v>
      </c>
      <c r="P2581">
        <v>120.51282051282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100</v>
      </c>
      <c r="E2582">
        <v>151.96147199999999</v>
      </c>
      <c r="F2582">
        <v>37.590000000000003</v>
      </c>
      <c r="G2582">
        <v>17.1848435856826</v>
      </c>
      <c r="H2582">
        <v>-9.1834973275225504</v>
      </c>
      <c r="I2582">
        <v>-6.4981011320253899</v>
      </c>
      <c r="J2582">
        <v>-7.3022862604324601</v>
      </c>
      <c r="K2582">
        <v>39.355343596536102</v>
      </c>
      <c r="L2582">
        <v>37.609211962773998</v>
      </c>
      <c r="M2582">
        <v>37.6467439500422</v>
      </c>
      <c r="N2582">
        <v>0.47788651961136203</v>
      </c>
      <c r="O2582">
        <v>26.363394519819</v>
      </c>
      <c r="P2582">
        <v>58.273684210526298</v>
      </c>
      <c r="Q2582">
        <v>9.1094950482651996E-2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2455</v>
      </c>
      <c r="E2583">
        <v>151.950761</v>
      </c>
      <c r="F2583">
        <v>37.799999999999997</v>
      </c>
      <c r="G2583">
        <v>9.7774361782752095</v>
      </c>
      <c r="H2583">
        <v>-6.2247588062231998</v>
      </c>
      <c r="I2583">
        <v>-27.324911028602699</v>
      </c>
      <c r="J2583">
        <v>-2.13810288291026</v>
      </c>
      <c r="K2583">
        <v>39.626781020097503</v>
      </c>
      <c r="L2583">
        <v>39.652035587862301</v>
      </c>
      <c r="M2583">
        <v>44.079502872301198</v>
      </c>
      <c r="N2583">
        <v>0.80918246849966802</v>
      </c>
      <c r="O2583">
        <v>55.820105820105802</v>
      </c>
      <c r="P2583">
        <v>42.641509433962199</v>
      </c>
      <c r="Q2583">
        <v>9.0516624487677E-2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43</v>
      </c>
      <c r="E2584">
        <v>151.80824000000001</v>
      </c>
      <c r="F2584">
        <v>129.75</v>
      </c>
      <c r="G2584">
        <v>39.287127628052197</v>
      </c>
      <c r="H2584">
        <v>-24.515588978790198</v>
      </c>
      <c r="I2584">
        <v>13.5597673560756</v>
      </c>
      <c r="J2584">
        <v>-3.1949831611020199</v>
      </c>
      <c r="K2584">
        <v>129.59914905862399</v>
      </c>
      <c r="L2584">
        <v>112.60660021766</v>
      </c>
      <c r="M2584">
        <v>33.282395870037199</v>
      </c>
      <c r="N2584">
        <v>0.39710089973969898</v>
      </c>
      <c r="O2584">
        <v>29.325626204238901</v>
      </c>
      <c r="P2584">
        <v>75.337837837837796</v>
      </c>
      <c r="Q2584">
        <v>5.7583485399542E-2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629</v>
      </c>
      <c r="E2585">
        <v>151.70625000000001</v>
      </c>
      <c r="F2585">
        <v>219.85</v>
      </c>
      <c r="G2585">
        <v>-10.952681162011601</v>
      </c>
      <c r="H2585">
        <v>16.8052326247964</v>
      </c>
      <c r="I2585">
        <v>12.100860351842799</v>
      </c>
      <c r="J2585">
        <v>-7.44841354125563</v>
      </c>
      <c r="K2585">
        <v>194.19961485000101</v>
      </c>
      <c r="L2585">
        <v>181.084691745485</v>
      </c>
      <c r="M2585">
        <v>69.513693007110504</v>
      </c>
      <c r="N2585">
        <v>3.2482377713292201</v>
      </c>
      <c r="O2585">
        <v>13.622924721400899</v>
      </c>
      <c r="P2585">
        <v>48.497129348193099</v>
      </c>
      <c r="Q2585">
        <v>-1.6680709967585999E-2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5336</v>
      </c>
      <c r="E2586">
        <v>151.5520314</v>
      </c>
      <c r="F2586">
        <v>103.88</v>
      </c>
      <c r="G2586">
        <v>164.560418559022</v>
      </c>
      <c r="H2586">
        <v>7.80154154018547</v>
      </c>
      <c r="I2586">
        <v>50.106464008406</v>
      </c>
      <c r="J2586">
        <v>3.6067723535491001</v>
      </c>
      <c r="K2586">
        <v>98.089590571028793</v>
      </c>
      <c r="L2586">
        <v>82.068925975213205</v>
      </c>
      <c r="M2586">
        <v>80.677771141641202</v>
      </c>
      <c r="N2586">
        <v>0.53368453537048799</v>
      </c>
      <c r="O2586">
        <v>22.785906815556402</v>
      </c>
      <c r="P2586">
        <v>195.533428165007</v>
      </c>
      <c r="Q2586">
        <v>0.10505514656164799</v>
      </c>
    </row>
    <row r="2587" spans="1:17" hidden="1" x14ac:dyDescent="0.3">
      <c r="A2587" t="s">
        <v>5337</v>
      </c>
      <c r="B2587" t="s">
        <v>5338</v>
      </c>
      <c r="C2587" t="str">
        <f>IFERROR(VLOOKUP(Table1[[#This Row],[Ticker]],[1]!Table1[[Symbol]:[Industry]],2,FALSE),"-")</f>
        <v>-</v>
      </c>
      <c r="D2587" t="s">
        <v>214</v>
      </c>
      <c r="E2587">
        <v>150.9984</v>
      </c>
      <c r="F2587">
        <v>164.4</v>
      </c>
      <c r="G2587">
        <v>83.154725555564497</v>
      </c>
      <c r="H2587">
        <v>-0.16226259508878799</v>
      </c>
      <c r="I2587">
        <v>-35.421620671704098</v>
      </c>
      <c r="J2587">
        <v>10.8904064859616</v>
      </c>
      <c r="K2587">
        <v>153.38589491802901</v>
      </c>
      <c r="M2587">
        <v>50.917883253535599</v>
      </c>
      <c r="N2587">
        <v>0.45588235294117602</v>
      </c>
      <c r="O2587">
        <v>69.312652068126496</v>
      </c>
      <c r="P2587">
        <v>152.923076923076</v>
      </c>
    </row>
    <row r="2588" spans="1:17" hidden="1" x14ac:dyDescent="0.3">
      <c r="A2588" t="s">
        <v>5339</v>
      </c>
      <c r="B2588" t="s">
        <v>5340</v>
      </c>
      <c r="C2588" t="str">
        <f>IFERROR(VLOOKUP(Table1[[#This Row],[Ticker]],[1]!Table1[[Symbol]:[Industry]],2,FALSE),"-")</f>
        <v>-</v>
      </c>
      <c r="D2588" t="s">
        <v>876</v>
      </c>
      <c r="E2588">
        <v>150.78473814</v>
      </c>
      <c r="F2588">
        <v>79.150000000000006</v>
      </c>
      <c r="G2588">
        <v>2.6748305181330698</v>
      </c>
      <c r="H2588">
        <v>-9.0358112660694498</v>
      </c>
      <c r="I2588">
        <v>6.2056210026789103</v>
      </c>
      <c r="J2588">
        <v>-7.5601869228575103</v>
      </c>
      <c r="K2588">
        <v>81.309988539561999</v>
      </c>
      <c r="L2588">
        <v>73.681404431569007</v>
      </c>
      <c r="M2588">
        <v>48.348440376847797</v>
      </c>
      <c r="N2588">
        <v>0.135178306803554</v>
      </c>
      <c r="O2588">
        <v>46.809854706253901</v>
      </c>
      <c r="P2588">
        <v>43.7783832879201</v>
      </c>
      <c r="Q2588">
        <v>8.6941853771859007E-2</v>
      </c>
    </row>
    <row r="2589" spans="1:17" hidden="1" x14ac:dyDescent="0.3">
      <c r="A2589" t="s">
        <v>5341</v>
      </c>
      <c r="B2589" t="s">
        <v>5342</v>
      </c>
      <c r="C2589" t="str">
        <f>IFERROR(VLOOKUP(Table1[[#This Row],[Ticker]],[1]!Table1[[Symbol]:[Industry]],2,FALSE),"-")</f>
        <v>-</v>
      </c>
      <c r="E2589">
        <v>150.55199999999999</v>
      </c>
      <c r="F2589">
        <v>14.75</v>
      </c>
      <c r="G2589">
        <v>141.21626507730599</v>
      </c>
      <c r="H2589">
        <v>3.6890673032019601</v>
      </c>
      <c r="I2589">
        <v>67.946020372465597</v>
      </c>
      <c r="J2589">
        <v>-5.9600138122207396</v>
      </c>
      <c r="K2589">
        <v>15.521282517940399</v>
      </c>
      <c r="L2589">
        <v>12.7067621162671</v>
      </c>
      <c r="M2589">
        <v>37.726277865744002</v>
      </c>
      <c r="N2589">
        <v>1.1437554509635599</v>
      </c>
      <c r="O2589">
        <v>50.711864406779597</v>
      </c>
      <c r="P2589">
        <v>309.15395284327298</v>
      </c>
    </row>
    <row r="2590" spans="1:17" hidden="1" x14ac:dyDescent="0.3">
      <c r="A2590" t="s">
        <v>5343</v>
      </c>
      <c r="B2590" t="s">
        <v>5344</v>
      </c>
      <c r="C2590" t="str">
        <f>IFERROR(VLOOKUP(Table1[[#This Row],[Ticker]],[1]!Table1[[Symbol]:[Industry]],2,FALSE),"-")</f>
        <v>-</v>
      </c>
      <c r="D2590" t="s">
        <v>117</v>
      </c>
      <c r="E2590">
        <v>150.28290000000001</v>
      </c>
      <c r="F2590">
        <v>394.85</v>
      </c>
      <c r="G2590">
        <v>452.84286474326399</v>
      </c>
      <c r="H2590">
        <v>-12.366580518513</v>
      </c>
      <c r="I2590">
        <v>50.532729894053602</v>
      </c>
      <c r="J2590">
        <v>8.2909657131149999</v>
      </c>
      <c r="K2590">
        <v>398.31595128767799</v>
      </c>
      <c r="L2590">
        <v>307.25535552082903</v>
      </c>
      <c r="M2590">
        <v>35.0603425824605</v>
      </c>
      <c r="N2590">
        <v>2.0560966451295402</v>
      </c>
      <c r="O2590">
        <v>22.882107129289501</v>
      </c>
      <c r="P2590">
        <v>478.45004394960398</v>
      </c>
      <c r="Q2590">
        <v>0.28116351857939698</v>
      </c>
    </row>
    <row r="2591" spans="1:17" hidden="1" x14ac:dyDescent="0.3">
      <c r="A2591" t="s">
        <v>5345</v>
      </c>
      <c r="B2591" t="s">
        <v>5346</v>
      </c>
      <c r="C2591" t="str">
        <f>IFERROR(VLOOKUP(Table1[[#This Row],[Ticker]],[1]!Table1[[Symbol]:[Industry]],2,FALSE),"-")</f>
        <v>-</v>
      </c>
      <c r="E2591">
        <v>150.21564799999999</v>
      </c>
      <c r="F2591">
        <v>145.4</v>
      </c>
      <c r="G2591">
        <v>-56.369083968244901</v>
      </c>
      <c r="H2591">
        <v>-7.69160387204</v>
      </c>
      <c r="I2591">
        <v>-15.526712830404501</v>
      </c>
      <c r="J2591">
        <v>-8.8922555041423795E-2</v>
      </c>
      <c r="K2591">
        <v>151.80633517806999</v>
      </c>
      <c r="L2591">
        <v>158.27568063920401</v>
      </c>
      <c r="M2591">
        <v>18.438411420697701</v>
      </c>
      <c r="N2591">
        <v>0.69960474308300402</v>
      </c>
      <c r="O2591">
        <v>60.591471801925699</v>
      </c>
      <c r="P2591">
        <v>38.081671415004699</v>
      </c>
    </row>
    <row r="2592" spans="1:17" hidden="1" x14ac:dyDescent="0.3">
      <c r="A2592" t="s">
        <v>5347</v>
      </c>
      <c r="B2592" t="s">
        <v>5348</v>
      </c>
      <c r="C2592" t="str">
        <f>IFERROR(VLOOKUP(Table1[[#This Row],[Ticker]],[1]!Table1[[Symbol]:[Industry]],2,FALSE),"-")</f>
        <v>-</v>
      </c>
      <c r="D2592" t="s">
        <v>916</v>
      </c>
      <c r="E2592">
        <v>150.1549325</v>
      </c>
      <c r="F2592">
        <v>85.4</v>
      </c>
      <c r="G2592">
        <v>-2.3748559740169299</v>
      </c>
      <c r="H2592">
        <v>18.7294750490389</v>
      </c>
      <c r="I2592">
        <v>10.7722770685853</v>
      </c>
      <c r="J2592">
        <v>19.896328182421701</v>
      </c>
      <c r="O2592">
        <v>0</v>
      </c>
      <c r="P2592">
        <v>36.204146730462497</v>
      </c>
    </row>
    <row r="2593" spans="1:17" hidden="1" x14ac:dyDescent="0.3">
      <c r="A2593" t="s">
        <v>5349</v>
      </c>
      <c r="B2593" t="s">
        <v>5350</v>
      </c>
      <c r="C2593" t="str">
        <f>IFERROR(VLOOKUP(Table1[[#This Row],[Ticker]],[1]!Table1[[Symbol]:[Industry]],2,FALSE),"-")</f>
        <v>-</v>
      </c>
      <c r="E2593">
        <v>150.01816500000001</v>
      </c>
      <c r="F2593">
        <v>190.95</v>
      </c>
      <c r="G2593">
        <v>-29.892893492054402</v>
      </c>
      <c r="H2593">
        <v>24.7063166356366</v>
      </c>
      <c r="I2593">
        <v>-16.745760449452099</v>
      </c>
      <c r="J2593">
        <v>-1.25472566384971</v>
      </c>
      <c r="K2593">
        <v>169.99536577965901</v>
      </c>
      <c r="M2593">
        <v>63.9990870881661</v>
      </c>
      <c r="N2593">
        <v>3.8110853432281999</v>
      </c>
      <c r="O2593">
        <v>13.642314742079</v>
      </c>
      <c r="P2593">
        <v>36.392857142857103</v>
      </c>
    </row>
    <row r="2594" spans="1:17" hidden="1" x14ac:dyDescent="0.3">
      <c r="A2594" t="s">
        <v>5351</v>
      </c>
      <c r="B2594" t="s">
        <v>5352</v>
      </c>
      <c r="C2594" t="str">
        <f>IFERROR(VLOOKUP(Table1[[#This Row],[Ticker]],[1]!Table1[[Symbol]:[Industry]],2,FALSE),"-")</f>
        <v>-</v>
      </c>
      <c r="D2594" t="s">
        <v>1840</v>
      </c>
      <c r="E2594">
        <v>149.95124999999999</v>
      </c>
      <c r="F2594">
        <v>13.62</v>
      </c>
      <c r="G2594">
        <v>102.392820793659</v>
      </c>
      <c r="H2594">
        <v>14.357090639216899</v>
      </c>
      <c r="I2594">
        <v>16.0305198739979</v>
      </c>
      <c r="J2594">
        <v>-12.6348221878443</v>
      </c>
      <c r="K2594">
        <v>12.422264764077999</v>
      </c>
      <c r="L2594">
        <v>10.4258835818103</v>
      </c>
      <c r="M2594">
        <v>60.993374844014497</v>
      </c>
      <c r="N2594">
        <v>2.3168540558242099</v>
      </c>
      <c r="O2594">
        <v>25.9177679882525</v>
      </c>
      <c r="P2594">
        <v>138.947368421052</v>
      </c>
      <c r="Q2594">
        <v>-6.1182101058599998E-4</v>
      </c>
    </row>
    <row r="2595" spans="1:17" hidden="1" x14ac:dyDescent="0.3">
      <c r="A2595" t="s">
        <v>5353</v>
      </c>
      <c r="B2595" t="s">
        <v>5354</v>
      </c>
      <c r="C2595" t="str">
        <f>IFERROR(VLOOKUP(Table1[[#This Row],[Ticker]],[1]!Table1[[Symbol]:[Industry]],2,FALSE),"-")</f>
        <v>-</v>
      </c>
      <c r="D2595" t="s">
        <v>21</v>
      </c>
      <c r="E2595">
        <v>149.87827763999999</v>
      </c>
      <c r="F2595">
        <v>39.54</v>
      </c>
      <c r="G2595">
        <v>25.4241424132167</v>
      </c>
      <c r="H2595">
        <v>7.0848025172696101</v>
      </c>
      <c r="I2595">
        <v>-8.4347896522935102</v>
      </c>
      <c r="J2595">
        <v>-8.5966254752529707</v>
      </c>
      <c r="K2595">
        <v>37.812690520515503</v>
      </c>
      <c r="L2595">
        <v>35.4888284053917</v>
      </c>
      <c r="M2595">
        <v>59.921134748397797</v>
      </c>
      <c r="N2595">
        <v>1.813845026436</v>
      </c>
      <c r="O2595">
        <v>36.444107233181498</v>
      </c>
      <c r="P2595">
        <v>89.640287769784095</v>
      </c>
      <c r="Q2595">
        <v>5.1940292203813999E-2</v>
      </c>
    </row>
    <row r="2596" spans="1:17" hidden="1" x14ac:dyDescent="0.3">
      <c r="A2596" t="s">
        <v>5355</v>
      </c>
      <c r="B2596" t="s">
        <v>5356</v>
      </c>
      <c r="C2596" t="str">
        <f>IFERROR(VLOOKUP(Table1[[#This Row],[Ticker]],[1]!Table1[[Symbol]:[Industry]],2,FALSE),"-")</f>
        <v>-</v>
      </c>
      <c r="D2596" t="s">
        <v>46</v>
      </c>
      <c r="E2596">
        <v>149.65391640000001</v>
      </c>
      <c r="F2596">
        <v>1.7</v>
      </c>
      <c r="G2596">
        <v>41.880505522723801</v>
      </c>
      <c r="H2596">
        <v>41.085934379182397</v>
      </c>
      <c r="I2596">
        <v>35.366040792783799</v>
      </c>
      <c r="J2596">
        <v>27.603385137266201</v>
      </c>
      <c r="K2596">
        <v>1.3036610949693399</v>
      </c>
      <c r="L2596">
        <v>1.2037335549219901</v>
      </c>
      <c r="M2596">
        <v>75.595484153421395</v>
      </c>
      <c r="N2596">
        <v>3.1502635564686399</v>
      </c>
      <c r="O2596">
        <v>2.3529411764705799</v>
      </c>
      <c r="P2596">
        <v>87.845303867403203</v>
      </c>
      <c r="Q2596">
        <v>0.16761629175823001</v>
      </c>
    </row>
    <row r="2597" spans="1:17" hidden="1" x14ac:dyDescent="0.3">
      <c r="A2597" t="s">
        <v>5357</v>
      </c>
      <c r="B2597" t="s">
        <v>5358</v>
      </c>
      <c r="C2597" t="str">
        <f>IFERROR(VLOOKUP(Table1[[#This Row],[Ticker]],[1]!Table1[[Symbol]:[Industry]],2,FALSE),"-")</f>
        <v>-</v>
      </c>
      <c r="D2597" t="s">
        <v>21</v>
      </c>
      <c r="E2597">
        <v>148.77491448000001</v>
      </c>
      <c r="F2597">
        <v>8.51</v>
      </c>
      <c r="G2597">
        <v>31.437563438283199</v>
      </c>
      <c r="H2597">
        <v>13.5671373867012</v>
      </c>
      <c r="I2597">
        <v>53.243805097882202</v>
      </c>
      <c r="J2597">
        <v>0.25789825420712298</v>
      </c>
      <c r="K2597">
        <v>7.4705266439593601</v>
      </c>
      <c r="L2597">
        <v>6.1467083079612701</v>
      </c>
      <c r="M2597">
        <v>72.0600041608498</v>
      </c>
      <c r="N2597">
        <v>0.41828929513310298</v>
      </c>
      <c r="O2597">
        <v>5.7579318448883701</v>
      </c>
      <c r="P2597">
        <v>126.933333333333</v>
      </c>
      <c r="Q2597">
        <v>-1.4852137552552E-2</v>
      </c>
    </row>
    <row r="2598" spans="1:17" hidden="1" x14ac:dyDescent="0.3">
      <c r="A2598" t="s">
        <v>5359</v>
      </c>
      <c r="B2598" t="s">
        <v>5360</v>
      </c>
      <c r="C2598" t="str">
        <f>IFERROR(VLOOKUP(Table1[[#This Row],[Ticker]],[1]!Table1[[Symbol]:[Industry]],2,FALSE),"-")</f>
        <v>-</v>
      </c>
      <c r="D2598" t="s">
        <v>821</v>
      </c>
      <c r="E2598">
        <v>148.29406018499901</v>
      </c>
      <c r="F2598">
        <v>84.71</v>
      </c>
      <c r="G2598">
        <v>1642.86881244292</v>
      </c>
      <c r="H2598">
        <v>12.2471200180516</v>
      </c>
      <c r="I2598">
        <v>357.36801817347703</v>
      </c>
      <c r="J2598">
        <v>7.0985359277538604</v>
      </c>
      <c r="K2598">
        <v>68.477890271335198</v>
      </c>
      <c r="L2598">
        <v>43.462567865337</v>
      </c>
      <c r="M2598">
        <v>76.959166731909505</v>
      </c>
      <c r="N2598">
        <v>0.951822652008814</v>
      </c>
      <c r="O2598">
        <v>0</v>
      </c>
      <c r="P2598">
        <v>1668.4759916492601</v>
      </c>
      <c r="Q2598">
        <v>0.37015948661668002</v>
      </c>
    </row>
    <row r="2599" spans="1:17" hidden="1" x14ac:dyDescent="0.3">
      <c r="A2599" t="s">
        <v>5361</v>
      </c>
      <c r="B2599" t="s">
        <v>5362</v>
      </c>
      <c r="C2599" t="str">
        <f>IFERROR(VLOOKUP(Table1[[#This Row],[Ticker]],[1]!Table1[[Symbol]:[Industry]],2,FALSE),"-")</f>
        <v>-</v>
      </c>
      <c r="D2599" t="s">
        <v>130</v>
      </c>
      <c r="E2599">
        <v>148.17200149999999</v>
      </c>
      <c r="F2599">
        <v>214.9</v>
      </c>
      <c r="G2599">
        <v>326.43320783615002</v>
      </c>
      <c r="H2599">
        <v>11.8807390704686</v>
      </c>
      <c r="I2599">
        <v>199.079530525157</v>
      </c>
      <c r="J2599">
        <v>-0.23110264982815901</v>
      </c>
      <c r="K2599">
        <v>189.66493916041901</v>
      </c>
      <c r="L2599">
        <v>131.41975227453599</v>
      </c>
      <c r="M2599">
        <v>72.125857823561304</v>
      </c>
      <c r="N2599">
        <v>0.90121210814611596</v>
      </c>
      <c r="O2599">
        <v>1.9078641228478199</v>
      </c>
      <c r="P2599">
        <v>370.755750273822</v>
      </c>
      <c r="Q2599">
        <v>0.11365070263912699</v>
      </c>
    </row>
    <row r="2600" spans="1:17" hidden="1" x14ac:dyDescent="0.3">
      <c r="A2600" t="s">
        <v>5363</v>
      </c>
      <c r="B2600" t="s">
        <v>5364</v>
      </c>
      <c r="C2600" t="str">
        <f>IFERROR(VLOOKUP(Table1[[#This Row],[Ticker]],[1]!Table1[[Symbol]:[Industry]],2,FALSE),"-")</f>
        <v>-</v>
      </c>
      <c r="E2600">
        <v>147.77104499999999</v>
      </c>
      <c r="F2600">
        <v>164.2</v>
      </c>
      <c r="G2600">
        <v>282.85053223644502</v>
      </c>
      <c r="H2600">
        <v>57.739738978657599</v>
      </c>
      <c r="I2600">
        <v>66.582588227277199</v>
      </c>
      <c r="J2600">
        <v>15.9949935288746</v>
      </c>
      <c r="K2600">
        <v>124.35523316185299</v>
      </c>
      <c r="L2600">
        <v>92.2808917917082</v>
      </c>
      <c r="M2600">
        <v>77.3723276510582</v>
      </c>
      <c r="N2600">
        <v>1.5981543103453799</v>
      </c>
      <c r="O2600">
        <v>4.1412911084043902</v>
      </c>
      <c r="P2600">
        <v>355.47850208044298</v>
      </c>
      <c r="Q2600">
        <v>0.180693824233777</v>
      </c>
    </row>
    <row r="2601" spans="1:17" hidden="1" x14ac:dyDescent="0.3">
      <c r="A2601" t="s">
        <v>5365</v>
      </c>
      <c r="B2601" t="s">
        <v>5366</v>
      </c>
      <c r="C2601" t="str">
        <f>IFERROR(VLOOKUP(Table1[[#This Row],[Ticker]],[1]!Table1[[Symbol]:[Industry]],2,FALSE),"-")</f>
        <v>-</v>
      </c>
      <c r="D2601" t="s">
        <v>242</v>
      </c>
      <c r="E2601">
        <v>147.63615449400001</v>
      </c>
      <c r="F2601">
        <v>134.9</v>
      </c>
      <c r="G2601">
        <v>-4.18503699211875</v>
      </c>
      <c r="H2601">
        <v>16.348779230285398</v>
      </c>
      <c r="I2601">
        <v>-15.1997721911351</v>
      </c>
      <c r="J2601">
        <v>-1.8430662014502699</v>
      </c>
      <c r="K2601">
        <v>127.67284045689399</v>
      </c>
      <c r="L2601">
        <v>121.739646760143</v>
      </c>
      <c r="M2601">
        <v>58.311407793381399</v>
      </c>
      <c r="N2601">
        <v>3.0675582937857802</v>
      </c>
      <c r="O2601">
        <v>22.312824314306798</v>
      </c>
      <c r="P2601">
        <v>41.182626896912602</v>
      </c>
      <c r="Q2601">
        <v>4.3468862328688997E-2</v>
      </c>
    </row>
    <row r="2602" spans="1:17" hidden="1" x14ac:dyDescent="0.3">
      <c r="A2602" t="s">
        <v>5367</v>
      </c>
      <c r="B2602" t="s">
        <v>5368</v>
      </c>
      <c r="C2602" t="str">
        <f>IFERROR(VLOOKUP(Table1[[#This Row],[Ticker]],[1]!Table1[[Symbol]:[Industry]],2,FALSE),"-")</f>
        <v>-</v>
      </c>
      <c r="D2602" t="s">
        <v>21</v>
      </c>
      <c r="E2602">
        <v>147.344977395</v>
      </c>
      <c r="F2602">
        <v>182.95</v>
      </c>
      <c r="G2602">
        <v>135.37712892490001</v>
      </c>
      <c r="H2602">
        <v>20.097986247984899</v>
      </c>
      <c r="I2602">
        <v>148.52426196750301</v>
      </c>
      <c r="J2602">
        <v>-6.0469278043852501</v>
      </c>
      <c r="K2602">
        <v>136.120987420685</v>
      </c>
      <c r="M2602">
        <v>48.7620490437439</v>
      </c>
      <c r="N2602">
        <v>0.62834224598930399</v>
      </c>
      <c r="O2602">
        <v>9.1008472260180504</v>
      </c>
      <c r="P2602">
        <v>195.08064516128999</v>
      </c>
    </row>
    <row r="2603" spans="1:17" hidden="1" x14ac:dyDescent="0.3">
      <c r="A2603" t="s">
        <v>5369</v>
      </c>
      <c r="B2603" t="s">
        <v>5370</v>
      </c>
      <c r="C2603" t="str">
        <f>IFERROR(VLOOKUP(Table1[[#This Row],[Ticker]],[1]!Table1[[Symbol]:[Industry]],2,FALSE),"-")</f>
        <v>-</v>
      </c>
      <c r="D2603" t="s">
        <v>189</v>
      </c>
      <c r="E2603">
        <v>146.884308</v>
      </c>
      <c r="F2603">
        <v>243.95</v>
      </c>
      <c r="G2603">
        <v>29.0852748202926</v>
      </c>
      <c r="H2603">
        <v>-1.6335306683931701</v>
      </c>
      <c r="I2603">
        <v>-4.0859901886157104</v>
      </c>
      <c r="J2603">
        <v>4.1714071388142697</v>
      </c>
      <c r="K2603">
        <v>237.47283218742101</v>
      </c>
      <c r="L2603">
        <v>216.749880589702</v>
      </c>
      <c r="M2603">
        <v>60.430133719441997</v>
      </c>
      <c r="N2603">
        <v>1.13723609020753</v>
      </c>
      <c r="O2603">
        <v>18.0569788891166</v>
      </c>
      <c r="P2603">
        <v>67.089041095890394</v>
      </c>
      <c r="Q2603">
        <v>3.4013648649296999E-2</v>
      </c>
    </row>
    <row r="2604" spans="1:17" hidden="1" x14ac:dyDescent="0.3">
      <c r="A2604" t="s">
        <v>5371</v>
      </c>
      <c r="B2604" t="s">
        <v>5372</v>
      </c>
      <c r="C2604" t="str">
        <f>IFERROR(VLOOKUP(Table1[[#This Row],[Ticker]],[1]!Table1[[Symbol]:[Industry]],2,FALSE),"-")</f>
        <v>-</v>
      </c>
      <c r="D2604" t="s">
        <v>388</v>
      </c>
      <c r="E2604">
        <v>146.674229166</v>
      </c>
      <c r="F2604">
        <v>22.7</v>
      </c>
      <c r="G2604">
        <v>33.134079534918499</v>
      </c>
      <c r="H2604">
        <v>7.8415675379086496</v>
      </c>
      <c r="I2604">
        <v>-4.6215663537616303</v>
      </c>
      <c r="J2604">
        <v>0.59048296512842802</v>
      </c>
      <c r="K2604">
        <v>22.2110853314007</v>
      </c>
      <c r="L2604">
        <v>20.397009496560798</v>
      </c>
      <c r="M2604">
        <v>48.2219881027223</v>
      </c>
      <c r="N2604">
        <v>1.1954203422428999</v>
      </c>
      <c r="O2604">
        <v>29.9559471365638</v>
      </c>
      <c r="P2604">
        <v>73.282442748091597</v>
      </c>
      <c r="Q2604">
        <v>2.9303539220956E-2</v>
      </c>
    </row>
    <row r="2605" spans="1:17" hidden="1" x14ac:dyDescent="0.3">
      <c r="A2605" t="s">
        <v>5373</v>
      </c>
      <c r="B2605" t="s">
        <v>5374</v>
      </c>
      <c r="C2605" t="str">
        <f>IFERROR(VLOOKUP(Table1[[#This Row],[Ticker]],[1]!Table1[[Symbol]:[Industry]],2,FALSE),"-")</f>
        <v>-</v>
      </c>
      <c r="D2605" t="s">
        <v>539</v>
      </c>
      <c r="E2605">
        <v>146.54512374999999</v>
      </c>
      <c r="F2605">
        <v>69.930000000000007</v>
      </c>
      <c r="G2605">
        <v>270.821392222231</v>
      </c>
      <c r="H2605">
        <v>3.1180531376170002</v>
      </c>
      <c r="I2605">
        <v>-13.000509824668001</v>
      </c>
      <c r="J2605">
        <v>1.5378022089382399</v>
      </c>
      <c r="K2605">
        <v>68.5648472488256</v>
      </c>
      <c r="L2605">
        <v>63.051235891287902</v>
      </c>
      <c r="M2605">
        <v>65.1703810906005</v>
      </c>
      <c r="N2605">
        <v>3.0443454034171999</v>
      </c>
      <c r="O2605">
        <v>38.1095381095381</v>
      </c>
      <c r="P2605">
        <v>319.74789915966301</v>
      </c>
      <c r="Q2605">
        <v>0.15978628051308999</v>
      </c>
    </row>
    <row r="2606" spans="1:17" hidden="1" x14ac:dyDescent="0.3">
      <c r="A2606" t="s">
        <v>5375</v>
      </c>
      <c r="B2606" t="s">
        <v>5376</v>
      </c>
      <c r="C2606" t="str">
        <f>IFERROR(VLOOKUP(Table1[[#This Row],[Ticker]],[1]!Table1[[Symbol]:[Industry]],2,FALSE),"-")</f>
        <v>-</v>
      </c>
      <c r="D2606" t="s">
        <v>65</v>
      </c>
      <c r="E2606">
        <v>146.48400000000001</v>
      </c>
      <c r="F2606">
        <v>122</v>
      </c>
      <c r="G2606">
        <v>-41.294808784778297</v>
      </c>
      <c r="H2606">
        <v>-18.9278105380616</v>
      </c>
      <c r="I2606">
        <v>-28.147675742175998</v>
      </c>
      <c r="J2606">
        <v>-14.921113099971</v>
      </c>
      <c r="M2606">
        <v>15.063466829457701</v>
      </c>
      <c r="O2606">
        <v>30.655737704918</v>
      </c>
      <c r="P2606">
        <v>7.9646017699114902</v>
      </c>
    </row>
    <row r="2607" spans="1:17" hidden="1" x14ac:dyDescent="0.3">
      <c r="A2607" t="s">
        <v>5377</v>
      </c>
      <c r="B2607" t="s">
        <v>5378</v>
      </c>
      <c r="C2607" t="str">
        <f>IFERROR(VLOOKUP(Table1[[#This Row],[Ticker]],[1]!Table1[[Symbol]:[Industry]],2,FALSE),"-")</f>
        <v>-</v>
      </c>
      <c r="D2607" t="s">
        <v>130</v>
      </c>
      <c r="E2607">
        <v>146.1204855</v>
      </c>
      <c r="F2607">
        <v>405.75</v>
      </c>
      <c r="G2607">
        <v>98.688011506760901</v>
      </c>
      <c r="H2607">
        <v>12.686573204506599</v>
      </c>
      <c r="I2607">
        <v>6.0071071209336502</v>
      </c>
      <c r="J2607">
        <v>5.1954318506212598</v>
      </c>
      <c r="K2607">
        <v>361.758227442215</v>
      </c>
      <c r="L2607">
        <v>303.64812055539198</v>
      </c>
      <c r="M2607">
        <v>72.977353658597707</v>
      </c>
      <c r="N2607">
        <v>1.05413117182405</v>
      </c>
      <c r="O2607">
        <v>14.614910659272899</v>
      </c>
      <c r="P2607">
        <v>132.38831615120199</v>
      </c>
      <c r="Q2607">
        <v>0.115896576175838</v>
      </c>
    </row>
    <row r="2608" spans="1:17" hidden="1" x14ac:dyDescent="0.3">
      <c r="A2608" t="s">
        <v>5379</v>
      </c>
      <c r="B2608" t="s">
        <v>5380</v>
      </c>
      <c r="C2608" t="str">
        <f>IFERROR(VLOOKUP(Table1[[#This Row],[Ticker]],[1]!Table1[[Symbol]:[Industry]],2,FALSE),"-")</f>
        <v>-</v>
      </c>
      <c r="D2608" t="s">
        <v>876</v>
      </c>
      <c r="E2608">
        <v>146.10277795799999</v>
      </c>
      <c r="F2608">
        <v>9.24</v>
      </c>
      <c r="G2608">
        <v>-14.469454655441901</v>
      </c>
      <c r="H2608">
        <v>6.2954287032278602</v>
      </c>
      <c r="I2608">
        <v>-47.3896236285266</v>
      </c>
      <c r="J2608">
        <v>14.789126225446299</v>
      </c>
      <c r="K2608">
        <v>8.8230927187868797</v>
      </c>
      <c r="L2608">
        <v>9.7840028957242104</v>
      </c>
      <c r="M2608">
        <v>75.934503634915799</v>
      </c>
      <c r="N2608">
        <v>1.65953728837707</v>
      </c>
      <c r="O2608">
        <v>71.536796536796501</v>
      </c>
      <c r="P2608">
        <v>16.962025316455598</v>
      </c>
      <c r="Q2608">
        <v>-3.3390831914482999E-2</v>
      </c>
    </row>
    <row r="2609" spans="1:17" hidden="1" x14ac:dyDescent="0.3">
      <c r="A2609" t="s">
        <v>5381</v>
      </c>
      <c r="B2609" t="s">
        <v>5382</v>
      </c>
      <c r="C2609" t="str">
        <f>IFERROR(VLOOKUP(Table1[[#This Row],[Ticker]],[1]!Table1[[Symbol]:[Industry]],2,FALSE),"-")</f>
        <v>-</v>
      </c>
      <c r="D2609" t="s">
        <v>21</v>
      </c>
      <c r="E2609">
        <v>146.07367500000001</v>
      </c>
      <c r="F2609">
        <v>197.75</v>
      </c>
      <c r="G2609">
        <v>106.766498819511</v>
      </c>
      <c r="H2609">
        <v>-29.362149908068201</v>
      </c>
      <c r="I2609">
        <v>-37.1267128304045</v>
      </c>
      <c r="J2609">
        <v>-8.4222558883747496</v>
      </c>
      <c r="K2609">
        <v>273.37751675245698</v>
      </c>
      <c r="L2609">
        <v>248.36434830913899</v>
      </c>
      <c r="M2609">
        <v>20.272141764223701</v>
      </c>
      <c r="N2609">
        <v>1.14727910126683</v>
      </c>
      <c r="O2609">
        <v>158.407079646017</v>
      </c>
      <c r="P2609">
        <v>132.64705882352899</v>
      </c>
      <c r="Q2609">
        <v>0.16648794680828399</v>
      </c>
    </row>
    <row r="2610" spans="1:17" hidden="1" x14ac:dyDescent="0.3">
      <c r="A2610" t="s">
        <v>5383</v>
      </c>
      <c r="B2610" t="s">
        <v>5384</v>
      </c>
      <c r="C2610" t="str">
        <f>IFERROR(VLOOKUP(Table1[[#This Row],[Ticker]],[1]!Table1[[Symbol]:[Industry]],2,FALSE),"-")</f>
        <v>-</v>
      </c>
      <c r="D2610" t="s">
        <v>189</v>
      </c>
      <c r="E2610">
        <v>145.96204584</v>
      </c>
      <c r="F2610">
        <v>168.3</v>
      </c>
      <c r="G2610">
        <v>178.23828026287799</v>
      </c>
      <c r="H2610">
        <v>12.433752152498499</v>
      </c>
      <c r="I2610">
        <v>26.573411085332701</v>
      </c>
      <c r="J2610">
        <v>4.7340322679133804</v>
      </c>
      <c r="K2610">
        <v>140.890389217267</v>
      </c>
      <c r="L2610">
        <v>110.092251194922</v>
      </c>
      <c r="M2610">
        <v>81.376633724554594</v>
      </c>
      <c r="N2610">
        <v>0.70559358356586899</v>
      </c>
      <c r="O2610">
        <v>6.6547831253713499</v>
      </c>
      <c r="P2610">
        <v>217.24787935909501</v>
      </c>
      <c r="Q2610">
        <v>0.23165599630661601</v>
      </c>
    </row>
    <row r="2611" spans="1:17" hidden="1" x14ac:dyDescent="0.3">
      <c r="A2611" t="s">
        <v>5385</v>
      </c>
      <c r="B2611" t="s">
        <v>5386</v>
      </c>
      <c r="C2611" t="str">
        <f>IFERROR(VLOOKUP(Table1[[#This Row],[Ticker]],[1]!Table1[[Symbol]:[Industry]],2,FALSE),"-")</f>
        <v>-</v>
      </c>
      <c r="D2611" t="s">
        <v>130</v>
      </c>
      <c r="E2611">
        <v>145.95234205399899</v>
      </c>
      <c r="F2611">
        <v>16.43</v>
      </c>
      <c r="G2611">
        <v>52.785871825147296</v>
      </c>
      <c r="H2611">
        <v>14.6915524706539</v>
      </c>
      <c r="I2611">
        <v>28.087430311882301</v>
      </c>
      <c r="J2611">
        <v>-2.9729719958889702</v>
      </c>
      <c r="K2611">
        <v>15.1196666298192</v>
      </c>
      <c r="L2611">
        <v>13.765521874784699</v>
      </c>
      <c r="M2611">
        <v>57.370215079687398</v>
      </c>
      <c r="N2611">
        <v>1.8012125968253301</v>
      </c>
      <c r="O2611">
        <v>36.579427875836899</v>
      </c>
      <c r="P2611">
        <v>105.11860174781501</v>
      </c>
      <c r="Q2611">
        <v>4.1251025996418E-2</v>
      </c>
    </row>
    <row r="2612" spans="1:17" hidden="1" x14ac:dyDescent="0.3">
      <c r="A2612" t="s">
        <v>5387</v>
      </c>
      <c r="B2612" t="s">
        <v>5388</v>
      </c>
      <c r="C2612" t="str">
        <f>IFERROR(VLOOKUP(Table1[[#This Row],[Ticker]],[1]!Table1[[Symbol]:[Industry]],2,FALSE),"-")</f>
        <v>-</v>
      </c>
      <c r="D2612" t="s">
        <v>140</v>
      </c>
      <c r="E2612">
        <v>145.9496025</v>
      </c>
      <c r="F2612">
        <v>72.599999999999994</v>
      </c>
      <c r="G2612">
        <v>97.2973341495087</v>
      </c>
      <c r="H2612">
        <v>-2.4230194814105401E-2</v>
      </c>
      <c r="I2612">
        <v>38.3500909363867</v>
      </c>
      <c r="J2612">
        <v>3.9172407731557999</v>
      </c>
      <c r="K2612">
        <v>71.0841707234935</v>
      </c>
      <c r="L2612">
        <v>60.033667824262999</v>
      </c>
      <c r="M2612">
        <v>65.4402635674507</v>
      </c>
      <c r="N2612">
        <v>0.74606613891726203</v>
      </c>
      <c r="O2612">
        <v>13.1542699724518</v>
      </c>
      <c r="P2612">
        <v>148.63013698630101</v>
      </c>
      <c r="Q2612">
        <v>0.14536916590159099</v>
      </c>
    </row>
    <row r="2613" spans="1:17" hidden="1" x14ac:dyDescent="0.3">
      <c r="A2613" t="s">
        <v>5389</v>
      </c>
      <c r="B2613" t="s">
        <v>5390</v>
      </c>
      <c r="C2613" t="str">
        <f>IFERROR(VLOOKUP(Table1[[#This Row],[Ticker]],[1]!Table1[[Symbol]:[Industry]],2,FALSE),"-")</f>
        <v>-</v>
      </c>
      <c r="D2613" t="s">
        <v>304</v>
      </c>
      <c r="E2613">
        <v>145.50342499999999</v>
      </c>
      <c r="F2613">
        <v>64.599999999999994</v>
      </c>
      <c r="G2613">
        <v>-20.051623650784599</v>
      </c>
      <c r="M2613">
        <v>99.999992872253003</v>
      </c>
      <c r="N2613">
        <v>1</v>
      </c>
      <c r="O2613">
        <v>0</v>
      </c>
      <c r="P2613">
        <v>5.5555555555555296</v>
      </c>
    </row>
    <row r="2614" spans="1:17" hidden="1" x14ac:dyDescent="0.3">
      <c r="A2614" t="s">
        <v>5391</v>
      </c>
      <c r="B2614" t="s">
        <v>5392</v>
      </c>
      <c r="C2614" t="str">
        <f>IFERROR(VLOOKUP(Table1[[#This Row],[Ticker]],[1]!Table1[[Symbol]:[Industry]],2,FALSE),"-")</f>
        <v>-</v>
      </c>
      <c r="D2614" t="s">
        <v>403</v>
      </c>
      <c r="E2614">
        <v>145.41659999999999</v>
      </c>
      <c r="F2614">
        <v>200</v>
      </c>
      <c r="G2614">
        <v>78.891798298772301</v>
      </c>
      <c r="H2614">
        <v>0.761372975673691</v>
      </c>
      <c r="I2614">
        <v>29.534984010205999</v>
      </c>
      <c r="J2614">
        <v>-9.9357003828918007</v>
      </c>
      <c r="K2614">
        <v>198.95519458599401</v>
      </c>
      <c r="L2614">
        <v>168.10843096509601</v>
      </c>
      <c r="M2614">
        <v>51.043852919561701</v>
      </c>
      <c r="N2614">
        <v>0.333175575363373</v>
      </c>
      <c r="O2614">
        <v>19.5</v>
      </c>
      <c r="P2614">
        <v>130.680507497116</v>
      </c>
      <c r="Q2614">
        <v>0.13987060733159501</v>
      </c>
    </row>
    <row r="2615" spans="1:17" hidden="1" x14ac:dyDescent="0.3">
      <c r="A2615" t="s">
        <v>5393</v>
      </c>
      <c r="B2615" t="s">
        <v>5394</v>
      </c>
      <c r="C2615" t="str">
        <f>IFERROR(VLOOKUP(Table1[[#This Row],[Ticker]],[1]!Table1[[Symbol]:[Industry]],2,FALSE),"-")</f>
        <v>-</v>
      </c>
      <c r="E2615">
        <v>145.40254798800001</v>
      </c>
      <c r="F2615">
        <v>39</v>
      </c>
      <c r="G2615">
        <v>273.98298472808602</v>
      </c>
      <c r="H2615">
        <v>-27.0222732027093</v>
      </c>
      <c r="I2615">
        <v>-13.5756648249954</v>
      </c>
      <c r="J2615">
        <v>-2.7718493843097098</v>
      </c>
      <c r="K2615">
        <v>40.139745116359002</v>
      </c>
      <c r="L2615">
        <v>31.9330254943062</v>
      </c>
      <c r="M2615">
        <v>36.888497684798999</v>
      </c>
      <c r="N2615">
        <v>1.1978304373854201</v>
      </c>
      <c r="O2615">
        <v>46.871794871794798</v>
      </c>
      <c r="P2615">
        <v>348.27586206896501</v>
      </c>
      <c r="Q2615">
        <v>0.14213097987387899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239</v>
      </c>
      <c r="E2616">
        <v>145.08499499999999</v>
      </c>
      <c r="F2616">
        <v>133.75</v>
      </c>
      <c r="G2616">
        <v>-8.9477810380017608</v>
      </c>
      <c r="H2616">
        <v>-4.19302997138122</v>
      </c>
      <c r="I2616">
        <v>-42.580213352870501</v>
      </c>
      <c r="J2616">
        <v>1.9944107782919001</v>
      </c>
      <c r="K2616">
        <v>137.811259161262</v>
      </c>
      <c r="L2616">
        <v>151.59027182366299</v>
      </c>
      <c r="M2616">
        <v>54.2465534849104</v>
      </c>
      <c r="N2616">
        <v>0.77854052505445603</v>
      </c>
      <c r="O2616">
        <v>80.598130841121502</v>
      </c>
      <c r="P2616">
        <v>19.419642857142801</v>
      </c>
      <c r="Q2616">
        <v>0.10435359066538601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D2617" t="s">
        <v>624</v>
      </c>
      <c r="E2617">
        <v>145.035</v>
      </c>
      <c r="F2617">
        <v>129.30000000000001</v>
      </c>
      <c r="G2617">
        <v>-16.470337101077</v>
      </c>
      <c r="H2617">
        <v>38.62922687767</v>
      </c>
      <c r="I2617">
        <v>-3.5758356374220699</v>
      </c>
      <c r="J2617">
        <v>27.6514620603431</v>
      </c>
      <c r="K2617">
        <v>110.83058755645099</v>
      </c>
      <c r="M2617">
        <v>83.709194403321206</v>
      </c>
      <c r="N2617">
        <v>1.59291023441966</v>
      </c>
      <c r="O2617">
        <v>12.9156999226604</v>
      </c>
      <c r="P2617">
        <v>61.625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D2618" t="s">
        <v>1407</v>
      </c>
      <c r="E2618">
        <v>144.82395544400001</v>
      </c>
      <c r="F2618">
        <v>71.540000000000006</v>
      </c>
      <c r="G2618">
        <v>-22.225676316166702</v>
      </c>
      <c r="H2618">
        <v>2.0186618813912101</v>
      </c>
      <c r="I2618">
        <v>-17.516449614301798</v>
      </c>
      <c r="J2618">
        <v>2.4592009735557201</v>
      </c>
      <c r="K2618">
        <v>69.643369195239302</v>
      </c>
      <c r="L2618">
        <v>67.722988066096207</v>
      </c>
      <c r="M2618">
        <v>65.263087585799099</v>
      </c>
      <c r="N2618">
        <v>1.5889700586516</v>
      </c>
      <c r="O2618">
        <v>36.986301369863</v>
      </c>
      <c r="P2618">
        <v>39.726562499999901</v>
      </c>
      <c r="Q2618">
        <v>7.9095240597817001E-2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D2619" t="s">
        <v>130</v>
      </c>
      <c r="E2619">
        <v>144.31394799</v>
      </c>
      <c r="F2619">
        <v>7.3</v>
      </c>
      <c r="G2619">
        <v>-11.544679206340099</v>
      </c>
      <c r="H2619">
        <v>-10.2423864228225</v>
      </c>
      <c r="I2619">
        <v>-47.455593803987199</v>
      </c>
      <c r="J2619">
        <v>-2.2452567868473499</v>
      </c>
      <c r="K2619">
        <v>7.5267812899836102</v>
      </c>
      <c r="L2619">
        <v>7.9462437844918696</v>
      </c>
      <c r="M2619">
        <v>48.373131429790398</v>
      </c>
      <c r="N2619">
        <v>1.50147697995957</v>
      </c>
      <c r="O2619">
        <v>67.808219178082197</v>
      </c>
      <c r="P2619">
        <v>17.7419354838709</v>
      </c>
      <c r="Q2619">
        <v>2.1005730370065999E-2</v>
      </c>
    </row>
    <row r="2620" spans="1:17" hidden="1" x14ac:dyDescent="0.3">
      <c r="A2620" t="s">
        <v>5403</v>
      </c>
      <c r="B2620" t="s">
        <v>5404</v>
      </c>
      <c r="C2620" t="str">
        <f>IFERROR(VLOOKUP(Table1[[#This Row],[Ticker]],[1]!Table1[[Symbol]:[Industry]],2,FALSE),"-")</f>
        <v>-</v>
      </c>
      <c r="D2620" t="s">
        <v>624</v>
      </c>
      <c r="E2620">
        <v>144.27634649999999</v>
      </c>
      <c r="F2620">
        <v>70.349999999999994</v>
      </c>
      <c r="G2620">
        <v>-50.205249945890003</v>
      </c>
      <c r="H2620">
        <v>-6.99385413319437</v>
      </c>
      <c r="I2620">
        <v>-33.103024167121902</v>
      </c>
      <c r="J2620">
        <v>1.6253631592442901</v>
      </c>
      <c r="K2620">
        <v>69.686018404916595</v>
      </c>
      <c r="M2620">
        <v>56.407301085399901</v>
      </c>
      <c r="N2620">
        <v>1.0002468439241099</v>
      </c>
      <c r="O2620">
        <v>62.402274342572802</v>
      </c>
      <c r="P2620">
        <v>19.2372881355932</v>
      </c>
    </row>
    <row r="2621" spans="1:17" hidden="1" x14ac:dyDescent="0.3">
      <c r="A2621" t="s">
        <v>5405</v>
      </c>
      <c r="B2621" t="s">
        <v>5406</v>
      </c>
      <c r="C2621" t="str">
        <f>IFERROR(VLOOKUP(Table1[[#This Row],[Ticker]],[1]!Table1[[Symbol]:[Industry]],2,FALSE),"-")</f>
        <v>-</v>
      </c>
      <c r="E2621">
        <v>144.10202349400001</v>
      </c>
      <c r="F2621">
        <v>44.83</v>
      </c>
      <c r="G2621">
        <v>-10.0659420929381</v>
      </c>
      <c r="H2621">
        <v>-7.1398758302721204</v>
      </c>
      <c r="I2621">
        <v>69.775726193985605</v>
      </c>
      <c r="J2621">
        <v>-7.4573436076729998</v>
      </c>
      <c r="K2621">
        <v>46.275063028920798</v>
      </c>
      <c r="L2621">
        <v>37.768005154908998</v>
      </c>
      <c r="M2621">
        <v>27.648454972892001</v>
      </c>
      <c r="N2621">
        <v>1.24331020802752</v>
      </c>
      <c r="O2621">
        <v>23.087218380548698</v>
      </c>
      <c r="P2621">
        <v>189.78668390433</v>
      </c>
    </row>
    <row r="2622" spans="1:17" hidden="1" x14ac:dyDescent="0.3">
      <c r="A2622" t="s">
        <v>5407</v>
      </c>
      <c r="B2622" t="s">
        <v>5408</v>
      </c>
      <c r="C2622" t="str">
        <f>IFERROR(VLOOKUP(Table1[[#This Row],[Ticker]],[1]!Table1[[Symbol]:[Industry]],2,FALSE),"-")</f>
        <v>-</v>
      </c>
      <c r="D2622" t="s">
        <v>934</v>
      </c>
      <c r="E2622">
        <v>143.74235250000001</v>
      </c>
      <c r="F2622">
        <v>68.48</v>
      </c>
      <c r="G2622">
        <v>114.420861452615</v>
      </c>
      <c r="H2622">
        <v>-17.195610190205599</v>
      </c>
      <c r="I2622">
        <v>12.6404288088598</v>
      </c>
      <c r="J2622">
        <v>-0.53567280723915001</v>
      </c>
      <c r="K2622">
        <v>67.134721851768703</v>
      </c>
      <c r="L2622">
        <v>56.384004019594599</v>
      </c>
      <c r="M2622">
        <v>53.697510235819102</v>
      </c>
      <c r="N2622">
        <v>0.70045906219550302</v>
      </c>
      <c r="O2622">
        <v>22.6635514018691</v>
      </c>
      <c r="P2622">
        <v>167.395548613822</v>
      </c>
      <c r="Q2622">
        <v>5.9664189955183002E-2</v>
      </c>
    </row>
    <row r="2623" spans="1:17" hidden="1" x14ac:dyDescent="0.3">
      <c r="A2623" t="s">
        <v>5409</v>
      </c>
      <c r="B2623" t="s">
        <v>5410</v>
      </c>
      <c r="C2623" t="str">
        <f>IFERROR(VLOOKUP(Table1[[#This Row],[Ticker]],[1]!Table1[[Symbol]:[Industry]],2,FALSE),"-")</f>
        <v>-</v>
      </c>
      <c r="D2623" t="s">
        <v>414</v>
      </c>
      <c r="E2623">
        <v>143.466879436</v>
      </c>
      <c r="F2623">
        <v>24.38</v>
      </c>
      <c r="G2623">
        <v>-26.697207466332099</v>
      </c>
      <c r="H2623">
        <v>-7.2749159951610398</v>
      </c>
      <c r="I2623">
        <v>-9.1111695210926893</v>
      </c>
      <c r="J2623">
        <v>-0.61823851595347201</v>
      </c>
      <c r="K2623">
        <v>24.779582871138999</v>
      </c>
      <c r="L2623">
        <v>23.915284514705899</v>
      </c>
      <c r="M2623">
        <v>51.301903361226898</v>
      </c>
      <c r="N2623">
        <v>1.0349108839012799</v>
      </c>
      <c r="O2623">
        <v>22.805578342903999</v>
      </c>
      <c r="P2623">
        <v>38.8382687927107</v>
      </c>
      <c r="Q2623">
        <v>2.1046862176390999E-2</v>
      </c>
    </row>
    <row r="2624" spans="1:17" hidden="1" x14ac:dyDescent="0.3">
      <c r="A2624" t="s">
        <v>5411</v>
      </c>
      <c r="B2624" t="s">
        <v>5412</v>
      </c>
      <c r="C2624" t="str">
        <f>IFERROR(VLOOKUP(Table1[[#This Row],[Ticker]],[1]!Table1[[Symbol]:[Industry]],2,FALSE),"-")</f>
        <v>-</v>
      </c>
      <c r="D2624" t="s">
        <v>873</v>
      </c>
      <c r="E2624">
        <v>143.28</v>
      </c>
      <c r="F2624">
        <v>151.19999999999999</v>
      </c>
      <c r="G2624">
        <v>-9.2994868986478796</v>
      </c>
      <c r="H2624">
        <v>3.4718992914631501</v>
      </c>
      <c r="I2624">
        <v>-8.4352783618802896</v>
      </c>
      <c r="J2624">
        <v>8.6880558622247506</v>
      </c>
      <c r="K2624">
        <v>141.04208457572301</v>
      </c>
      <c r="L2624">
        <v>137.349165712618</v>
      </c>
      <c r="M2624">
        <v>60.569882707660099</v>
      </c>
      <c r="N2624">
        <v>2.3017662337662301</v>
      </c>
      <c r="O2624">
        <v>1.62037037037037</v>
      </c>
      <c r="P2624">
        <v>22.330097087378601</v>
      </c>
    </row>
    <row r="2625" spans="1:17" hidden="1" x14ac:dyDescent="0.3">
      <c r="A2625" t="s">
        <v>5413</v>
      </c>
      <c r="B2625" t="s">
        <v>5414</v>
      </c>
      <c r="C2625" t="str">
        <f>IFERROR(VLOOKUP(Table1[[#This Row],[Ticker]],[1]!Table1[[Symbol]:[Industry]],2,FALSE),"-")</f>
        <v>-</v>
      </c>
      <c r="D2625" t="s">
        <v>539</v>
      </c>
      <c r="E2625">
        <v>143.109510935</v>
      </c>
      <c r="F2625">
        <v>91.75</v>
      </c>
      <c r="G2625">
        <v>20.841344337155402</v>
      </c>
      <c r="H2625">
        <v>-0.52721653523888401</v>
      </c>
      <c r="I2625">
        <v>-1.51687808634972</v>
      </c>
      <c r="J2625">
        <v>2.19368614061074</v>
      </c>
      <c r="K2625">
        <v>92.528193100608405</v>
      </c>
      <c r="L2625">
        <v>81.737100053614299</v>
      </c>
      <c r="M2625">
        <v>56.495214740286698</v>
      </c>
      <c r="N2625">
        <v>0.32332479424058702</v>
      </c>
      <c r="O2625">
        <v>19.564032697547599</v>
      </c>
      <c r="P2625">
        <v>51.527663088356697</v>
      </c>
      <c r="Q2625">
        <v>-1.2443404834600001E-4</v>
      </c>
    </row>
    <row r="2626" spans="1:17" hidden="1" x14ac:dyDescent="0.3">
      <c r="A2626" t="s">
        <v>5415</v>
      </c>
      <c r="B2626" t="s">
        <v>5416</v>
      </c>
      <c r="C2626" t="str">
        <f>IFERROR(VLOOKUP(Table1[[#This Row],[Ticker]],[1]!Table1[[Symbol]:[Industry]],2,FALSE),"-")</f>
        <v>-</v>
      </c>
      <c r="D2626" t="s">
        <v>713</v>
      </c>
      <c r="E2626">
        <v>142.89995898000001</v>
      </c>
      <c r="F2626">
        <v>85.98</v>
      </c>
      <c r="G2626">
        <v>-2.4795836170519001</v>
      </c>
      <c r="H2626">
        <v>2.14269904347803</v>
      </c>
      <c r="I2626">
        <v>-0.111947378947595</v>
      </c>
      <c r="J2626">
        <v>1.42140192873438</v>
      </c>
      <c r="K2626">
        <v>82.592324105075903</v>
      </c>
      <c r="L2626">
        <v>77.499472678919702</v>
      </c>
      <c r="M2626">
        <v>66.033807332126898</v>
      </c>
      <c r="N2626">
        <v>1.09912741240625</v>
      </c>
      <c r="O2626">
        <v>3.5124447545940898</v>
      </c>
      <c r="P2626">
        <v>47.986230636833</v>
      </c>
      <c r="Q2626">
        <v>1.9804733760708002E-2</v>
      </c>
    </row>
    <row r="2627" spans="1:17" hidden="1" x14ac:dyDescent="0.3">
      <c r="A2627" t="s">
        <v>5417</v>
      </c>
      <c r="B2627" t="s">
        <v>5418</v>
      </c>
      <c r="C2627" t="str">
        <f>IFERROR(VLOOKUP(Table1[[#This Row],[Ticker]],[1]!Table1[[Symbol]:[Industry]],2,FALSE),"-")</f>
        <v>-</v>
      </c>
      <c r="D2627" t="s">
        <v>49</v>
      </c>
      <c r="E2627">
        <v>142.79584201</v>
      </c>
      <c r="F2627">
        <v>127.95</v>
      </c>
      <c r="G2627">
        <v>-79.079906479067404</v>
      </c>
      <c r="H2627">
        <v>-19.398360189574699</v>
      </c>
      <c r="I2627">
        <v>-48.485046163737799</v>
      </c>
      <c r="J2627">
        <v>4.8741619404466796</v>
      </c>
      <c r="K2627">
        <v>191.45920116624501</v>
      </c>
      <c r="L2627">
        <v>158.62245820553801</v>
      </c>
      <c r="M2627">
        <v>40.188992965325497</v>
      </c>
      <c r="N2627">
        <v>1.13492063492063</v>
      </c>
      <c r="O2627">
        <v>118.835482610394</v>
      </c>
      <c r="P2627">
        <v>15.6871609403254</v>
      </c>
    </row>
    <row r="2628" spans="1:17" hidden="1" x14ac:dyDescent="0.3">
      <c r="A2628" t="s">
        <v>5419</v>
      </c>
      <c r="B2628" t="s">
        <v>4455</v>
      </c>
      <c r="C2628" t="str">
        <f>IFERROR(VLOOKUP(Table1[[#This Row],[Ticker]],[1]!Table1[[Symbol]:[Industry]],2,FALSE),"-")</f>
        <v>-</v>
      </c>
      <c r="D2628" t="s">
        <v>414</v>
      </c>
      <c r="E2628">
        <v>142.70671200000001</v>
      </c>
      <c r="F2628">
        <v>11.29</v>
      </c>
      <c r="G2628">
        <v>43.461889862728803</v>
      </c>
      <c r="H2628">
        <v>-2.6379116896349402</v>
      </c>
      <c r="I2628">
        <v>-11.925762993657701</v>
      </c>
      <c r="J2628">
        <v>-1.65413994634576</v>
      </c>
      <c r="K2628">
        <v>11.0551067493777</v>
      </c>
      <c r="L2628">
        <v>10.129483111541299</v>
      </c>
      <c r="M2628">
        <v>48.048866221409703</v>
      </c>
      <c r="N2628">
        <v>0.97422178432179496</v>
      </c>
      <c r="O2628">
        <v>46.235606731620898</v>
      </c>
      <c r="P2628">
        <v>73.692307692307594</v>
      </c>
      <c r="Q2628">
        <v>-1.1526830328460001E-2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484</v>
      </c>
      <c r="E2629">
        <v>142.160056766</v>
      </c>
      <c r="F2629">
        <v>49.86</v>
      </c>
      <c r="G2629">
        <v>1.3404580861247</v>
      </c>
      <c r="H2629">
        <v>4.3323891743172496</v>
      </c>
      <c r="I2629">
        <v>-21.887839079269199</v>
      </c>
      <c r="J2629">
        <v>1.82533467327363</v>
      </c>
      <c r="K2629">
        <v>46.726606803104602</v>
      </c>
      <c r="L2629">
        <v>46.765144334816803</v>
      </c>
      <c r="M2629">
        <v>47.343117127334899</v>
      </c>
      <c r="N2629">
        <v>1.66321706962107</v>
      </c>
      <c r="O2629">
        <v>34.376253509827499</v>
      </c>
      <c r="P2629">
        <v>34.574898785425098</v>
      </c>
      <c r="Q2629">
        <v>-4.3371065736919998E-2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E2630">
        <v>141.74600000000001</v>
      </c>
      <c r="F2630">
        <v>162.30000000000001</v>
      </c>
      <c r="G2630">
        <v>3.5303128369443502</v>
      </c>
      <c r="H2630">
        <v>-1.4031007085368401</v>
      </c>
      <c r="I2630">
        <v>16.6774458795466</v>
      </c>
      <c r="J2630">
        <v>-6.3389225550414201</v>
      </c>
      <c r="K2630">
        <v>173.216172178806</v>
      </c>
      <c r="M2630">
        <v>45.848445652177901</v>
      </c>
      <c r="N2630">
        <v>0.68330214181742499</v>
      </c>
      <c r="O2630">
        <v>60.135551447935804</v>
      </c>
      <c r="P2630">
        <v>35.5889724310777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153</v>
      </c>
      <c r="E2631">
        <v>141.56598624</v>
      </c>
      <c r="F2631">
        <v>34.950000000000003</v>
      </c>
      <c r="G2631">
        <v>-90.088886523413294</v>
      </c>
      <c r="H2631">
        <v>-1.5912431461286101</v>
      </c>
      <c r="I2631">
        <v>-76.941753480811002</v>
      </c>
      <c r="J2631">
        <v>-3.1586128205281399</v>
      </c>
      <c r="K2631">
        <v>37.7338885652145</v>
      </c>
      <c r="M2631">
        <v>51.692934047961501</v>
      </c>
      <c r="N2631">
        <v>0.59211294248948498</v>
      </c>
      <c r="O2631">
        <v>211.015736766809</v>
      </c>
      <c r="P2631">
        <v>13.290113452188001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336</v>
      </c>
      <c r="E2632">
        <v>141.5</v>
      </c>
      <c r="F2632">
        <v>336.1</v>
      </c>
      <c r="G2632">
        <v>114.121779424187</v>
      </c>
      <c r="H2632">
        <v>68.032874901219202</v>
      </c>
      <c r="I2632">
        <v>124.063528783482</v>
      </c>
      <c r="J2632">
        <v>8.7572312911124204</v>
      </c>
      <c r="K2632">
        <v>251.97486078207299</v>
      </c>
      <c r="M2632">
        <v>73.270595780189893</v>
      </c>
      <c r="N2632">
        <v>0.83380176128911299</v>
      </c>
      <c r="O2632">
        <v>11.4995537042546</v>
      </c>
      <c r="P2632">
        <v>158.53846153846101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D2633" t="s">
        <v>629</v>
      </c>
      <c r="E2633">
        <v>141.39396450000001</v>
      </c>
      <c r="F2633">
        <v>162.69999999999999</v>
      </c>
      <c r="G2633">
        <v>74.122749593070495</v>
      </c>
      <c r="H2633">
        <v>26.2844495730399</v>
      </c>
      <c r="I2633">
        <v>50.321344531609697</v>
      </c>
      <c r="J2633">
        <v>2.9529025400155899</v>
      </c>
      <c r="K2633">
        <v>139.92969271580401</v>
      </c>
      <c r="L2633">
        <v>118.248326696452</v>
      </c>
      <c r="M2633">
        <v>79.418389084960694</v>
      </c>
      <c r="N2633">
        <v>1.8726519586332599</v>
      </c>
      <c r="O2633">
        <v>3.0731407498463401</v>
      </c>
      <c r="P2633">
        <v>116.21262458471701</v>
      </c>
      <c r="Q2633">
        <v>0.10637205472545599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E2634">
        <v>141.37542459900001</v>
      </c>
      <c r="F2634">
        <v>3.24</v>
      </c>
      <c r="G2634">
        <v>54.612601013439999</v>
      </c>
      <c r="H2634">
        <v>5.8397922680517702</v>
      </c>
      <c r="I2634">
        <v>-11.2100461637378</v>
      </c>
      <c r="J2634">
        <v>-4.9880580017273104</v>
      </c>
      <c r="K2634">
        <v>3.21756273275594</v>
      </c>
      <c r="L2634">
        <v>3.1176337638868898</v>
      </c>
      <c r="M2634">
        <v>57.0195509236394</v>
      </c>
      <c r="N2634">
        <v>2.0266081635702502</v>
      </c>
      <c r="O2634">
        <v>91.049382716049394</v>
      </c>
      <c r="P2634">
        <v>145.45454545454501</v>
      </c>
      <c r="Q2634">
        <v>0.17883311032433399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D2635" t="s">
        <v>986</v>
      </c>
      <c r="E2635">
        <v>141.32946520499999</v>
      </c>
      <c r="F2635">
        <v>22.9</v>
      </c>
      <c r="G2635">
        <v>121.16006217297</v>
      </c>
      <c r="H2635">
        <v>15.9982150809368</v>
      </c>
      <c r="I2635">
        <v>-17.5574353058845</v>
      </c>
      <c r="J2635">
        <v>1.2385110732771401</v>
      </c>
      <c r="K2635">
        <v>21.230196804575801</v>
      </c>
      <c r="L2635">
        <v>19.675598097824501</v>
      </c>
      <c r="M2635">
        <v>41.621129149165697</v>
      </c>
      <c r="N2635">
        <v>0.79761607669647405</v>
      </c>
      <c r="O2635">
        <v>28.427947598253201</v>
      </c>
      <c r="P2635">
        <v>146.76724137931001</v>
      </c>
      <c r="Q2635">
        <v>0.130173258609003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E2636">
        <v>141.14839620000001</v>
      </c>
      <c r="F2636">
        <v>198.9</v>
      </c>
      <c r="G2636">
        <v>68.441601281464699</v>
      </c>
      <c r="H2636">
        <v>16.6665627238464</v>
      </c>
      <c r="I2636">
        <v>3.5166302211017699</v>
      </c>
      <c r="J2636">
        <v>-0.263747729866595</v>
      </c>
      <c r="K2636">
        <v>174.59187357242899</v>
      </c>
      <c r="L2636">
        <v>159.86109691745</v>
      </c>
      <c r="M2636">
        <v>63.1396896507704</v>
      </c>
      <c r="N2636">
        <v>2.4795856904217599</v>
      </c>
      <c r="O2636">
        <v>10.608345902463499</v>
      </c>
      <c r="P2636">
        <v>97.910447761194007</v>
      </c>
      <c r="Q2636">
        <v>0.207598168280062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E2637">
        <v>141.07984999999999</v>
      </c>
      <c r="F2637">
        <v>112.4</v>
      </c>
      <c r="G2637">
        <v>9.0035992367735904</v>
      </c>
      <c r="H2637">
        <v>-0.96954214997827803</v>
      </c>
      <c r="I2637">
        <v>-11.0388866780622</v>
      </c>
      <c r="J2637">
        <v>-4.2173629220139004</v>
      </c>
      <c r="K2637">
        <v>117.837094159472</v>
      </c>
      <c r="L2637">
        <v>113.842733092052</v>
      </c>
      <c r="M2637">
        <v>53.074247639452999</v>
      </c>
      <c r="N2637">
        <v>1.20746043973906</v>
      </c>
      <c r="O2637">
        <v>51.734875444839801</v>
      </c>
      <c r="P2637">
        <v>57.257782441413099</v>
      </c>
      <c r="Q2637">
        <v>0.12331559298108399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713</v>
      </c>
      <c r="E2638">
        <v>141.05316456</v>
      </c>
      <c r="F2638">
        <v>76.760000000000005</v>
      </c>
      <c r="G2638">
        <v>44.406089258940597</v>
      </c>
      <c r="H2638">
        <v>1.72708888459905</v>
      </c>
      <c r="I2638">
        <v>23.494612001334701</v>
      </c>
      <c r="J2638">
        <v>2.2980623762827599</v>
      </c>
      <c r="K2638">
        <v>71.829894624416895</v>
      </c>
      <c r="L2638">
        <v>61.571581670205198</v>
      </c>
      <c r="M2638">
        <v>44.340069516080298</v>
      </c>
      <c r="N2638">
        <v>0.97267640341376305</v>
      </c>
      <c r="O2638">
        <v>2.39708181344449</v>
      </c>
      <c r="P2638">
        <v>75.451428571428593</v>
      </c>
      <c r="Q2638">
        <v>1.5864695888099999E-4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239</v>
      </c>
      <c r="E2639">
        <v>140.957157</v>
      </c>
      <c r="F2639">
        <v>429.15</v>
      </c>
      <c r="G2639">
        <v>67.529634475027905</v>
      </c>
      <c r="H2639">
        <v>-1.8414293896254601</v>
      </c>
      <c r="I2639">
        <v>-5.0785873873084997</v>
      </c>
      <c r="J2639">
        <v>-3.2797120287256298</v>
      </c>
      <c r="K2639">
        <v>436.43733870165897</v>
      </c>
      <c r="L2639">
        <v>362.71187967224699</v>
      </c>
      <c r="M2639">
        <v>36.533439705969101</v>
      </c>
      <c r="N2639">
        <v>0.449092714042094</v>
      </c>
      <c r="O2639">
        <v>23.499941745310402</v>
      </c>
      <c r="P2639">
        <v>106.71965317919</v>
      </c>
      <c r="Q2639">
        <v>8.9594568489407E-2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E2640">
        <v>140.79108149999999</v>
      </c>
      <c r="F2640">
        <v>68.540000000000006</v>
      </c>
      <c r="G2640">
        <v>-59.538160505742503</v>
      </c>
      <c r="H2640">
        <v>15.7052326247964</v>
      </c>
      <c r="I2640">
        <v>-39.296083738460297</v>
      </c>
      <c r="J2640">
        <v>9.2141077479888693</v>
      </c>
      <c r="K2640">
        <v>68.118289606476296</v>
      </c>
      <c r="L2640">
        <v>86.595035726372004</v>
      </c>
      <c r="M2640">
        <v>65.656391270753105</v>
      </c>
      <c r="N2640">
        <v>2.0334580673563698</v>
      </c>
      <c r="O2640">
        <v>112.649547709366</v>
      </c>
      <c r="P2640">
        <v>23.495495495495501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E2641">
        <v>140.6</v>
      </c>
      <c r="F2641">
        <v>74.78</v>
      </c>
      <c r="G2641">
        <v>7.8570363924461697</v>
      </c>
      <c r="H2641">
        <v>7.2418502500008097</v>
      </c>
      <c r="I2641">
        <v>-16.918970400354699</v>
      </c>
      <c r="J2641">
        <v>1.75264819648193</v>
      </c>
      <c r="K2641">
        <v>70.661418608591802</v>
      </c>
      <c r="L2641">
        <v>69.3329843491384</v>
      </c>
      <c r="M2641">
        <v>71.047106360473293</v>
      </c>
      <c r="N2641">
        <v>1.5519830588475401</v>
      </c>
      <c r="O2641">
        <v>18.681465632521999</v>
      </c>
      <c r="P2641">
        <v>46.311876345137897</v>
      </c>
      <c r="Q2641">
        <v>-0.112456613811484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403</v>
      </c>
      <c r="E2642">
        <v>139.953400082</v>
      </c>
      <c r="F2642">
        <v>137</v>
      </c>
      <c r="G2642">
        <v>4.80690932293159</v>
      </c>
      <c r="H2642">
        <v>-2.6991011492596102</v>
      </c>
      <c r="I2642">
        <v>0.90362781226543698</v>
      </c>
      <c r="J2642">
        <v>-2.5651800295401999</v>
      </c>
      <c r="K2642">
        <v>135.583361284994</v>
      </c>
      <c r="L2642">
        <v>125.640915118685</v>
      </c>
      <c r="M2642">
        <v>51.970007397096502</v>
      </c>
      <c r="N2642">
        <v>0.54386026254066699</v>
      </c>
      <c r="O2642">
        <v>20.875912408759099</v>
      </c>
      <c r="P2642">
        <v>39.653414882772601</v>
      </c>
      <c r="Q2642">
        <v>5.2754687934395E-2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E2643">
        <v>139.79804999999999</v>
      </c>
      <c r="F2643">
        <v>79.61</v>
      </c>
      <c r="G2643">
        <v>66.782832684266197</v>
      </c>
      <c r="H2643">
        <v>17.1181910600043</v>
      </c>
      <c r="I2643">
        <v>15.058774915871201</v>
      </c>
      <c r="J2643">
        <v>27.049067223493399</v>
      </c>
      <c r="K2643">
        <v>61.728540119398701</v>
      </c>
      <c r="L2643">
        <v>56.486355123253901</v>
      </c>
      <c r="M2643">
        <v>87.973069879514696</v>
      </c>
      <c r="N2643">
        <v>2.8824120771097501</v>
      </c>
      <c r="O2643">
        <v>6.0168320562743398</v>
      </c>
      <c r="P2643">
        <v>121.138888888888</v>
      </c>
      <c r="Q2643">
        <v>0.15265883926433399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D2644" t="s">
        <v>80</v>
      </c>
      <c r="E2644">
        <v>139.65232</v>
      </c>
      <c r="F2644">
        <v>61.71</v>
      </c>
      <c r="G2644">
        <v>49.206574375321701</v>
      </c>
      <c r="H2644">
        <v>9.1599726859585697</v>
      </c>
      <c r="I2644">
        <v>-1.5705582931179201</v>
      </c>
      <c r="J2644">
        <v>-3.6831344735103699</v>
      </c>
      <c r="K2644">
        <v>58.797734191393403</v>
      </c>
      <c r="L2644">
        <v>52.561477693819903</v>
      </c>
      <c r="M2644">
        <v>53.233720195180403</v>
      </c>
      <c r="N2644">
        <v>1.87948229259403</v>
      </c>
      <c r="O2644">
        <v>24.777183600712998</v>
      </c>
      <c r="P2644">
        <v>97.788461538461505</v>
      </c>
      <c r="Q2644">
        <v>8.7677693289163999E-2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629</v>
      </c>
      <c r="E2645">
        <v>138.54345749999999</v>
      </c>
      <c r="F2645">
        <v>1870.65</v>
      </c>
      <c r="G2645">
        <v>131.509170185454</v>
      </c>
      <c r="H2645">
        <v>55.875260636000903</v>
      </c>
      <c r="I2645">
        <v>119.904403249342</v>
      </c>
      <c r="J2645">
        <v>-7.8496261406217904</v>
      </c>
      <c r="K2645">
        <v>1510.3782909506201</v>
      </c>
      <c r="L2645">
        <v>1080.6738413024</v>
      </c>
      <c r="M2645">
        <v>51.762915511132199</v>
      </c>
      <c r="N2645">
        <v>0.95978601062668301</v>
      </c>
      <c r="O2645">
        <v>19.928901718653901</v>
      </c>
      <c r="P2645">
        <v>170.38375370383699</v>
      </c>
      <c r="Q2645">
        <v>9.3212343212162999E-2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916</v>
      </c>
      <c r="E2646">
        <v>138.08902180000001</v>
      </c>
      <c r="F2646">
        <v>156.16999999999999</v>
      </c>
      <c r="G2646">
        <v>10.3701825698896</v>
      </c>
      <c r="H2646">
        <v>-8.7940612851770297</v>
      </c>
      <c r="I2646">
        <v>-26.652353856045501</v>
      </c>
      <c r="J2646">
        <v>-0.85135012442233204</v>
      </c>
      <c r="K2646">
        <v>162.52429858549201</v>
      </c>
      <c r="L2646">
        <v>154.78506615126901</v>
      </c>
      <c r="M2646">
        <v>54.6353542230082</v>
      </c>
      <c r="N2646">
        <v>1.6004365077262901</v>
      </c>
      <c r="O2646">
        <v>24.799897547544301</v>
      </c>
      <c r="P2646">
        <v>55.8582834331337</v>
      </c>
      <c r="Q2646">
        <v>8.1303150791820003E-2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692</v>
      </c>
      <c r="E2647">
        <v>137.87709749999999</v>
      </c>
      <c r="F2647">
        <v>269</v>
      </c>
      <c r="G2647">
        <v>24.546323445069198</v>
      </c>
      <c r="H2647">
        <v>-14.3973817542884</v>
      </c>
      <c r="I2647">
        <v>-11.1036030589903</v>
      </c>
      <c r="J2647">
        <v>4.06515599480751</v>
      </c>
      <c r="K2647">
        <v>262.16015184688501</v>
      </c>
      <c r="L2647">
        <v>233.42337694834899</v>
      </c>
      <c r="M2647">
        <v>50.017431795449902</v>
      </c>
      <c r="N2647">
        <v>0.43075923365616098</v>
      </c>
      <c r="O2647">
        <v>16.728624535315902</v>
      </c>
      <c r="P2647">
        <v>53.670379891459497</v>
      </c>
      <c r="Q2647">
        <v>4.7816566172923E-2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E2648">
        <v>137.16620158000001</v>
      </c>
      <c r="F2648">
        <v>9.36</v>
      </c>
      <c r="G2648">
        <v>-54.6980882972492</v>
      </c>
      <c r="H2648">
        <v>3.7004707200345899</v>
      </c>
      <c r="I2648">
        <v>-36.670572479527301</v>
      </c>
      <c r="J2648">
        <v>-4.3356364074175602</v>
      </c>
      <c r="K2648">
        <v>9.3249039073595199</v>
      </c>
      <c r="L2648">
        <v>10.902324706208599</v>
      </c>
      <c r="M2648">
        <v>60.152584161878899</v>
      </c>
      <c r="N2648">
        <v>1.6393265056926201</v>
      </c>
      <c r="O2648">
        <v>41.025641025641001</v>
      </c>
      <c r="P2648">
        <v>29.999999999999901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75</v>
      </c>
      <c r="E2649">
        <v>137.1018636</v>
      </c>
      <c r="F2649">
        <v>71.2</v>
      </c>
      <c r="G2649">
        <v>152.06944353891299</v>
      </c>
      <c r="H2649">
        <v>-5.3545469895285596</v>
      </c>
      <c r="I2649">
        <v>34.067771684911101</v>
      </c>
      <c r="J2649">
        <v>-14.3746368407557</v>
      </c>
      <c r="K2649">
        <v>73.715463849354705</v>
      </c>
      <c r="L2649">
        <v>54.244005639928702</v>
      </c>
      <c r="M2649">
        <v>32.499878337942199</v>
      </c>
      <c r="N2649">
        <v>0.58401919372507405</v>
      </c>
      <c r="O2649">
        <v>27.3595505617977</v>
      </c>
      <c r="P2649">
        <v>196.82300460185999</v>
      </c>
      <c r="Q2649">
        <v>0.191570341514813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E2650">
        <v>136.99916099999999</v>
      </c>
      <c r="F2650">
        <v>77.77</v>
      </c>
      <c r="G2650">
        <v>-63.933904027910302</v>
      </c>
      <c r="H2650">
        <v>4.1675514653762002</v>
      </c>
      <c r="I2650">
        <v>-40.317189020880697</v>
      </c>
      <c r="J2650">
        <v>11.7679007111778</v>
      </c>
      <c r="K2650">
        <v>74.245566702304004</v>
      </c>
      <c r="M2650">
        <v>70.744554699134596</v>
      </c>
      <c r="N2650">
        <v>1.7151303980572199</v>
      </c>
      <c r="O2650">
        <v>72.238652436672197</v>
      </c>
      <c r="P2650">
        <v>19.646153846153801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130</v>
      </c>
      <c r="E2651">
        <v>136.9147365</v>
      </c>
      <c r="F2651">
        <v>296.8</v>
      </c>
      <c r="G2651">
        <v>231.12359002442901</v>
      </c>
      <c r="H2651">
        <v>3.2477000032069401</v>
      </c>
      <c r="I2651">
        <v>0.60662050292879299</v>
      </c>
      <c r="J2651">
        <v>5.9509934113451299</v>
      </c>
      <c r="K2651">
        <v>294.06078253992399</v>
      </c>
      <c r="L2651">
        <v>256.62850331701901</v>
      </c>
      <c r="M2651">
        <v>63.536711470050697</v>
      </c>
      <c r="N2651">
        <v>1.2631631808828601</v>
      </c>
      <c r="O2651">
        <v>32.260781671159002</v>
      </c>
      <c r="P2651">
        <v>271</v>
      </c>
      <c r="Q2651">
        <v>0.191750804105494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65</v>
      </c>
      <c r="E2652">
        <v>136.48418409499999</v>
      </c>
      <c r="F2652">
        <v>48.58</v>
      </c>
      <c r="G2652">
        <v>23.129502681026601</v>
      </c>
      <c r="H2652">
        <v>-2.0782591034681999</v>
      </c>
      <c r="I2652">
        <v>-32.492967974437398</v>
      </c>
      <c r="J2652">
        <v>-0.130134176718743</v>
      </c>
      <c r="K2652">
        <v>47.958442163282001</v>
      </c>
      <c r="L2652">
        <v>46.800562299440998</v>
      </c>
      <c r="M2652">
        <v>62.244259297025799</v>
      </c>
      <c r="N2652">
        <v>1.32813283594492</v>
      </c>
      <c r="O2652">
        <v>39.975298476739397</v>
      </c>
      <c r="P2652">
        <v>62.203672787979897</v>
      </c>
      <c r="Q2652">
        <v>8.5697271096320006E-3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252</v>
      </c>
      <c r="E2653">
        <v>136.21867599999999</v>
      </c>
      <c r="F2653">
        <v>422.7</v>
      </c>
      <c r="G2653">
        <v>40.810143628305397</v>
      </c>
      <c r="H2653">
        <v>38.989373925059503</v>
      </c>
      <c r="I2653">
        <v>27.7389588113864</v>
      </c>
      <c r="J2653">
        <v>-8.8922555041423795E-2</v>
      </c>
      <c r="K2653">
        <v>379.64955590774298</v>
      </c>
      <c r="L2653">
        <v>330.86086367614701</v>
      </c>
      <c r="M2653">
        <v>51.474422871141201</v>
      </c>
      <c r="N2653">
        <v>1.9581122365713699</v>
      </c>
      <c r="O2653">
        <v>24.2015613910574</v>
      </c>
      <c r="P2653">
        <v>75.868525067609696</v>
      </c>
      <c r="Q2653">
        <v>1.4528862594024E-2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211</v>
      </c>
      <c r="E2654">
        <v>136.162070873</v>
      </c>
      <c r="F2654">
        <v>57.19</v>
      </c>
      <c r="G2654">
        <v>-24.026362154830402</v>
      </c>
      <c r="H2654">
        <v>-6.2431626884994698</v>
      </c>
      <c r="I2654">
        <v>-43.631065540317401</v>
      </c>
      <c r="J2654">
        <v>-1.9705974151872101</v>
      </c>
      <c r="K2654">
        <v>60.361451228613902</v>
      </c>
      <c r="L2654">
        <v>65.744075211485693</v>
      </c>
      <c r="M2654">
        <v>40.692965465612701</v>
      </c>
      <c r="N2654">
        <v>0.867678552135141</v>
      </c>
      <c r="O2654">
        <v>66.812379786676004</v>
      </c>
      <c r="P2654">
        <v>10.5120772946859</v>
      </c>
      <c r="Q2654">
        <v>-3.6635510084463002E-2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297</v>
      </c>
      <c r="E2655">
        <v>135.546824485</v>
      </c>
      <c r="F2655">
        <v>38.99</v>
      </c>
      <c r="G2655">
        <v>-21.772292388763599</v>
      </c>
      <c r="H2655">
        <v>3.7027918622808902</v>
      </c>
      <c r="I2655">
        <v>-38.051649217172901</v>
      </c>
      <c r="J2655">
        <v>2.6247472395312301</v>
      </c>
      <c r="K2655">
        <v>40.430241782295298</v>
      </c>
      <c r="L2655">
        <v>44.605661919579603</v>
      </c>
      <c r="M2655">
        <v>62.455354027037899</v>
      </c>
      <c r="N2655">
        <v>1.4194900557843599</v>
      </c>
      <c r="O2655">
        <v>86.971018209797293</v>
      </c>
      <c r="P2655">
        <v>12.850940665701801</v>
      </c>
      <c r="Q2655">
        <v>-3.6377369555076998E-2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624</v>
      </c>
      <c r="E2656">
        <v>135.48465576199999</v>
      </c>
      <c r="F2656">
        <v>128.52000000000001</v>
      </c>
      <c r="G2656">
        <v>62.0132587498642</v>
      </c>
      <c r="H2656">
        <v>52.625237515967903</v>
      </c>
      <c r="I2656">
        <v>-8.3109375737864895</v>
      </c>
      <c r="J2656">
        <v>20.023226977668799</v>
      </c>
      <c r="K2656">
        <v>101.541803304927</v>
      </c>
      <c r="L2656">
        <v>97.869312991768794</v>
      </c>
      <c r="M2656">
        <v>93.453228721563207</v>
      </c>
      <c r="N2656">
        <v>2.81529751712818</v>
      </c>
      <c r="O2656">
        <v>29.7852474323062</v>
      </c>
      <c r="P2656">
        <v>94.285714285714207</v>
      </c>
      <c r="Q2656">
        <v>5.5994030878354001E-2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E2657">
        <v>135.31848002000001</v>
      </c>
      <c r="F2657">
        <v>117.14</v>
      </c>
      <c r="G2657">
        <v>167.756206719029</v>
      </c>
      <c r="H2657">
        <v>-1.19926580075457</v>
      </c>
      <c r="I2657">
        <v>56.280950667146499</v>
      </c>
      <c r="J2657">
        <v>8.1376134419431096</v>
      </c>
      <c r="K2657">
        <v>102.195802298177</v>
      </c>
      <c r="L2657">
        <v>79.472074870977806</v>
      </c>
      <c r="M2657">
        <v>70.844239071314902</v>
      </c>
      <c r="N2657">
        <v>0.45349005448860802</v>
      </c>
      <c r="O2657">
        <v>25.021341983950801</v>
      </c>
      <c r="P2657">
        <v>208.263157894736</v>
      </c>
      <c r="Q2657">
        <v>0.13808482160256699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130</v>
      </c>
      <c r="E2658">
        <v>135.11848302000001</v>
      </c>
      <c r="F2658">
        <v>431.25</v>
      </c>
      <c r="G2658">
        <v>-14.3312148146487</v>
      </c>
      <c r="H2658">
        <v>-2.5127666450100001</v>
      </c>
      <c r="I2658">
        <v>-42.005872009187897</v>
      </c>
      <c r="J2658">
        <v>-4.0683039983403901</v>
      </c>
      <c r="K2658">
        <v>466.09793298894601</v>
      </c>
      <c r="L2658">
        <v>471.815002070449</v>
      </c>
      <c r="M2658">
        <v>39.995213728188801</v>
      </c>
      <c r="N2658">
        <v>0.87244715635539705</v>
      </c>
      <c r="O2658">
        <v>56.660869565217297</v>
      </c>
      <c r="P2658">
        <v>21.1546565528866</v>
      </c>
      <c r="Q2658">
        <v>8.6864871884858003E-2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140</v>
      </c>
      <c r="E2659">
        <v>135.09350631999999</v>
      </c>
      <c r="F2659">
        <v>19.29</v>
      </c>
      <c r="G2659">
        <v>352.98224144857102</v>
      </c>
      <c r="H2659">
        <v>23.2096042094959</v>
      </c>
      <c r="I2659">
        <v>64.5124309004823</v>
      </c>
      <c r="J2659">
        <v>16.557784031784902</v>
      </c>
      <c r="K2659">
        <v>15.369977785329</v>
      </c>
      <c r="L2659">
        <v>12.5041723853388</v>
      </c>
      <c r="M2659">
        <v>84.943147115970405</v>
      </c>
      <c r="N2659">
        <v>2.1668687069933901</v>
      </c>
      <c r="O2659">
        <v>17.781233799896299</v>
      </c>
      <c r="P2659">
        <v>449.57264957264903</v>
      </c>
      <c r="Q2659">
        <v>5.8715412057073001E-2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140</v>
      </c>
      <c r="E2660">
        <v>135.0425358</v>
      </c>
      <c r="F2660">
        <v>17.43</v>
      </c>
      <c r="G2660">
        <v>-15.3604998894521</v>
      </c>
      <c r="H2660">
        <v>7.5893258998329101</v>
      </c>
      <c r="I2660">
        <v>-32.871005067847399</v>
      </c>
      <c r="J2660">
        <v>9.0296184783932194</v>
      </c>
      <c r="K2660">
        <v>16.656973329918799</v>
      </c>
      <c r="L2660">
        <v>16.49856006988</v>
      </c>
      <c r="M2660">
        <v>68.872245322505094</v>
      </c>
      <c r="N2660">
        <v>1.9987021997994301</v>
      </c>
      <c r="O2660">
        <v>32.816982214572498</v>
      </c>
      <c r="P2660">
        <v>37.786561264822097</v>
      </c>
      <c r="Q2660">
        <v>-4.6114498720015003E-2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403</v>
      </c>
      <c r="E2661">
        <v>134.92644777999999</v>
      </c>
      <c r="F2661">
        <v>191.45</v>
      </c>
      <c r="G2661">
        <v>136.653094766262</v>
      </c>
      <c r="H2661">
        <v>-35.723069261995903</v>
      </c>
      <c r="I2661">
        <v>50.337572883881101</v>
      </c>
      <c r="J2661">
        <v>-9.6329811423317704</v>
      </c>
      <c r="K2661">
        <v>216.50275200075899</v>
      </c>
      <c r="L2661">
        <v>165.469333088648</v>
      </c>
      <c r="M2661">
        <v>10.556053696937401</v>
      </c>
      <c r="N2661">
        <v>0.73333577934526295</v>
      </c>
      <c r="O2661">
        <v>45.3382084095064</v>
      </c>
      <c r="P2661">
        <v>187.76491808206799</v>
      </c>
      <c r="Q2661">
        <v>8.9925313165842E-2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403</v>
      </c>
      <c r="E2662">
        <v>134.86132799999999</v>
      </c>
      <c r="F2662">
        <v>1.1399999999999999</v>
      </c>
      <c r="G2662">
        <v>166.70051310135199</v>
      </c>
      <c r="H2662">
        <v>59.855460935298701</v>
      </c>
      <c r="I2662">
        <v>39.5399538362621</v>
      </c>
      <c r="J2662">
        <v>-9.1798316459505198</v>
      </c>
      <c r="K2662">
        <v>0.91910447673849305</v>
      </c>
      <c r="L2662">
        <v>0.73231964387239701</v>
      </c>
      <c r="M2662">
        <v>68.940235775002407</v>
      </c>
      <c r="N2662">
        <v>1.24342331470951</v>
      </c>
      <c r="O2662">
        <v>25.438596491228001</v>
      </c>
      <c r="P2662">
        <v>192.30769230769201</v>
      </c>
      <c r="Q2662">
        <v>0.112707535474594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140</v>
      </c>
      <c r="E2663">
        <v>134.858925</v>
      </c>
      <c r="F2663">
        <v>42.15</v>
      </c>
      <c r="K2663">
        <v>41.094271927697299</v>
      </c>
      <c r="L2663">
        <v>39.061986140059297</v>
      </c>
      <c r="M2663">
        <v>77.450142708280893</v>
      </c>
      <c r="N2663">
        <v>1</v>
      </c>
      <c r="Q2663">
        <v>5.6226245136147997E-2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E2664">
        <v>134.61417060599999</v>
      </c>
      <c r="F2664">
        <v>65.45</v>
      </c>
      <c r="G2664">
        <v>148.47154776183399</v>
      </c>
      <c r="H2664">
        <v>79.571311370565198</v>
      </c>
      <c r="I2664">
        <v>116.066490149111</v>
      </c>
      <c r="J2664">
        <v>3.4583493523687601</v>
      </c>
      <c r="K2664">
        <v>48.133640780226699</v>
      </c>
      <c r="L2664">
        <v>36.323541911297198</v>
      </c>
      <c r="M2664">
        <v>90.961358821684598</v>
      </c>
      <c r="N2664">
        <v>1.87642953866566</v>
      </c>
      <c r="O2664">
        <v>17.647058823529399</v>
      </c>
      <c r="P2664">
        <v>196.82539682539601</v>
      </c>
      <c r="Q2664">
        <v>0.116752952770781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21</v>
      </c>
      <c r="E2665">
        <v>134.2196352</v>
      </c>
      <c r="F2665">
        <v>112.96</v>
      </c>
      <c r="G2665">
        <v>84.189493621755901</v>
      </c>
      <c r="H2665">
        <v>-1.65356887333084</v>
      </c>
      <c r="I2665">
        <v>-3.1086424851318699</v>
      </c>
      <c r="J2665">
        <v>2.2204172345106801</v>
      </c>
      <c r="K2665">
        <v>109.729189571769</v>
      </c>
      <c r="L2665">
        <v>95.048238716745999</v>
      </c>
      <c r="M2665">
        <v>34.8736411073873</v>
      </c>
      <c r="N2665">
        <v>0.22110036488321599</v>
      </c>
      <c r="O2665">
        <v>30.1345609065155</v>
      </c>
      <c r="P2665">
        <v>120.19493177387901</v>
      </c>
      <c r="Q2665">
        <v>8.4993837912749004E-2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1426</v>
      </c>
      <c r="E2666">
        <v>133.90098</v>
      </c>
      <c r="F2666">
        <v>323.5</v>
      </c>
      <c r="G2666">
        <v>58.408747983648396</v>
      </c>
      <c r="H2666">
        <v>-5.1663985808772699</v>
      </c>
      <c r="I2666">
        <v>3.4274695088395899</v>
      </c>
      <c r="J2666">
        <v>-0.19587442669918401</v>
      </c>
      <c r="K2666">
        <v>319.52330432362203</v>
      </c>
      <c r="L2666">
        <v>276.03545415780098</v>
      </c>
      <c r="M2666">
        <v>47.534977267547802</v>
      </c>
      <c r="N2666">
        <v>0.34735279811421899</v>
      </c>
      <c r="O2666">
        <v>19.999999999999901</v>
      </c>
      <c r="P2666">
        <v>93.596648713345303</v>
      </c>
      <c r="Q2666">
        <v>4.3244473684174001E-2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539</v>
      </c>
      <c r="E2667">
        <v>133.57302784800001</v>
      </c>
      <c r="F2667">
        <v>195.16</v>
      </c>
      <c r="G2667">
        <v>79.070324726538701</v>
      </c>
      <c r="H2667">
        <v>9.6003396584356402</v>
      </c>
      <c r="I2667">
        <v>45.054078130047401</v>
      </c>
      <c r="J2667">
        <v>9.46789562677675</v>
      </c>
      <c r="K2667">
        <v>174.90315590144601</v>
      </c>
      <c r="L2667">
        <v>153.030941046447</v>
      </c>
      <c r="M2667">
        <v>78.125466953981004</v>
      </c>
      <c r="N2667">
        <v>1.6666186659189099</v>
      </c>
      <c r="O2667">
        <v>12.7280180364828</v>
      </c>
      <c r="P2667">
        <v>116.363636363636</v>
      </c>
      <c r="Q2667">
        <v>7.9620237575662001E-2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239</v>
      </c>
      <c r="E2668">
        <v>133.53669149999999</v>
      </c>
      <c r="F2668">
        <v>368.6</v>
      </c>
      <c r="G2668">
        <v>-15.7413073732552</v>
      </c>
      <c r="H2668">
        <v>-2.3852435656796902</v>
      </c>
      <c r="I2668">
        <v>-16.5453961507272</v>
      </c>
      <c r="J2668">
        <v>-1.468232899869</v>
      </c>
      <c r="K2668">
        <v>369.05882286534398</v>
      </c>
      <c r="L2668">
        <v>354.02214253916401</v>
      </c>
      <c r="M2668">
        <v>39.952633180561797</v>
      </c>
      <c r="N2668">
        <v>0.41261036259968598</v>
      </c>
      <c r="O2668">
        <v>20.699945740640199</v>
      </c>
      <c r="P2668">
        <v>30.941385435168701</v>
      </c>
      <c r="Q2668">
        <v>7.1806785204159996E-3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E2669">
        <v>133.4815911</v>
      </c>
      <c r="F2669">
        <v>254.35</v>
      </c>
      <c r="G2669">
        <v>250.70588485639001</v>
      </c>
      <c r="H2669">
        <v>0.455647937183636</v>
      </c>
      <c r="I2669">
        <v>168.46551160078599</v>
      </c>
      <c r="J2669">
        <v>-8.8922555041423795E-2</v>
      </c>
      <c r="K2669">
        <v>222.54097878905699</v>
      </c>
      <c r="L2669">
        <v>161.71226099142001</v>
      </c>
      <c r="M2669">
        <v>100</v>
      </c>
      <c r="N2669">
        <v>0.202401372212692</v>
      </c>
      <c r="O2669">
        <v>0</v>
      </c>
      <c r="P2669">
        <v>276.31306406273097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542</v>
      </c>
      <c r="E2670">
        <v>133.20726887999999</v>
      </c>
      <c r="F2670">
        <v>13.53</v>
      </c>
      <c r="G2670">
        <v>-21.530256129417101</v>
      </c>
      <c r="H2670">
        <v>34.486677616586299</v>
      </c>
      <c r="I2670">
        <v>21.899437450959201</v>
      </c>
      <c r="J2670">
        <v>3.2810408149219299</v>
      </c>
      <c r="K2670">
        <v>11.7266124110478</v>
      </c>
      <c r="L2670">
        <v>11.0655287844962</v>
      </c>
      <c r="M2670">
        <v>67.542490156069405</v>
      </c>
      <c r="N2670">
        <v>1.18542093662935</v>
      </c>
      <c r="O2670">
        <v>19.364375461936401</v>
      </c>
      <c r="P2670">
        <v>58.430913348946099</v>
      </c>
      <c r="Q2670">
        <v>-8.3226856319372003E-2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E2671">
        <v>133.185</v>
      </c>
      <c r="F2671">
        <v>19.690000000000001</v>
      </c>
      <c r="G2671">
        <v>44.134200104004599</v>
      </c>
      <c r="H2671">
        <v>37.651658668674699</v>
      </c>
      <c r="I2671">
        <v>8.1155815153803292</v>
      </c>
      <c r="J2671">
        <v>3.8965846913353799</v>
      </c>
      <c r="K2671">
        <v>16.4476693099061</v>
      </c>
      <c r="L2671">
        <v>17.602450168612101</v>
      </c>
      <c r="M2671">
        <v>98.055189642465294</v>
      </c>
      <c r="N2671">
        <v>2.2504016151427999</v>
      </c>
      <c r="O2671">
        <v>4.0629761300152198</v>
      </c>
      <c r="P2671">
        <v>93.608652900688298</v>
      </c>
      <c r="Q2671">
        <v>6.9289857677676994E-2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1025</v>
      </c>
      <c r="E2672">
        <v>133.18183302599999</v>
      </c>
      <c r="F2672">
        <v>7</v>
      </c>
      <c r="G2672">
        <v>-59.2564683058662</v>
      </c>
      <c r="H2672">
        <v>-17.528100708536801</v>
      </c>
      <c r="I2672">
        <v>-67.298755841157202</v>
      </c>
      <c r="J2672">
        <v>-8.7503398778760708</v>
      </c>
      <c r="K2672">
        <v>8.5438284236851292</v>
      </c>
      <c r="L2672">
        <v>11.3377338576738</v>
      </c>
      <c r="M2672">
        <v>17.9449124068366</v>
      </c>
      <c r="N2672">
        <v>0.29974660648391099</v>
      </c>
      <c r="O2672">
        <v>217.85714285714201</v>
      </c>
      <c r="P2672">
        <v>0.57471264367816499</v>
      </c>
      <c r="Q2672">
        <v>-6.7933078104905995E-2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414</v>
      </c>
      <c r="E2673">
        <v>133.09439</v>
      </c>
      <c r="F2673">
        <v>74.900000000000006</v>
      </c>
      <c r="G2673">
        <v>-46.456804061037403</v>
      </c>
      <c r="H2673">
        <v>10.7618546829413</v>
      </c>
      <c r="I2673">
        <v>-53.622654176306597</v>
      </c>
      <c r="J2673">
        <v>-7.8200563725965102</v>
      </c>
      <c r="K2673">
        <v>74.384984187103896</v>
      </c>
      <c r="L2673">
        <v>91.9329918401111</v>
      </c>
      <c r="M2673">
        <v>56.769333158361803</v>
      </c>
      <c r="N2673">
        <v>1.33127533861581</v>
      </c>
      <c r="O2673">
        <v>124.966622162883</v>
      </c>
      <c r="P2673">
        <v>27.359292637306499</v>
      </c>
      <c r="Q2673">
        <v>0.23811181760941399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403</v>
      </c>
      <c r="E2674">
        <v>133.09063368</v>
      </c>
      <c r="F2674">
        <v>164.75</v>
      </c>
      <c r="G2674">
        <v>5.3148672971905002</v>
      </c>
      <c r="H2674">
        <v>-0.72067465441476097</v>
      </c>
      <c r="I2674">
        <v>-7.1884806685302003</v>
      </c>
      <c r="J2674">
        <v>0.49034573764149603</v>
      </c>
      <c r="K2674">
        <v>166.72454450933299</v>
      </c>
      <c r="L2674">
        <v>154.37521125882199</v>
      </c>
      <c r="M2674">
        <v>39.423188605684601</v>
      </c>
      <c r="N2674">
        <v>0.47444961479916398</v>
      </c>
      <c r="O2674">
        <v>30.9863429438543</v>
      </c>
      <c r="P2674">
        <v>66.669457461885997</v>
      </c>
      <c r="Q2674">
        <v>8.0930622750143996E-2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75</v>
      </c>
      <c r="E2675">
        <v>132.72058404500001</v>
      </c>
      <c r="F2675">
        <v>1423</v>
      </c>
      <c r="G2675">
        <v>-12.0397410578964</v>
      </c>
      <c r="H2675">
        <v>-7.2729282947437301</v>
      </c>
      <c r="I2675">
        <v>-12.178157509756099</v>
      </c>
      <c r="J2675">
        <v>-5.3587979454958603</v>
      </c>
      <c r="K2675">
        <v>1443.20063450109</v>
      </c>
      <c r="L2675">
        <v>1362.9794953467001</v>
      </c>
      <c r="M2675">
        <v>56.613590354116603</v>
      </c>
      <c r="N2675">
        <v>1.5541180547533699</v>
      </c>
      <c r="O2675">
        <v>14.1918482080112</v>
      </c>
      <c r="P2675">
        <v>36.172248803827699</v>
      </c>
      <c r="Q2675">
        <v>3.2177792937492997E-2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E2676">
        <v>132.55532400000001</v>
      </c>
      <c r="F2676">
        <v>92.72</v>
      </c>
      <c r="G2676">
        <v>-27.459031058192</v>
      </c>
      <c r="H2676">
        <v>-2.72269530313143</v>
      </c>
      <c r="I2676">
        <v>-30.406948818605098</v>
      </c>
      <c r="J2676">
        <v>4.7307568750565201</v>
      </c>
      <c r="K2676">
        <v>95.064109686138707</v>
      </c>
      <c r="L2676">
        <v>97.270684414780106</v>
      </c>
      <c r="M2676">
        <v>55.609040107977499</v>
      </c>
      <c r="N2676">
        <v>1.1717794851662799</v>
      </c>
      <c r="O2676">
        <v>49.590163934426201</v>
      </c>
      <c r="P2676">
        <v>12.2518159806295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E2677">
        <v>132.40991998999999</v>
      </c>
      <c r="F2677">
        <v>126.05</v>
      </c>
      <c r="G2677">
        <v>1709.1817582026799</v>
      </c>
      <c r="H2677">
        <v>-16.455978655832201</v>
      </c>
      <c r="I2677">
        <v>269.50965080595898</v>
      </c>
      <c r="J2677">
        <v>-0.87017255504142299</v>
      </c>
      <c r="K2677">
        <v>136.27821627304201</v>
      </c>
      <c r="M2677">
        <v>37.601677766016401</v>
      </c>
      <c r="N2677">
        <v>0.27665667665667598</v>
      </c>
      <c r="O2677">
        <v>51.527171757239202</v>
      </c>
      <c r="P2677">
        <v>1734.78893740902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986</v>
      </c>
      <c r="E2678">
        <v>132.25798007999899</v>
      </c>
      <c r="F2678">
        <v>32.86</v>
      </c>
      <c r="G2678">
        <v>10.741368511502101</v>
      </c>
      <c r="H2678">
        <v>12.5997451758764</v>
      </c>
      <c r="I2678">
        <v>2.6362760779433798</v>
      </c>
      <c r="J2678">
        <v>1.2444107782919001</v>
      </c>
      <c r="K2678">
        <v>30.951783028587499</v>
      </c>
      <c r="L2678">
        <v>29.201949814161399</v>
      </c>
      <c r="M2678">
        <v>44.285832307242899</v>
      </c>
      <c r="N2678">
        <v>0.56709311033728804</v>
      </c>
      <c r="O2678">
        <v>17.163724893487501</v>
      </c>
      <c r="P2678">
        <v>41.3333333333333</v>
      </c>
      <c r="Q2678">
        <v>-1.0538587156142001E-2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E2679">
        <v>132.13953000000001</v>
      </c>
      <c r="F2679">
        <v>76.319999999999993</v>
      </c>
      <c r="G2679">
        <v>-28.692893492054399</v>
      </c>
      <c r="H2679">
        <v>1.1252326247964799</v>
      </c>
      <c r="I2679">
        <v>-15.5457604494521</v>
      </c>
      <c r="J2679">
        <v>8.7572312911124097</v>
      </c>
      <c r="O2679">
        <v>9.2767295597484498</v>
      </c>
      <c r="P2679">
        <v>5.9999999999999796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304</v>
      </c>
      <c r="E2680">
        <v>132.09928105</v>
      </c>
      <c r="F2680">
        <v>116.5</v>
      </c>
      <c r="G2680">
        <v>68.559487460326494</v>
      </c>
      <c r="H2680">
        <v>-1.4951336755697999</v>
      </c>
      <c r="I2680">
        <v>-26.608903938240399</v>
      </c>
      <c r="J2680">
        <v>-7.8054579881122796</v>
      </c>
      <c r="K2680">
        <v>121.246542323092</v>
      </c>
      <c r="L2680">
        <v>108.736850532112</v>
      </c>
      <c r="M2680">
        <v>30.068408964098602</v>
      </c>
      <c r="N2680">
        <v>0.96792560258113403</v>
      </c>
      <c r="O2680">
        <v>28.3261802575107</v>
      </c>
      <c r="P2680">
        <v>117.553688141923</v>
      </c>
      <c r="Q2680">
        <v>0.17967489974378401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46</v>
      </c>
      <c r="E2681">
        <v>131.9881</v>
      </c>
      <c r="F2681">
        <v>147.30000000000001</v>
      </c>
      <c r="G2681">
        <v>147.17059857143701</v>
      </c>
      <c r="H2681">
        <v>-8.0492274691002201</v>
      </c>
      <c r="I2681">
        <v>66.085408381716604</v>
      </c>
      <c r="J2681">
        <v>-1.35018381630268</v>
      </c>
      <c r="K2681">
        <v>132.44624260341999</v>
      </c>
      <c r="L2681">
        <v>94.387643609046506</v>
      </c>
      <c r="M2681">
        <v>35.8485884220432</v>
      </c>
      <c r="N2681">
        <v>0.68385345997286295</v>
      </c>
      <c r="O2681">
        <v>9.6401900882552507</v>
      </c>
      <c r="P2681">
        <v>202.77492291880699</v>
      </c>
      <c r="Q2681">
        <v>0.111444536831039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692</v>
      </c>
      <c r="E2682">
        <v>131.96700000000001</v>
      </c>
      <c r="F2682">
        <v>29.16</v>
      </c>
      <c r="G2682">
        <v>-11.2542380298695</v>
      </c>
      <c r="H2682">
        <v>43.492203859991001</v>
      </c>
      <c r="I2682">
        <v>-26.569029963443299</v>
      </c>
      <c r="J2682">
        <v>18.785924570926699</v>
      </c>
      <c r="K2682">
        <v>23.039256937632501</v>
      </c>
      <c r="L2682">
        <v>26.088640366459</v>
      </c>
      <c r="M2682">
        <v>93.586271738653195</v>
      </c>
      <c r="N2682">
        <v>2.23516810799648</v>
      </c>
      <c r="O2682">
        <v>40.260631001371699</v>
      </c>
      <c r="P2682">
        <v>53.473684210526301</v>
      </c>
      <c r="Q2682">
        <v>-0.114180243215818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46</v>
      </c>
      <c r="E2683">
        <v>131.93225009</v>
      </c>
      <c r="F2683">
        <v>6.31</v>
      </c>
      <c r="G2683">
        <v>49.670598571437502</v>
      </c>
      <c r="H2683">
        <v>16.8180531376169</v>
      </c>
      <c r="I2683">
        <v>-33.088976981347898</v>
      </c>
      <c r="J2683">
        <v>6.9807603688731498E-2</v>
      </c>
      <c r="K2683">
        <v>5.8413332376633198</v>
      </c>
      <c r="L2683">
        <v>4.47644997760636</v>
      </c>
      <c r="M2683">
        <v>98.119447480723096</v>
      </c>
      <c r="N2683">
        <v>1.0109139088602399</v>
      </c>
      <c r="O2683">
        <v>52.931854199683002</v>
      </c>
      <c r="P2683">
        <v>82.898550724637602</v>
      </c>
      <c r="Q2683">
        <v>3.0995031905616002E-2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D2684" t="s">
        <v>46</v>
      </c>
      <c r="E2684">
        <v>131.78787424000001</v>
      </c>
      <c r="F2684">
        <v>7.69</v>
      </c>
      <c r="G2684">
        <v>3.5594874603264799</v>
      </c>
      <c r="H2684">
        <v>-5.9947673752035104</v>
      </c>
      <c r="I2684">
        <v>-25.567390796506199</v>
      </c>
      <c r="J2684">
        <v>6.0892383644988</v>
      </c>
      <c r="K2684">
        <v>7.1006443080433304</v>
      </c>
      <c r="L2684">
        <v>7.6569041781063198</v>
      </c>
      <c r="M2684">
        <v>53.027906374409497</v>
      </c>
      <c r="N2684">
        <v>1.38883802308545</v>
      </c>
      <c r="O2684">
        <v>33.289986996098797</v>
      </c>
      <c r="P2684">
        <v>47.884615384615302</v>
      </c>
      <c r="Q2684">
        <v>-0.115158373824075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21</v>
      </c>
      <c r="E2685">
        <v>131.402223972</v>
      </c>
      <c r="F2685">
        <v>104.68</v>
      </c>
      <c r="G2685">
        <v>-58.267198505149999</v>
      </c>
      <c r="H2685">
        <v>-11.072282685789601</v>
      </c>
      <c r="I2685">
        <v>-54.255987225733897</v>
      </c>
      <c r="J2685">
        <v>5.4018931668625703</v>
      </c>
      <c r="K2685">
        <v>116.95329542579201</v>
      </c>
      <c r="L2685">
        <v>140.86150053905601</v>
      </c>
      <c r="M2685">
        <v>45.706208212785903</v>
      </c>
      <c r="N2685">
        <v>0.696348012542505</v>
      </c>
      <c r="O2685">
        <v>119.71723347344199</v>
      </c>
      <c r="P2685">
        <v>5.1531893520843903</v>
      </c>
      <c r="Q2685">
        <v>7.518803628812E-3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388</v>
      </c>
      <c r="E2686">
        <v>131.4</v>
      </c>
      <c r="F2686">
        <v>759.9</v>
      </c>
      <c r="G2686">
        <v>-5.6456407448017201</v>
      </c>
      <c r="H2686">
        <v>12.880990200554001</v>
      </c>
      <c r="I2686">
        <v>8.9103419531763404</v>
      </c>
      <c r="J2686">
        <v>4.6272936611747797</v>
      </c>
      <c r="K2686">
        <v>713.94535032132001</v>
      </c>
      <c r="L2686">
        <v>688.59378994696306</v>
      </c>
      <c r="M2686">
        <v>47.595796230460302</v>
      </c>
      <c r="N2686">
        <v>0.76174552388105998</v>
      </c>
      <c r="O2686">
        <v>9.2248980128964302</v>
      </c>
      <c r="P2686">
        <v>32.156521739130397</v>
      </c>
      <c r="Q2686">
        <v>5.0857060096062001E-2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D2687" t="s">
        <v>505</v>
      </c>
      <c r="E2687">
        <v>131.30135999999999</v>
      </c>
      <c r="F2687">
        <v>14.04</v>
      </c>
      <c r="G2687">
        <v>-28.5788447211985</v>
      </c>
      <c r="H2687">
        <v>-0.86777860019130504</v>
      </c>
      <c r="I2687">
        <v>-59.055709914213303</v>
      </c>
      <c r="J2687">
        <v>-5.499744198328</v>
      </c>
      <c r="K2687">
        <v>14.5028495526516</v>
      </c>
      <c r="L2687">
        <v>16.717092088907101</v>
      </c>
      <c r="M2687">
        <v>36.959358038317099</v>
      </c>
      <c r="N2687">
        <v>1.5657904238262801</v>
      </c>
      <c r="O2687">
        <v>112.535612535612</v>
      </c>
      <c r="P2687">
        <v>22.193211488250601</v>
      </c>
      <c r="Q2687">
        <v>-3.1457820480930002E-2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E2688">
        <v>131.2261365</v>
      </c>
      <c r="F2688">
        <v>120.2</v>
      </c>
      <c r="G2688">
        <v>-39.84599104966</v>
      </c>
      <c r="H2688">
        <v>-5.3281007085368399</v>
      </c>
      <c r="I2688">
        <v>-22.253667176871001</v>
      </c>
      <c r="J2688">
        <v>-8.1348995665356707</v>
      </c>
      <c r="K2688">
        <v>130.73662004519099</v>
      </c>
      <c r="L2688">
        <v>136.299754336196</v>
      </c>
      <c r="M2688">
        <v>49.702564681404198</v>
      </c>
      <c r="N2688">
        <v>1.9523208850725</v>
      </c>
      <c r="O2688">
        <v>38.560732113144702</v>
      </c>
      <c r="P2688">
        <v>4.5217391304347796</v>
      </c>
      <c r="Q2688">
        <v>0.11558946362396801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D2689" t="s">
        <v>125</v>
      </c>
      <c r="E2689">
        <v>130.73895999999999</v>
      </c>
      <c r="F2689">
        <v>116</v>
      </c>
      <c r="G2689">
        <v>32.215950045360401</v>
      </c>
      <c r="H2689">
        <v>7.0103608299246902</v>
      </c>
      <c r="I2689">
        <v>-20.029767279275699</v>
      </c>
      <c r="J2689">
        <v>9.2934442530679604</v>
      </c>
      <c r="K2689">
        <v>115.660476291789</v>
      </c>
      <c r="L2689">
        <v>115.35133055172</v>
      </c>
      <c r="M2689">
        <v>80.417538316112498</v>
      </c>
      <c r="N2689">
        <v>1.08353581901969</v>
      </c>
      <c r="O2689">
        <v>76.422413793103402</v>
      </c>
      <c r="P2689">
        <v>107.142857142857</v>
      </c>
      <c r="Q2689">
        <v>0.26136183649714101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D2690" t="s">
        <v>388</v>
      </c>
      <c r="E2690">
        <v>130.420577925</v>
      </c>
      <c r="F2690">
        <v>4.76</v>
      </c>
      <c r="G2690">
        <v>-18.640887071508701</v>
      </c>
      <c r="H2690">
        <v>-22.8920406083699</v>
      </c>
      <c r="I2690">
        <v>-50.641864345556002</v>
      </c>
      <c r="J2690">
        <v>-6.2309571039857596</v>
      </c>
      <c r="K2690">
        <v>5.7908092370820903</v>
      </c>
      <c r="L2690">
        <v>6.4485310676563703</v>
      </c>
      <c r="M2690">
        <v>24.645176355297998</v>
      </c>
      <c r="N2690">
        <v>1.05868848619849</v>
      </c>
      <c r="O2690">
        <v>104.831932773109</v>
      </c>
      <c r="P2690">
        <v>37.971014492753604</v>
      </c>
      <c r="Q2690">
        <v>-7.4171722250951005E-2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D2691" t="s">
        <v>5187</v>
      </c>
      <c r="E2691">
        <v>130.39306875</v>
      </c>
      <c r="F2691">
        <v>204.5</v>
      </c>
      <c r="G2691">
        <v>36.244819210755097</v>
      </c>
      <c r="H2691">
        <v>33.382858195572702</v>
      </c>
      <c r="I2691">
        <v>13.9305595222942</v>
      </c>
      <c r="J2691">
        <v>-13.5797925872648</v>
      </c>
      <c r="K2691">
        <v>165.78159931101001</v>
      </c>
      <c r="L2691">
        <v>140.404320109293</v>
      </c>
      <c r="M2691">
        <v>59.1742862679802</v>
      </c>
      <c r="N2691">
        <v>1.4981273408239699</v>
      </c>
      <c r="O2691">
        <v>19.486552567237101</v>
      </c>
      <c r="P2691">
        <v>94.114855244423296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D2692" t="s">
        <v>445</v>
      </c>
      <c r="E2692">
        <v>130.35284675</v>
      </c>
      <c r="F2692">
        <v>113</v>
      </c>
      <c r="G2692">
        <v>169.817657394967</v>
      </c>
      <c r="H2692">
        <v>-0.22985509450174699</v>
      </c>
      <c r="I2692">
        <v>7.58669770112986</v>
      </c>
      <c r="J2692">
        <v>12.1338240235333</v>
      </c>
      <c r="K2692">
        <v>98.486743368369204</v>
      </c>
      <c r="L2692">
        <v>80.910174881972495</v>
      </c>
      <c r="M2692">
        <v>71.677874595857205</v>
      </c>
      <c r="N2692">
        <v>0.878523133024386</v>
      </c>
      <c r="O2692">
        <v>18.4513274336283</v>
      </c>
      <c r="P2692">
        <v>203.76344086021501</v>
      </c>
      <c r="Q2692">
        <v>5.5129994787720002E-2</v>
      </c>
    </row>
    <row r="2693" spans="1:17" hidden="1" x14ac:dyDescent="0.3">
      <c r="A2693" t="s">
        <v>5548</v>
      </c>
      <c r="B2693" t="s">
        <v>5549</v>
      </c>
      <c r="C2693" t="str">
        <f>IFERROR(VLOOKUP(Table1[[#This Row],[Ticker]],[1]!Table1[[Symbol]:[Industry]],2,FALSE),"-")</f>
        <v>-</v>
      </c>
      <c r="D2693" t="s">
        <v>5550</v>
      </c>
      <c r="E2693">
        <v>130.33052549999999</v>
      </c>
      <c r="F2693">
        <v>52.15</v>
      </c>
      <c r="G2693">
        <v>-35.301056757360499</v>
      </c>
      <c r="H2693">
        <v>-7.9826461630822898</v>
      </c>
      <c r="I2693">
        <v>-23.7695699732616</v>
      </c>
      <c r="J2693">
        <v>1.5378717033317799</v>
      </c>
      <c r="K2693">
        <v>54.2720594680966</v>
      </c>
      <c r="M2693">
        <v>46.885290831371101</v>
      </c>
      <c r="N2693">
        <v>0.83393038188577195</v>
      </c>
      <c r="O2693">
        <v>43.528283796740098</v>
      </c>
      <c r="P2693">
        <v>15.248618784530301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414</v>
      </c>
      <c r="E2694">
        <v>130.27023133599999</v>
      </c>
      <c r="F2694">
        <v>96.19</v>
      </c>
      <c r="G2694">
        <v>-30.579847195617401</v>
      </c>
      <c r="H2694">
        <v>54.573994225687699</v>
      </c>
      <c r="I2694">
        <v>-12.426484976205</v>
      </c>
      <c r="J2694">
        <v>61.572640862907598</v>
      </c>
      <c r="K2694">
        <v>73.710367644374699</v>
      </c>
      <c r="L2694">
        <v>84.978912775595305</v>
      </c>
      <c r="M2694">
        <v>88.556670964780196</v>
      </c>
      <c r="N2694">
        <v>3.1652507192057202</v>
      </c>
      <c r="O2694">
        <v>41.5233842976467</v>
      </c>
      <c r="P2694">
        <v>53.355415388816802</v>
      </c>
      <c r="Q2694">
        <v>0.234596389315051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D2695" t="s">
        <v>21</v>
      </c>
      <c r="E2695">
        <v>130.08204330000001</v>
      </c>
      <c r="F2695">
        <v>201</v>
      </c>
      <c r="G2695">
        <v>20.4684021890086</v>
      </c>
      <c r="H2695">
        <v>5.5983762233186199E-2</v>
      </c>
      <c r="I2695">
        <v>-7.33452315118556</v>
      </c>
      <c r="J2695">
        <v>-5.55912739675464</v>
      </c>
      <c r="K2695">
        <v>203.097498650543</v>
      </c>
      <c r="L2695">
        <v>188.14888033898001</v>
      </c>
      <c r="M2695">
        <v>52.977624939904203</v>
      </c>
      <c r="N2695">
        <v>0.876085284932552</v>
      </c>
      <c r="O2695">
        <v>29.353233830845699</v>
      </c>
      <c r="P2695">
        <v>58.7677725118483</v>
      </c>
      <c r="Q2695">
        <v>-4.9607115773689002E-2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1631</v>
      </c>
      <c r="E2696">
        <v>130.02585719999999</v>
      </c>
      <c r="F2696">
        <v>61.29</v>
      </c>
      <c r="G2696">
        <v>-2.5194458194700702</v>
      </c>
      <c r="H2696">
        <v>-3.4210286662367801</v>
      </c>
      <c r="I2696">
        <v>3.8839173897928698</v>
      </c>
      <c r="J2696">
        <v>1.05157331272716</v>
      </c>
      <c r="K2696">
        <v>60.330158164706098</v>
      </c>
      <c r="L2696">
        <v>56.230915484823299</v>
      </c>
      <c r="M2696">
        <v>57.650387217952897</v>
      </c>
      <c r="N2696">
        <v>0.80961049027572796</v>
      </c>
      <c r="O2696">
        <v>3.9158100832109501</v>
      </c>
      <c r="P2696">
        <v>27.980789308832701</v>
      </c>
      <c r="Q2696">
        <v>-2.9836431339762999E-2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E2697">
        <v>129.775026465</v>
      </c>
      <c r="F2697">
        <v>52.57</v>
      </c>
      <c r="G2697">
        <v>130.63073181880401</v>
      </c>
      <c r="H2697">
        <v>-1.4378895760992201</v>
      </c>
      <c r="I2697">
        <v>63.241825494016098</v>
      </c>
      <c r="J2697">
        <v>6.47853776241889</v>
      </c>
      <c r="K2697">
        <v>47.172952054270397</v>
      </c>
      <c r="L2697">
        <v>35.775820658643298</v>
      </c>
      <c r="M2697">
        <v>63.542933535475598</v>
      </c>
      <c r="N2697">
        <v>1.2694404573170699</v>
      </c>
      <c r="O2697">
        <v>16.416206962145701</v>
      </c>
      <c r="P2697">
        <v>221.332518337408</v>
      </c>
      <c r="Q2697">
        <v>0.113608855915432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75</v>
      </c>
      <c r="E2698">
        <v>129.57040979999999</v>
      </c>
      <c r="F2698">
        <v>2.2599999999999998</v>
      </c>
      <c r="G2698">
        <v>-25.115016725301899</v>
      </c>
      <c r="H2698">
        <v>15.4718992914631</v>
      </c>
      <c r="I2698">
        <v>-74.980775848646601</v>
      </c>
      <c r="J2698">
        <v>-1.3547453398515601</v>
      </c>
      <c r="K2698">
        <v>2.2416525529686799</v>
      </c>
      <c r="L2698">
        <v>2.7944765798090301</v>
      </c>
      <c r="M2698">
        <v>70.778293345689306</v>
      </c>
      <c r="N2698">
        <v>1.2345641618866501</v>
      </c>
      <c r="O2698">
        <v>223.45132743362799</v>
      </c>
      <c r="P2698">
        <v>20.5253444003711</v>
      </c>
      <c r="Q2698">
        <v>-3.1926414270687001E-2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E2699">
        <v>129.514072</v>
      </c>
      <c r="F2699">
        <v>72</v>
      </c>
      <c r="G2699">
        <v>-35.381615296565698</v>
      </c>
      <c r="H2699">
        <v>17.075909316525799</v>
      </c>
      <c r="I2699">
        <v>-31.9951378043279</v>
      </c>
      <c r="J2699">
        <v>14.525250673305001</v>
      </c>
      <c r="K2699">
        <v>65.833955396111804</v>
      </c>
      <c r="M2699">
        <v>84.001777211120199</v>
      </c>
      <c r="N2699">
        <v>1.5942599067598999</v>
      </c>
      <c r="O2699">
        <v>34.6111111111111</v>
      </c>
      <c r="P2699">
        <v>55.675675675675599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D2700" t="s">
        <v>1151</v>
      </c>
      <c r="E2700">
        <v>129.48032984899999</v>
      </c>
      <c r="F2700">
        <v>22.48</v>
      </c>
      <c r="G2700">
        <v>-12.357808929262101</v>
      </c>
      <c r="H2700">
        <v>2.2324626717448299</v>
      </c>
      <c r="I2700">
        <v>-42.011910782979399</v>
      </c>
      <c r="J2700">
        <v>1.0676610748518001</v>
      </c>
      <c r="K2700">
        <v>23.176184784108699</v>
      </c>
      <c r="L2700">
        <v>23.023697112618301</v>
      </c>
      <c r="M2700">
        <v>51.4524643915571</v>
      </c>
      <c r="N2700">
        <v>0.69400856302214298</v>
      </c>
      <c r="O2700">
        <v>57.829181494661803</v>
      </c>
      <c r="P2700">
        <v>40.062305295950097</v>
      </c>
      <c r="Q2700">
        <v>3.9237977908768998E-2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403</v>
      </c>
      <c r="E2701">
        <v>129.224275828</v>
      </c>
      <c r="F2701">
        <v>26.42</v>
      </c>
      <c r="G2701">
        <v>105.135178872262</v>
      </c>
      <c r="H2701">
        <v>25.0106627850843</v>
      </c>
      <c r="I2701">
        <v>104.09733088544201</v>
      </c>
      <c r="J2701">
        <v>3.7254698948209302</v>
      </c>
      <c r="K2701">
        <v>20.981369638891401</v>
      </c>
      <c r="L2701">
        <v>14.9222541291299</v>
      </c>
      <c r="M2701">
        <v>86.809372851615905</v>
      </c>
      <c r="N2701">
        <v>0.160095554146296</v>
      </c>
      <c r="O2701">
        <v>0.34065102195306401</v>
      </c>
      <c r="P2701">
        <v>220.24242424242399</v>
      </c>
      <c r="Q2701">
        <v>0.119136719898149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D2702" t="s">
        <v>65</v>
      </c>
      <c r="E2702">
        <v>129.01069042500001</v>
      </c>
      <c r="F2702">
        <v>24.33</v>
      </c>
      <c r="G2702">
        <v>-16.4349196985102</v>
      </c>
      <c r="H2702">
        <v>-0.271902361429397</v>
      </c>
      <c r="I2702">
        <v>-43.924834896132197</v>
      </c>
      <c r="J2702">
        <v>9.6544441261243001</v>
      </c>
      <c r="K2702">
        <v>23.742635946884899</v>
      </c>
      <c r="L2702">
        <v>25.993976904340599</v>
      </c>
      <c r="M2702">
        <v>85.097566179155294</v>
      </c>
      <c r="N2702">
        <v>1.5815274172881599</v>
      </c>
      <c r="O2702">
        <v>69.338265515824105</v>
      </c>
      <c r="P2702">
        <v>28.052631578947299</v>
      </c>
      <c r="Q2702">
        <v>-0.11459515948219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713</v>
      </c>
      <c r="E2703">
        <v>128.966509</v>
      </c>
      <c r="F2703">
        <v>89.02</v>
      </c>
      <c r="G2703">
        <v>-1.9784210720398101</v>
      </c>
      <c r="H2703">
        <v>0.166734972214333</v>
      </c>
      <c r="I2703">
        <v>-0.94433790282601304</v>
      </c>
      <c r="J2703">
        <v>0.97611256845732697</v>
      </c>
      <c r="K2703">
        <v>85.069055694726501</v>
      </c>
      <c r="L2703">
        <v>79.651760484971902</v>
      </c>
      <c r="M2703">
        <v>61.719228691607398</v>
      </c>
      <c r="N2703">
        <v>0.879849821970769</v>
      </c>
      <c r="O2703">
        <v>2.67355650415637</v>
      </c>
      <c r="P2703">
        <v>28.168806325589401</v>
      </c>
      <c r="Q2703">
        <v>1.0011050249949E-2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179</v>
      </c>
      <c r="E2704">
        <v>128.80439999999999</v>
      </c>
      <c r="F2704">
        <v>9.69</v>
      </c>
      <c r="G2704">
        <v>6.76986997398767</v>
      </c>
      <c r="H2704">
        <v>-13.7804371571349</v>
      </c>
      <c r="I2704">
        <v>-38.320795972460097</v>
      </c>
      <c r="J2704">
        <v>-2.5009828565489398</v>
      </c>
      <c r="K2704">
        <v>9.7353703280075798</v>
      </c>
      <c r="L2704">
        <v>9.6780144109704906</v>
      </c>
      <c r="M2704">
        <v>40.533857515056297</v>
      </c>
      <c r="N2704">
        <v>1.4548253879835</v>
      </c>
      <c r="O2704">
        <v>47.058823529411697</v>
      </c>
      <c r="P2704">
        <v>39.224137931034399</v>
      </c>
      <c r="Q2704">
        <v>0.116460561099878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629</v>
      </c>
      <c r="E2705">
        <v>128.67848699999999</v>
      </c>
      <c r="F2705">
        <v>209</v>
      </c>
      <c r="G2705">
        <v>172.75113628259601</v>
      </c>
      <c r="H2705">
        <v>-10.734241059414</v>
      </c>
      <c r="I2705">
        <v>42.297451059512703</v>
      </c>
      <c r="J2705">
        <v>4.2281506156902804</v>
      </c>
      <c r="K2705">
        <v>228.399756123239</v>
      </c>
      <c r="L2705">
        <v>171.442358836556</v>
      </c>
      <c r="M2705">
        <v>47.1152689093487</v>
      </c>
      <c r="N2705">
        <v>1.5147435897435899</v>
      </c>
      <c r="O2705">
        <v>34.449760765550202</v>
      </c>
      <c r="P2705">
        <v>221.53846153846101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629</v>
      </c>
      <c r="E2706">
        <v>128.675085</v>
      </c>
      <c r="F2706">
        <v>4.05</v>
      </c>
      <c r="G2706">
        <v>380.64282079365898</v>
      </c>
      <c r="H2706">
        <v>6.7047760037919097</v>
      </c>
      <c r="I2706">
        <v>46.363483248026803</v>
      </c>
      <c r="J2706">
        <v>9.3450397091094999</v>
      </c>
      <c r="K2706">
        <v>3.6766665397177101</v>
      </c>
      <c r="L2706">
        <v>2.8707092010352699</v>
      </c>
      <c r="M2706">
        <v>51.498096907277201</v>
      </c>
      <c r="N2706">
        <v>0.75252571406541702</v>
      </c>
      <c r="O2706">
        <v>10.8641975308642</v>
      </c>
      <c r="P2706">
        <v>439.99999999999898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75</v>
      </c>
      <c r="E2707">
        <v>128.14313011199999</v>
      </c>
      <c r="F2707">
        <v>94.9</v>
      </c>
      <c r="G2707">
        <v>28.576411370426602</v>
      </c>
      <c r="H2707">
        <v>-5.1557157712983397</v>
      </c>
      <c r="I2707">
        <v>13.402022801779299</v>
      </c>
      <c r="J2707">
        <v>-2.6030323549387999</v>
      </c>
      <c r="K2707">
        <v>95.6887098833773</v>
      </c>
      <c r="L2707">
        <v>86.877494790216204</v>
      </c>
      <c r="M2707">
        <v>39.647755021110399</v>
      </c>
      <c r="N2707">
        <v>0.118054278240885</v>
      </c>
      <c r="O2707">
        <v>41.095890410958802</v>
      </c>
      <c r="P2707">
        <v>60.168776371307999</v>
      </c>
      <c r="Q2707">
        <v>-1.4276095314328E-2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E2708">
        <v>128.02500000000001</v>
      </c>
      <c r="F2708">
        <v>47.41</v>
      </c>
      <c r="G2708">
        <v>111.442820793659</v>
      </c>
      <c r="H2708">
        <v>-6.6849634536348796</v>
      </c>
      <c r="I2708">
        <v>59.939953836262099</v>
      </c>
      <c r="J2708">
        <v>-4.1089264019350598</v>
      </c>
      <c r="K2708">
        <v>54.761418780603897</v>
      </c>
      <c r="L2708">
        <v>48.248868903879597</v>
      </c>
      <c r="M2708">
        <v>47.754389608023601</v>
      </c>
      <c r="N2708">
        <v>1.6052631578947301</v>
      </c>
      <c r="O2708">
        <v>95.781480700274201</v>
      </c>
      <c r="P2708">
        <v>175.88012801862001</v>
      </c>
      <c r="Q2708">
        <v>0.19868001335152199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1675</v>
      </c>
      <c r="E2709">
        <v>127.747850275</v>
      </c>
      <c r="F2709">
        <v>7.72</v>
      </c>
      <c r="G2709">
        <v>-76.683128573428704</v>
      </c>
      <c r="H2709">
        <v>0.29763655687871299</v>
      </c>
      <c r="I2709">
        <v>-32.4600461637378</v>
      </c>
      <c r="J2709">
        <v>-0.97612154109971705</v>
      </c>
      <c r="K2709">
        <v>7.88052577671536</v>
      </c>
      <c r="L2709">
        <v>9.5229965203279505</v>
      </c>
      <c r="M2709">
        <v>54.334447239075303</v>
      </c>
      <c r="N2709">
        <v>1.0078598736740401</v>
      </c>
      <c r="O2709">
        <v>107.901554404145</v>
      </c>
      <c r="P2709">
        <v>11.079136690647401</v>
      </c>
      <c r="Q2709">
        <v>5.5768176292027002E-2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189</v>
      </c>
      <c r="E2710">
        <v>127.13669785</v>
      </c>
      <c r="F2710">
        <v>110.8</v>
      </c>
      <c r="G2710">
        <v>2.2700586453222198</v>
      </c>
      <c r="H2710">
        <v>3.2756376092201598</v>
      </c>
      <c r="I2710">
        <v>-38.222190217339197</v>
      </c>
      <c r="J2710">
        <v>12.337978029753801</v>
      </c>
      <c r="K2710">
        <v>109.52829838676701</v>
      </c>
      <c r="L2710">
        <v>111.51859001403101</v>
      </c>
      <c r="M2710">
        <v>87.023163775179995</v>
      </c>
      <c r="N2710">
        <v>1.90350512856799</v>
      </c>
      <c r="O2710">
        <v>53.158844765342899</v>
      </c>
      <c r="P2710">
        <v>38.051333167206501</v>
      </c>
      <c r="Q2710">
        <v>0.12838554913776801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239</v>
      </c>
      <c r="E2711">
        <v>127.0256</v>
      </c>
      <c r="F2711">
        <v>127.85</v>
      </c>
      <c r="G2711">
        <v>-33.958433686626897</v>
      </c>
      <c r="H2711">
        <v>4.4685825418777396</v>
      </c>
      <c r="I2711">
        <v>-29.9761751959959</v>
      </c>
      <c r="J2711">
        <v>2.4062041506115799</v>
      </c>
      <c r="K2711">
        <v>130.68996878000701</v>
      </c>
      <c r="L2711">
        <v>140.579589386544</v>
      </c>
      <c r="M2711">
        <v>56.613232803645303</v>
      </c>
      <c r="N2711">
        <v>0.71681219151799302</v>
      </c>
      <c r="O2711">
        <v>51.740320688306603</v>
      </c>
      <c r="P2711">
        <v>16.227272727272702</v>
      </c>
      <c r="Q2711">
        <v>6.5608512961087995E-2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130</v>
      </c>
      <c r="E2712">
        <v>126.846636629999</v>
      </c>
      <c r="F2712">
        <v>139.5</v>
      </c>
      <c r="G2712">
        <v>26.851837187102401</v>
      </c>
      <c r="H2712">
        <v>6.3052326247964903</v>
      </c>
      <c r="I2712">
        <v>-20.683730374264101</v>
      </c>
      <c r="J2712">
        <v>1.10672961887162</v>
      </c>
      <c r="K2712">
        <v>128.74797149015299</v>
      </c>
      <c r="L2712">
        <v>121.38294252569401</v>
      </c>
      <c r="M2712">
        <v>66.207776101750298</v>
      </c>
      <c r="N2712">
        <v>0.99493944513809296</v>
      </c>
      <c r="O2712">
        <v>39.605734767024998</v>
      </c>
      <c r="P2712">
        <v>59.192057514549802</v>
      </c>
      <c r="Q2712">
        <v>7.1439088686704996E-2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D2713" t="s">
        <v>388</v>
      </c>
      <c r="E2713">
        <v>126.840255</v>
      </c>
      <c r="F2713">
        <v>55.75</v>
      </c>
      <c r="G2713">
        <v>13.941389234086101</v>
      </c>
      <c r="H2713">
        <v>26.539860456511601</v>
      </c>
      <c r="I2713">
        <v>-3.2533860266174002</v>
      </c>
      <c r="J2713">
        <v>17.4301198823905</v>
      </c>
      <c r="K2713">
        <v>45.4454252691474</v>
      </c>
      <c r="L2713">
        <v>46.347387845982901</v>
      </c>
      <c r="M2713">
        <v>84.203363548413705</v>
      </c>
      <c r="N2713">
        <v>2.91771159874608</v>
      </c>
      <c r="O2713">
        <v>39.372197309416997</v>
      </c>
      <c r="P2713">
        <v>61.127167630057698</v>
      </c>
      <c r="Q2713">
        <v>0.14540189161664599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629</v>
      </c>
      <c r="E2714">
        <v>126.568357159999</v>
      </c>
      <c r="F2714">
        <v>42.53</v>
      </c>
      <c r="G2714">
        <v>12.9174109575942</v>
      </c>
      <c r="H2714">
        <v>1.66680624542984</v>
      </c>
      <c r="I2714">
        <v>-4.5158837271896397</v>
      </c>
      <c r="J2714">
        <v>-4.3494082062555499</v>
      </c>
      <c r="K2714">
        <v>40.331568355997398</v>
      </c>
      <c r="L2714">
        <v>36.853482446511897</v>
      </c>
      <c r="M2714">
        <v>59.053879313075598</v>
      </c>
      <c r="N2714">
        <v>1.94232807575406</v>
      </c>
      <c r="O2714">
        <v>14.9306371972725</v>
      </c>
      <c r="P2714">
        <v>57.227356746765203</v>
      </c>
      <c r="Q2714">
        <v>-3.1022159602545001E-2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403</v>
      </c>
      <c r="E2715">
        <v>126.35504450099999</v>
      </c>
      <c r="F2715">
        <v>5.44</v>
      </c>
      <c r="G2715">
        <v>26.773773174612199</v>
      </c>
      <c r="H2715">
        <v>-6.6519945138465699</v>
      </c>
      <c r="I2715">
        <v>-5.3734319905095198</v>
      </c>
      <c r="J2715">
        <v>0.82348620408266004</v>
      </c>
      <c r="K2715">
        <v>5.4958359812225499</v>
      </c>
      <c r="L2715">
        <v>5.2891164308170104</v>
      </c>
      <c r="M2715">
        <v>57.483976949878098</v>
      </c>
      <c r="N2715">
        <v>1.54234479492082</v>
      </c>
      <c r="O2715">
        <v>74.264705882352899</v>
      </c>
      <c r="P2715">
        <v>70</v>
      </c>
      <c r="Q2715">
        <v>8.2942350689708996E-2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65</v>
      </c>
      <c r="E2716">
        <v>126.3015</v>
      </c>
      <c r="F2716">
        <v>28.6</v>
      </c>
      <c r="G2716">
        <v>2.5290215105057001</v>
      </c>
      <c r="H2716">
        <v>-6.7166528970890198</v>
      </c>
      <c r="I2716">
        <v>-30.346925290927</v>
      </c>
      <c r="J2716">
        <v>-0.60262118517840502</v>
      </c>
      <c r="K2716">
        <v>29.836850411884701</v>
      </c>
      <c r="L2716">
        <v>29.477564308060799</v>
      </c>
      <c r="M2716">
        <v>47.949511222712502</v>
      </c>
      <c r="N2716">
        <v>0.96225620260847899</v>
      </c>
      <c r="O2716">
        <v>53.461538461538403</v>
      </c>
      <c r="P2716">
        <v>36.190476190476197</v>
      </c>
      <c r="Q2716">
        <v>-3.9531249633614998E-2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189</v>
      </c>
      <c r="E2717">
        <v>126.28754370999999</v>
      </c>
      <c r="F2717">
        <v>531.79999999999995</v>
      </c>
      <c r="G2717">
        <v>7.6426328708334301</v>
      </c>
      <c r="H2717">
        <v>2.9485348054818501</v>
      </c>
      <c r="I2717">
        <v>-20.165703921460899</v>
      </c>
      <c r="J2717">
        <v>3.19418292345373</v>
      </c>
      <c r="K2717">
        <v>515.38884077719695</v>
      </c>
      <c r="L2717">
        <v>494.22462213394101</v>
      </c>
      <c r="M2717">
        <v>62.681659599870599</v>
      </c>
      <c r="N2717">
        <v>1.09627175009456</v>
      </c>
      <c r="O2717">
        <v>31.045505829259099</v>
      </c>
      <c r="P2717">
        <v>39.947368421052602</v>
      </c>
      <c r="Q2717">
        <v>7.1876216235033E-2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629</v>
      </c>
      <c r="E2718">
        <v>125.43233343999999</v>
      </c>
      <c r="F2718">
        <v>58.01</v>
      </c>
      <c r="G2718">
        <v>-10.279147397195</v>
      </c>
      <c r="H2718">
        <v>-2.6390192527309502</v>
      </c>
      <c r="I2718">
        <v>-20.058007297856999</v>
      </c>
      <c r="J2718">
        <v>0.218192271779937</v>
      </c>
      <c r="K2718">
        <v>60.017594258659997</v>
      </c>
      <c r="L2718">
        <v>59.058031716835004</v>
      </c>
      <c r="M2718">
        <v>42.573908216278902</v>
      </c>
      <c r="N2718">
        <v>0.50937526359581298</v>
      </c>
      <c r="O2718">
        <v>58.5588691604895</v>
      </c>
      <c r="P2718">
        <v>23.4255319148936</v>
      </c>
      <c r="Q2718">
        <v>3.6742387149149999E-2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1215</v>
      </c>
      <c r="E2719">
        <v>124.672623</v>
      </c>
      <c r="F2719">
        <v>170</v>
      </c>
      <c r="G2719">
        <v>76.293058323351005</v>
      </c>
      <c r="H2719">
        <v>-1.81286892045737</v>
      </c>
      <c r="I2719">
        <v>-13.6228368614122</v>
      </c>
      <c r="J2719">
        <v>6.8765946863378797</v>
      </c>
      <c r="K2719">
        <v>167.380170036409</v>
      </c>
      <c r="L2719">
        <v>132.389058304971</v>
      </c>
      <c r="M2719">
        <v>78.950393249345098</v>
      </c>
      <c r="N2719">
        <v>2.89982728842832</v>
      </c>
      <c r="O2719">
        <v>30.4411764705882</v>
      </c>
      <c r="P2719">
        <v>110.656753407682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629</v>
      </c>
      <c r="E2720">
        <v>124.3288</v>
      </c>
      <c r="F2720">
        <v>51.76</v>
      </c>
      <c r="G2720">
        <v>-8.6354277939108108</v>
      </c>
      <c r="H2720">
        <v>3.26781765881009</v>
      </c>
      <c r="I2720">
        <v>-27.2584000732029</v>
      </c>
      <c r="J2720">
        <v>0.90534130729127804</v>
      </c>
      <c r="K2720">
        <v>50.706037845586998</v>
      </c>
      <c r="L2720">
        <v>50.731355865341598</v>
      </c>
      <c r="M2720">
        <v>65.893878710822705</v>
      </c>
      <c r="N2720">
        <v>2.0651778693077101</v>
      </c>
      <c r="O2720">
        <v>32.5347758887171</v>
      </c>
      <c r="P2720">
        <v>25.936739659367301</v>
      </c>
      <c r="Q2720">
        <v>-1.4455359298005E-2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287</v>
      </c>
      <c r="E2721">
        <v>124.23912041099901</v>
      </c>
      <c r="F2721">
        <v>63.68</v>
      </c>
      <c r="G2721">
        <v>-19.065435856833702</v>
      </c>
      <c r="H2721">
        <v>11.4897564343203</v>
      </c>
      <c r="I2721">
        <v>-5.4707988519099198</v>
      </c>
      <c r="J2721">
        <v>4.6676075965225801</v>
      </c>
      <c r="K2721">
        <v>66.342591802054798</v>
      </c>
      <c r="L2721">
        <v>63.252384638493098</v>
      </c>
      <c r="M2721">
        <v>54.912767190975799</v>
      </c>
      <c r="N2721">
        <v>0.25617549148951302</v>
      </c>
      <c r="O2721">
        <v>69.503768844221099</v>
      </c>
      <c r="P2721">
        <v>44.727272727272698</v>
      </c>
      <c r="Q2721">
        <v>-1.412579471143E-3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100</v>
      </c>
      <c r="E2722">
        <v>123.93952197999999</v>
      </c>
      <c r="F2722">
        <v>57.26</v>
      </c>
      <c r="G2722">
        <v>-27.860507987494099</v>
      </c>
      <c r="H2722">
        <v>-6.2132070915155602</v>
      </c>
      <c r="I2722">
        <v>6.3612860628651502</v>
      </c>
      <c r="J2722">
        <v>3.0539345878157098</v>
      </c>
      <c r="K2722">
        <v>60.817074957101198</v>
      </c>
      <c r="L2722">
        <v>60.671108761503902</v>
      </c>
      <c r="M2722">
        <v>61.738124032141698</v>
      </c>
      <c r="N2722">
        <v>1.36712513267665</v>
      </c>
      <c r="O2722">
        <v>78.938176737687698</v>
      </c>
      <c r="P2722">
        <v>36.985645933014297</v>
      </c>
      <c r="Q2722">
        <v>5.6311172735754998E-2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130</v>
      </c>
      <c r="E2723">
        <v>123.87320778</v>
      </c>
      <c r="F2723">
        <v>60.6</v>
      </c>
      <c r="G2723">
        <v>11.7713518671061</v>
      </c>
      <c r="H2723">
        <v>-2.3318839724034599</v>
      </c>
      <c r="I2723">
        <v>-42.280544137101998</v>
      </c>
      <c r="J2723">
        <v>3.3174034790218299</v>
      </c>
      <c r="K2723">
        <v>62.492890300920998</v>
      </c>
      <c r="L2723">
        <v>62.038887909661703</v>
      </c>
      <c r="M2723">
        <v>49.554417800095301</v>
      </c>
      <c r="N2723">
        <v>1.5861914816840199</v>
      </c>
      <c r="O2723">
        <v>55.528052805280502</v>
      </c>
      <c r="P2723">
        <v>40.766550522648103</v>
      </c>
      <c r="Q2723">
        <v>0.115093108606381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1576</v>
      </c>
      <c r="E2724">
        <v>123.55390794100001</v>
      </c>
      <c r="F2724">
        <v>83.44</v>
      </c>
      <c r="G2724">
        <v>16.903495430722099</v>
      </c>
      <c r="H2724">
        <v>-9.75299848227605</v>
      </c>
      <c r="I2724">
        <v>12.0772672690979</v>
      </c>
      <c r="J2724">
        <v>-0.16077884246657601</v>
      </c>
      <c r="K2724">
        <v>90.177984478702996</v>
      </c>
      <c r="L2724">
        <v>85.265498460469104</v>
      </c>
      <c r="M2724">
        <v>48.6670509182389</v>
      </c>
      <c r="N2724">
        <v>0.98111888111888101</v>
      </c>
      <c r="O2724">
        <v>78.271812080536904</v>
      </c>
      <c r="P2724">
        <v>58.631178707224301</v>
      </c>
      <c r="Q2724">
        <v>4.4866361750177997E-2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65</v>
      </c>
      <c r="E2725">
        <v>123.3723375</v>
      </c>
      <c r="F2725">
        <v>190.2</v>
      </c>
      <c r="G2725">
        <v>115.030472615522</v>
      </c>
      <c r="H2725">
        <v>-15.537275020463399</v>
      </c>
      <c r="I2725">
        <v>36.716424424497397</v>
      </c>
      <c r="J2725">
        <v>3.4882264038480502</v>
      </c>
      <c r="K2725">
        <v>201.649400364174</v>
      </c>
      <c r="L2725">
        <v>166.51091002777699</v>
      </c>
      <c r="M2725">
        <v>51.770517605085999</v>
      </c>
      <c r="N2725">
        <v>0.13696063770453401</v>
      </c>
      <c r="O2725">
        <v>61.514195583596198</v>
      </c>
      <c r="P2725">
        <v>153.194888178913</v>
      </c>
      <c r="Q2725">
        <v>1.2014988137765E-2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297</v>
      </c>
      <c r="E2726">
        <v>123.29065</v>
      </c>
      <c r="F2726">
        <v>52.24</v>
      </c>
      <c r="G2726">
        <v>-8.4245861152679407</v>
      </c>
      <c r="H2726">
        <v>2.86116240638456</v>
      </c>
      <c r="I2726">
        <v>-15.051879093068401</v>
      </c>
      <c r="J2726">
        <v>1.86844178604384</v>
      </c>
      <c r="K2726">
        <v>51.455668684635903</v>
      </c>
      <c r="L2726">
        <v>52.384620116281603</v>
      </c>
      <c r="M2726">
        <v>61.722372446535402</v>
      </c>
      <c r="N2726">
        <v>1.97168517144482</v>
      </c>
      <c r="O2726">
        <v>41.462480857580303</v>
      </c>
      <c r="P2726">
        <v>27.1046228710462</v>
      </c>
      <c r="Q2726">
        <v>1.6581914259693999E-2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E2727">
        <v>122.68465550000001</v>
      </c>
      <c r="F2727">
        <v>43.67</v>
      </c>
      <c r="G2727">
        <v>56.427001702371697</v>
      </c>
      <c r="H2727">
        <v>48.531836199980503</v>
      </c>
      <c r="I2727">
        <v>72.191116626959797</v>
      </c>
      <c r="J2727">
        <v>48.109000474891303</v>
      </c>
      <c r="K2727">
        <v>33.459493151102599</v>
      </c>
      <c r="L2727">
        <v>29.284676518068199</v>
      </c>
      <c r="M2727">
        <v>90.084388354232104</v>
      </c>
      <c r="N2727">
        <v>3.4405440823804199</v>
      </c>
      <c r="O2727">
        <v>11.8387909319899</v>
      </c>
      <c r="P2727">
        <v>141.93905817174499</v>
      </c>
      <c r="Q2727">
        <v>5.5911544527071998E-2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E2728">
        <v>122.28924480000001</v>
      </c>
      <c r="F2728">
        <v>189.35</v>
      </c>
      <c r="G2728">
        <v>60.577678217455201</v>
      </c>
      <c r="H2728">
        <v>-4.3378833172324898</v>
      </c>
      <c r="I2728">
        <v>2.05461969655846</v>
      </c>
      <c r="J2728">
        <v>5.1937730474714199</v>
      </c>
      <c r="K2728">
        <v>178.11461283976701</v>
      </c>
      <c r="L2728">
        <v>157.91045552025699</v>
      </c>
      <c r="M2728">
        <v>38.936217657339597</v>
      </c>
      <c r="N2728">
        <v>0.67136308452961702</v>
      </c>
      <c r="O2728">
        <v>45.2336942170583</v>
      </c>
      <c r="P2728">
        <v>94.205128205128204</v>
      </c>
      <c r="Q2728">
        <v>0.104927862860559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629</v>
      </c>
      <c r="E2729">
        <v>121.913351952</v>
      </c>
      <c r="F2729">
        <v>4.1399999999999997</v>
      </c>
      <c r="G2729">
        <v>27.5451230368711</v>
      </c>
      <c r="H2729">
        <v>21.138565958129799</v>
      </c>
      <c r="I2729">
        <v>-6.0594993421384302</v>
      </c>
      <c r="J2729">
        <v>7.6253631592442899</v>
      </c>
      <c r="K2729">
        <v>3.3696357488768398</v>
      </c>
      <c r="L2729">
        <v>3.4112493826940402</v>
      </c>
      <c r="M2729">
        <v>84.525220120278604</v>
      </c>
      <c r="N2729">
        <v>1.5484514144555499</v>
      </c>
      <c r="O2729">
        <v>18.717237126117801</v>
      </c>
      <c r="P2729">
        <v>119.74025974025901</v>
      </c>
      <c r="Q2729">
        <v>-6.2273948309398003E-2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40</v>
      </c>
      <c r="E2730">
        <v>121.83335</v>
      </c>
      <c r="F2730">
        <v>466.25</v>
      </c>
      <c r="G2730">
        <v>144.44784540993501</v>
      </c>
      <c r="H2730">
        <v>7.0192168139130704</v>
      </c>
      <c r="I2730">
        <v>20.754239550547801</v>
      </c>
      <c r="J2730">
        <v>10.264152615801301</v>
      </c>
      <c r="K2730">
        <v>433.36109497379101</v>
      </c>
      <c r="L2730">
        <v>383.728008110335</v>
      </c>
      <c r="M2730">
        <v>68.709506079000505</v>
      </c>
      <c r="N2730">
        <v>1.57302134797713</v>
      </c>
      <c r="O2730">
        <v>12.761394101876601</v>
      </c>
      <c r="P2730">
        <v>174.74955804360599</v>
      </c>
      <c r="Q2730">
        <v>7.8687440988225998E-2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403</v>
      </c>
      <c r="E2731">
        <v>121.7969949</v>
      </c>
      <c r="F2731">
        <v>116.2</v>
      </c>
      <c r="G2731">
        <v>-73.394193360462793</v>
      </c>
      <c r="H2731">
        <v>-11.507505742861699</v>
      </c>
      <c r="I2731">
        <v>-9.30869241318306</v>
      </c>
      <c r="J2731">
        <v>-2.4508120666507098</v>
      </c>
      <c r="K2731">
        <v>126.86557431929501</v>
      </c>
      <c r="L2731">
        <v>127.163001698857</v>
      </c>
      <c r="M2731">
        <v>45.029589321671203</v>
      </c>
      <c r="N2731">
        <v>0.54608252482229802</v>
      </c>
      <c r="O2731">
        <v>102.23752151462899</v>
      </c>
      <c r="P2731">
        <v>26.579520697167698</v>
      </c>
      <c r="Q2731">
        <v>9.7201542771023997E-2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65</v>
      </c>
      <c r="E2732">
        <v>121.458</v>
      </c>
      <c r="F2732">
        <v>1029.6500000000001</v>
      </c>
      <c r="G2732">
        <v>3.3650760701676199</v>
      </c>
      <c r="H2732">
        <v>14.861434175184</v>
      </c>
      <c r="I2732">
        <v>-25.7891707428624</v>
      </c>
      <c r="J2732">
        <v>6.8419251850127196</v>
      </c>
      <c r="K2732">
        <v>922.51736387771302</v>
      </c>
      <c r="L2732">
        <v>887.44767137621204</v>
      </c>
      <c r="M2732">
        <v>72.168638477304995</v>
      </c>
      <c r="N2732">
        <v>2.6459864511322402</v>
      </c>
      <c r="O2732">
        <v>26.547856067595699</v>
      </c>
      <c r="P2732">
        <v>45.225669957686797</v>
      </c>
      <c r="Q2732">
        <v>2.6649920171073999E-2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65</v>
      </c>
      <c r="E2733">
        <v>120.915005796</v>
      </c>
      <c r="F2733">
        <v>7.23</v>
      </c>
      <c r="G2733">
        <v>53.892162032131402</v>
      </c>
      <c r="H2733">
        <v>21.2558714168986</v>
      </c>
      <c r="I2733">
        <v>6.38429789799748</v>
      </c>
      <c r="J2733">
        <v>5.7761800842547499</v>
      </c>
      <c r="K2733">
        <v>5.9098952601037897</v>
      </c>
      <c r="L2733">
        <v>5.4701325572052504</v>
      </c>
      <c r="M2733">
        <v>81.477966086137897</v>
      </c>
      <c r="N2733">
        <v>2.6897301345920299</v>
      </c>
      <c r="O2733">
        <v>2.35131396957122</v>
      </c>
      <c r="P2733">
        <v>112.993759487266</v>
      </c>
      <c r="Q2733">
        <v>-1.7839603384772001E-2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1407</v>
      </c>
      <c r="E2734">
        <v>120.56265999999999</v>
      </c>
      <c r="F2734">
        <v>4.5199999999999996</v>
      </c>
      <c r="G2734">
        <v>209.20763560847399</v>
      </c>
      <c r="H2734">
        <v>5.5197461814153099</v>
      </c>
      <c r="I2734">
        <v>161.47934777565601</v>
      </c>
      <c r="J2734">
        <v>-0.95099152055866598</v>
      </c>
      <c r="K2734">
        <v>3.8985209746645202</v>
      </c>
      <c r="L2734">
        <v>2.4684496202031698</v>
      </c>
      <c r="M2734">
        <v>76.794537686863407</v>
      </c>
      <c r="N2734">
        <v>1.0344917194297401</v>
      </c>
      <c r="O2734">
        <v>8.6283185840708008</v>
      </c>
      <c r="P2734">
        <v>431.76470588235202</v>
      </c>
      <c r="Q2734">
        <v>4.5369977211631003E-2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239</v>
      </c>
      <c r="E2735">
        <v>120.5096704</v>
      </c>
      <c r="F2735">
        <v>112</v>
      </c>
      <c r="G2735">
        <v>46.568070601499898</v>
      </c>
      <c r="H2735">
        <v>3.0190691027839098</v>
      </c>
      <c r="I2735">
        <v>38.891305187613398</v>
      </c>
      <c r="J2735">
        <v>-8.8922555041423795E-2</v>
      </c>
      <c r="K2735">
        <v>105.628270896712</v>
      </c>
      <c r="M2735">
        <v>51.624103877051503</v>
      </c>
      <c r="N2735">
        <v>0.37724670749769801</v>
      </c>
      <c r="O2735">
        <v>19.6428571428571</v>
      </c>
      <c r="P2735">
        <v>103.636363636363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E2736">
        <v>120.4376</v>
      </c>
      <c r="F2736">
        <v>80</v>
      </c>
      <c r="G2736">
        <v>-32.583923392386602</v>
      </c>
      <c r="H2736">
        <v>-6.9671250987807403</v>
      </c>
      <c r="I2736">
        <v>-41.519193099979702</v>
      </c>
      <c r="J2736">
        <v>-4.6235287602920101</v>
      </c>
      <c r="K2736">
        <v>89.337799359077906</v>
      </c>
      <c r="L2736">
        <v>96.805652419994402</v>
      </c>
      <c r="M2736">
        <v>33.787040983797297</v>
      </c>
      <c r="N2736">
        <v>0.76002147458840297</v>
      </c>
      <c r="O2736">
        <v>83.749999999999901</v>
      </c>
      <c r="P2736">
        <v>9.4391244870041007</v>
      </c>
      <c r="Q2736">
        <v>7.4319464418571998E-2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287</v>
      </c>
      <c r="E2737">
        <v>120.20278740000001</v>
      </c>
      <c r="F2737">
        <v>57.21</v>
      </c>
      <c r="G2737">
        <v>-50.479142436806299</v>
      </c>
      <c r="H2737">
        <v>-10.774002347881099</v>
      </c>
      <c r="I2737">
        <v>-48.179147287333301</v>
      </c>
      <c r="J2737">
        <v>-3.63083518786314</v>
      </c>
      <c r="K2737">
        <v>59.8397201782699</v>
      </c>
      <c r="L2737">
        <v>68.5958794380537</v>
      </c>
      <c r="M2737">
        <v>41.3615838376261</v>
      </c>
      <c r="N2737">
        <v>1.6066497594137099</v>
      </c>
      <c r="O2737">
        <v>94.022024121656997</v>
      </c>
      <c r="P2737">
        <v>17.958762886597899</v>
      </c>
      <c r="Q2737">
        <v>9.3692389450049998E-3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E2738">
        <v>120.105178368</v>
      </c>
      <c r="F2738">
        <v>23.03</v>
      </c>
      <c r="G2738">
        <v>42.127707902181299</v>
      </c>
      <c r="H2738">
        <v>18.629794028305199</v>
      </c>
      <c r="I2738">
        <v>71.045929931879598</v>
      </c>
      <c r="J2738">
        <v>-6.1328785989974604</v>
      </c>
      <c r="K2738">
        <v>20.404135919912299</v>
      </c>
      <c r="L2738">
        <v>16.498085995897199</v>
      </c>
      <c r="M2738">
        <v>71.768986057214704</v>
      </c>
      <c r="N2738">
        <v>1.09618581631108</v>
      </c>
      <c r="O2738">
        <v>6.7737733391228696</v>
      </c>
      <c r="P2738">
        <v>126.227897838899</v>
      </c>
      <c r="Q2738">
        <v>0.114230315722682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242</v>
      </c>
      <c r="E2739">
        <v>120.063609722</v>
      </c>
      <c r="F2739">
        <v>57.18</v>
      </c>
      <c r="G2739">
        <v>-18.004619928959599</v>
      </c>
      <c r="H2739">
        <v>7.3817915539509196</v>
      </c>
      <c r="I2739">
        <v>-21.553845845772798</v>
      </c>
      <c r="J2739">
        <v>-3.63442314595817</v>
      </c>
      <c r="K2739">
        <v>54.645885054857501</v>
      </c>
      <c r="L2739">
        <v>55.928207119488903</v>
      </c>
      <c r="M2739">
        <v>48.788643547387402</v>
      </c>
      <c r="N2739">
        <v>0.78505593953182895</v>
      </c>
      <c r="O2739">
        <v>25.568380552640701</v>
      </c>
      <c r="P2739">
        <v>28.1200985883934</v>
      </c>
      <c r="Q2739">
        <v>-2.3553444696209999E-2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E2740">
        <v>120.005197</v>
      </c>
      <c r="F2740">
        <v>31.48</v>
      </c>
      <c r="G2740">
        <v>-57.864549552800199</v>
      </c>
      <c r="H2740">
        <v>-1.4968507085368401</v>
      </c>
      <c r="I2740">
        <v>-24.428726253223299</v>
      </c>
      <c r="J2740">
        <v>4.5113312520651698</v>
      </c>
      <c r="K2740">
        <v>34.595544150912197</v>
      </c>
      <c r="L2740">
        <v>34.116632633019798</v>
      </c>
      <c r="M2740">
        <v>49.399729336976897</v>
      </c>
      <c r="N2740">
        <v>0.70992143793289697</v>
      </c>
      <c r="O2740">
        <v>66.041931385006293</v>
      </c>
      <c r="P2740">
        <v>25.819344524380501</v>
      </c>
      <c r="Q2740">
        <v>8.8467142120229006E-2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388</v>
      </c>
      <c r="E2741">
        <v>119.897826729999</v>
      </c>
      <c r="F2741">
        <v>57.04</v>
      </c>
      <c r="G2741">
        <v>-17.371885088693102</v>
      </c>
      <c r="H2741">
        <v>-1.4906895979976201E-2</v>
      </c>
      <c r="I2741">
        <v>-20.162311535906099</v>
      </c>
      <c r="J2741">
        <v>-7.4598902969768996</v>
      </c>
      <c r="K2741">
        <v>56.800830276524799</v>
      </c>
      <c r="L2741">
        <v>58.690326481436401</v>
      </c>
      <c r="M2741">
        <v>40.747949745838298</v>
      </c>
      <c r="N2741">
        <v>1.30259514656008</v>
      </c>
      <c r="O2741">
        <v>39.200561009817598</v>
      </c>
      <c r="P2741">
        <v>26.7555555555555</v>
      </c>
      <c r="Q2741">
        <v>-8.2844513258764005E-2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214</v>
      </c>
      <c r="E2742">
        <v>119.876496</v>
      </c>
      <c r="F2742">
        <v>7.96</v>
      </c>
      <c r="G2742">
        <v>-23.693913900217701</v>
      </c>
      <c r="H2742">
        <v>-8.4334261523238201</v>
      </c>
      <c r="I2742">
        <v>-20.7549770393139</v>
      </c>
      <c r="J2742">
        <v>-0.21192378505374301</v>
      </c>
      <c r="K2742">
        <v>8.1549541111048196</v>
      </c>
      <c r="L2742">
        <v>8.3605589394506605</v>
      </c>
      <c r="M2742">
        <v>44.690152442024399</v>
      </c>
      <c r="N2742">
        <v>0.60768923272931996</v>
      </c>
      <c r="O2742">
        <v>63.316582914572798</v>
      </c>
      <c r="P2742">
        <v>26.751592356687802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E2743">
        <v>119.62041840000001</v>
      </c>
      <c r="F2743">
        <v>108.3</v>
      </c>
      <c r="G2743">
        <v>156.42407079365901</v>
      </c>
      <c r="H2743">
        <v>15.4718992914631</v>
      </c>
      <c r="I2743">
        <v>111.995912385484</v>
      </c>
      <c r="J2743">
        <v>-2.3187681811134602</v>
      </c>
      <c r="K2743">
        <v>95.710049838673797</v>
      </c>
      <c r="L2743">
        <v>65.772045294286897</v>
      </c>
      <c r="M2743">
        <v>64.990535539446697</v>
      </c>
      <c r="N2743">
        <v>0.92257109978628904</v>
      </c>
      <c r="O2743">
        <v>13.2963988919667</v>
      </c>
      <c r="P2743">
        <v>639.249146757679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403</v>
      </c>
      <c r="E2744">
        <v>119.5374245</v>
      </c>
      <c r="F2744">
        <v>96.69</v>
      </c>
      <c r="G2744">
        <v>647.91282079365897</v>
      </c>
      <c r="H2744">
        <v>-2.61353674218004</v>
      </c>
      <c r="I2744">
        <v>661.05995383626203</v>
      </c>
      <c r="J2744">
        <v>2.80493219356193</v>
      </c>
      <c r="K2744">
        <v>80.792777640848996</v>
      </c>
      <c r="M2744">
        <v>50.470346265451198</v>
      </c>
      <c r="N2744">
        <v>0.15732373579140799</v>
      </c>
      <c r="O2744">
        <v>4.4368600682593797</v>
      </c>
      <c r="P2744">
        <v>673.52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629</v>
      </c>
      <c r="E2745">
        <v>119.50275000000001</v>
      </c>
      <c r="F2745">
        <v>52</v>
      </c>
      <c r="G2745">
        <v>57.934055587961197</v>
      </c>
      <c r="H2745">
        <v>46.609987303602701</v>
      </c>
      <c r="I2745">
        <v>81.109322235428294</v>
      </c>
      <c r="J2745">
        <v>13.869887513608401</v>
      </c>
      <c r="K2745">
        <v>35.643251696535003</v>
      </c>
      <c r="L2745">
        <v>29.918489660702999</v>
      </c>
      <c r="M2745">
        <v>83.881323853134901</v>
      </c>
      <c r="N2745">
        <v>1.3185940152587601</v>
      </c>
      <c r="O2745">
        <v>0</v>
      </c>
      <c r="P2745">
        <v>159.148211206198</v>
      </c>
      <c r="Q2745">
        <v>0.20656600950735801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934</v>
      </c>
      <c r="E2746">
        <v>119.46528000000001</v>
      </c>
      <c r="F2746">
        <v>199.94</v>
      </c>
      <c r="G2746">
        <v>74.532960933799899</v>
      </c>
      <c r="H2746">
        <v>-0.75393997608515295</v>
      </c>
      <c r="I2746">
        <v>-12.4900461637378</v>
      </c>
      <c r="J2746">
        <v>2.5833133666535</v>
      </c>
      <c r="K2746">
        <v>197.40904973519</v>
      </c>
      <c r="L2746">
        <v>188.11953538249</v>
      </c>
      <c r="M2746">
        <v>61.395881885763899</v>
      </c>
      <c r="N2746">
        <v>0.980474186130597</v>
      </c>
      <c r="O2746">
        <v>30.789236771031302</v>
      </c>
      <c r="P2746">
        <v>104.020408163265</v>
      </c>
      <c r="Q2746">
        <v>0.122921308948717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120</v>
      </c>
      <c r="E2747">
        <v>119.02267500000001</v>
      </c>
      <c r="F2747">
        <v>7.66</v>
      </c>
      <c r="G2747">
        <v>-62.038714476049698</v>
      </c>
      <c r="H2747">
        <v>-7.0281007085368401</v>
      </c>
      <c r="I2747">
        <v>-44.672435544268801</v>
      </c>
      <c r="J2747">
        <v>-8.8922555041423795E-2</v>
      </c>
      <c r="K2747">
        <v>8.2125091854806502</v>
      </c>
      <c r="L2747">
        <v>10.182635955989801</v>
      </c>
      <c r="M2747">
        <v>39.543991266705198</v>
      </c>
      <c r="N2747">
        <v>0.57240650162578699</v>
      </c>
      <c r="O2747">
        <v>92.558746736292406</v>
      </c>
      <c r="P2747">
        <v>5.6551724137930899</v>
      </c>
      <c r="Q2747">
        <v>-6.0583366706357999E-2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542</v>
      </c>
      <c r="E2748">
        <v>118.99529295000001</v>
      </c>
      <c r="F2748">
        <v>2925</v>
      </c>
      <c r="G2748">
        <v>72.462907131902497</v>
      </c>
      <c r="H2748">
        <v>-5.2147930255195201</v>
      </c>
      <c r="I2748">
        <v>-8.9403774266778395</v>
      </c>
      <c r="J2748">
        <v>-0.81158554227839497</v>
      </c>
      <c r="K2748">
        <v>2844.0354584407901</v>
      </c>
      <c r="L2748">
        <v>2556.9353911898202</v>
      </c>
      <c r="M2748">
        <v>58.861755130448401</v>
      </c>
      <c r="N2748">
        <v>1.64639543651444</v>
      </c>
      <c r="O2748">
        <v>14.1880341880341</v>
      </c>
      <c r="P2748">
        <v>118.422133442855</v>
      </c>
      <c r="Q2748">
        <v>0.122180585841856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239</v>
      </c>
      <c r="E2749">
        <v>118.776</v>
      </c>
      <c r="F2749">
        <v>101</v>
      </c>
      <c r="G2749">
        <v>63.921813099908597</v>
      </c>
      <c r="H2749">
        <v>25.488151322967099</v>
      </c>
      <c r="I2749">
        <v>6.78434580792681</v>
      </c>
      <c r="J2749">
        <v>-6.8153799541445599</v>
      </c>
      <c r="K2749">
        <v>91.333150652316803</v>
      </c>
      <c r="L2749">
        <v>78.952360268862293</v>
      </c>
      <c r="M2749">
        <v>57.088673561747399</v>
      </c>
      <c r="N2749">
        <v>2.6659708074794701</v>
      </c>
      <c r="O2749">
        <v>25.742574257425701</v>
      </c>
      <c r="P2749">
        <v>105.284552845528</v>
      </c>
      <c r="Q2749">
        <v>7.9645490790053994E-2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E2750">
        <v>118.592</v>
      </c>
      <c r="F2750">
        <v>182.05</v>
      </c>
      <c r="G2750">
        <v>-10.0198776190385</v>
      </c>
      <c r="H2750">
        <v>56.091734002206898</v>
      </c>
      <c r="I2750">
        <v>3.1272554235637098</v>
      </c>
      <c r="J2750">
        <v>-2.4256059721268501</v>
      </c>
      <c r="M2750">
        <v>40.869966022606299</v>
      </c>
      <c r="O2750">
        <v>39.522109310628899</v>
      </c>
      <c r="P2750">
        <v>28.2493835857696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E2751">
        <v>118.4120084</v>
      </c>
      <c r="F2751">
        <v>91.24</v>
      </c>
      <c r="G2751">
        <v>427.02758760165398</v>
      </c>
      <c r="H2751">
        <v>-24.653100708536801</v>
      </c>
      <c r="I2751">
        <v>-50.3286195379292</v>
      </c>
      <c r="J2751">
        <v>-4.1017980915221202</v>
      </c>
      <c r="K2751">
        <v>110.267872792974</v>
      </c>
      <c r="L2751">
        <v>112.377978364669</v>
      </c>
      <c r="M2751">
        <v>4.9604909129528396</v>
      </c>
      <c r="N2751">
        <v>0.76286568486324802</v>
      </c>
      <c r="O2751">
        <v>178.33187198597099</v>
      </c>
      <c r="P2751">
        <v>452.63476680799499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505</v>
      </c>
      <c r="E2752">
        <v>118.410385259999</v>
      </c>
      <c r="F2752">
        <v>110.5</v>
      </c>
      <c r="G2752">
        <v>35.942528395998899</v>
      </c>
      <c r="H2752">
        <v>4.4622839068477598</v>
      </c>
      <c r="I2752">
        <v>6.9348755002275499</v>
      </c>
      <c r="J2752">
        <v>7.60703944020797</v>
      </c>
      <c r="K2752">
        <v>103.190223263344</v>
      </c>
      <c r="L2752">
        <v>93.922140449255906</v>
      </c>
      <c r="M2752">
        <v>84.354676294488101</v>
      </c>
      <c r="N2752">
        <v>5.0986923503325903</v>
      </c>
      <c r="O2752">
        <v>8.5972850678732904</v>
      </c>
      <c r="P2752">
        <v>61.549707602339097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542</v>
      </c>
      <c r="E2753">
        <v>117.80652000000001</v>
      </c>
      <c r="F2753">
        <v>99.15</v>
      </c>
      <c r="G2753">
        <v>-8.8914640797951492</v>
      </c>
      <c r="H2753">
        <v>-5.6943390955698501</v>
      </c>
      <c r="I2753">
        <v>-26.801298863521801</v>
      </c>
      <c r="J2753">
        <v>-1.37223943559423</v>
      </c>
      <c r="K2753">
        <v>104.000441173526</v>
      </c>
      <c r="L2753">
        <v>103.08589314219</v>
      </c>
      <c r="M2753">
        <v>47.629553910704203</v>
      </c>
      <c r="N2753">
        <v>0.41495936375721698</v>
      </c>
      <c r="O2753">
        <v>34.594049420070498</v>
      </c>
      <c r="P2753">
        <v>22.407407407407401</v>
      </c>
      <c r="Q2753">
        <v>-6.6781011169296994E-2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403</v>
      </c>
      <c r="E2754">
        <v>117.75360000000001</v>
      </c>
      <c r="F2754">
        <v>298</v>
      </c>
      <c r="G2754">
        <v>78.642306742940093</v>
      </c>
      <c r="H2754">
        <v>3.5834100828300599</v>
      </c>
      <c r="I2754">
        <v>22.1683703711616</v>
      </c>
      <c r="J2754">
        <v>-7.8249164153637496</v>
      </c>
      <c r="K2754">
        <v>303.58410952886601</v>
      </c>
      <c r="L2754">
        <v>254.66481459948599</v>
      </c>
      <c r="M2754">
        <v>42.458653856660099</v>
      </c>
      <c r="N2754">
        <v>0.39218486023473398</v>
      </c>
      <c r="O2754">
        <v>27.181208053691201</v>
      </c>
      <c r="P2754">
        <v>133.63386907095199</v>
      </c>
      <c r="Q2754">
        <v>0.122419437727952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934</v>
      </c>
      <c r="E2755">
        <v>117.57064</v>
      </c>
      <c r="F2755">
        <v>238.75</v>
      </c>
      <c r="G2755">
        <v>-3.1712817704427501</v>
      </c>
      <c r="H2755">
        <v>-7.4350774527228802</v>
      </c>
      <c r="I2755">
        <v>-34.767237833116297</v>
      </c>
      <c r="J2755">
        <v>-6.5947140608329198</v>
      </c>
      <c r="K2755">
        <v>249.31202379321601</v>
      </c>
      <c r="L2755">
        <v>250.524698519135</v>
      </c>
      <c r="M2755">
        <v>30.886274355614599</v>
      </c>
      <c r="N2755">
        <v>0.79522168529953197</v>
      </c>
      <c r="O2755">
        <v>47.602094240837602</v>
      </c>
      <c r="P2755">
        <v>28.706199460916402</v>
      </c>
      <c r="Q2755">
        <v>4.4065651558814999E-2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103</v>
      </c>
      <c r="E2756">
        <v>117.30647399999999</v>
      </c>
      <c r="F2756">
        <v>58.9</v>
      </c>
      <c r="G2756">
        <v>140.307042012621</v>
      </c>
      <c r="H2756">
        <v>18.791654892277801</v>
      </c>
      <c r="I2756">
        <v>31.0235104745081</v>
      </c>
      <c r="J2756">
        <v>10.403778174885501</v>
      </c>
      <c r="K2756">
        <v>58.204450951130397</v>
      </c>
      <c r="L2756">
        <v>51.460737359237498</v>
      </c>
      <c r="M2756">
        <v>65.270457605318896</v>
      </c>
      <c r="N2756">
        <v>0.986363636363636</v>
      </c>
      <c r="O2756">
        <v>43.8030560271647</v>
      </c>
      <c r="P2756">
        <v>190.147783251231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777</v>
      </c>
      <c r="E2757">
        <v>117.189311</v>
      </c>
      <c r="F2757">
        <v>62.8</v>
      </c>
      <c r="G2757">
        <v>-21.4612422245823</v>
      </c>
      <c r="H2757">
        <v>10.6504707200345</v>
      </c>
      <c r="I2757">
        <v>-19.1465246184184</v>
      </c>
      <c r="J2757">
        <v>0.69232744495857601</v>
      </c>
      <c r="K2757">
        <v>59.144694386373601</v>
      </c>
      <c r="L2757">
        <v>59.998018342741403</v>
      </c>
      <c r="M2757">
        <v>65.185808522181205</v>
      </c>
      <c r="N2757">
        <v>3.1670084301663199</v>
      </c>
      <c r="O2757">
        <v>54.378980891719699</v>
      </c>
      <c r="P2757">
        <v>35.053763440860202</v>
      </c>
      <c r="Q2757">
        <v>7.6234944466933005E-2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103</v>
      </c>
      <c r="E2758">
        <v>117.04</v>
      </c>
      <c r="F2758">
        <v>26.69</v>
      </c>
      <c r="G2758">
        <v>23.827849042247301</v>
      </c>
      <c r="H2758">
        <v>8.2443491606872197</v>
      </c>
      <c r="I2758">
        <v>-13.790914925290499</v>
      </c>
      <c r="J2758">
        <v>7.4786450125261403</v>
      </c>
      <c r="K2758">
        <v>23.348522819494999</v>
      </c>
      <c r="L2758">
        <v>22.574454030364802</v>
      </c>
      <c r="M2758">
        <v>74.272099188046596</v>
      </c>
      <c r="N2758">
        <v>1.5802336770826</v>
      </c>
      <c r="O2758">
        <v>37.879355563881496</v>
      </c>
      <c r="P2758">
        <v>71.089743589743605</v>
      </c>
      <c r="Q2758">
        <v>6.3586668785532999E-2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539</v>
      </c>
      <c r="E2759">
        <v>116.910937</v>
      </c>
      <c r="F2759">
        <v>130.69999999999999</v>
      </c>
      <c r="G2759">
        <v>105.107736945469</v>
      </c>
      <c r="H2759">
        <v>12.93895110587</v>
      </c>
      <c r="I2759">
        <v>-18.023629978766699</v>
      </c>
      <c r="J2759">
        <v>-0.403002530527862</v>
      </c>
      <c r="K2759">
        <v>116.135176470297</v>
      </c>
      <c r="L2759">
        <v>99.380059307462801</v>
      </c>
      <c r="M2759">
        <v>57.1212065836622</v>
      </c>
      <c r="N2759">
        <v>2.6688222486843198</v>
      </c>
      <c r="O2759">
        <v>26.281560826319801</v>
      </c>
      <c r="P2759">
        <v>146.37134778510799</v>
      </c>
      <c r="Q2759">
        <v>7.2723739069041005E-2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629</v>
      </c>
      <c r="E2760">
        <v>116.84094575</v>
      </c>
      <c r="F2760">
        <v>36.1</v>
      </c>
      <c r="G2760">
        <v>10.591050191462701</v>
      </c>
      <c r="H2760">
        <v>15.6413355899317</v>
      </c>
      <c r="I2760">
        <v>-8.1748252427830792</v>
      </c>
      <c r="J2760">
        <v>7.0892233327819003</v>
      </c>
      <c r="K2760">
        <v>33.211168498002799</v>
      </c>
      <c r="L2760">
        <v>32.132304888094403</v>
      </c>
      <c r="M2760">
        <v>78.672355180319599</v>
      </c>
      <c r="N2760">
        <v>1.9704035638499799</v>
      </c>
      <c r="O2760">
        <v>37.673130193905799</v>
      </c>
      <c r="P2760">
        <v>64.118866424352504</v>
      </c>
      <c r="Q2760">
        <v>6.5106510341612994E-2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934</v>
      </c>
      <c r="E2761">
        <v>116.169450145</v>
      </c>
      <c r="F2761">
        <v>42</v>
      </c>
      <c r="G2761">
        <v>-7.4304768990807499</v>
      </c>
      <c r="H2761">
        <v>-2.5407037138688802</v>
      </c>
      <c r="I2761">
        <v>-1.3195328004142399</v>
      </c>
      <c r="J2761">
        <v>0.58093390428872205</v>
      </c>
      <c r="K2761">
        <v>41.754949450639899</v>
      </c>
      <c r="L2761">
        <v>41.233074874064499</v>
      </c>
      <c r="M2761">
        <v>47.141684988248798</v>
      </c>
      <c r="N2761">
        <v>0.86040566444474098</v>
      </c>
      <c r="O2761">
        <v>33.904761904761898</v>
      </c>
      <c r="P2761">
        <v>28.440366972477001</v>
      </c>
      <c r="Q2761">
        <v>-2.3673204086376E-2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526</v>
      </c>
      <c r="E2762">
        <v>115.98793499999999</v>
      </c>
      <c r="F2762">
        <v>43.39</v>
      </c>
      <c r="G2762">
        <v>59.031118666000197</v>
      </c>
      <c r="H2762">
        <v>27.542223632172401</v>
      </c>
      <c r="I2762">
        <v>-4.55156568624471</v>
      </c>
      <c r="J2762">
        <v>1.2366588403074099</v>
      </c>
      <c r="K2762">
        <v>39.099753854151899</v>
      </c>
      <c r="L2762">
        <v>34.252514725165398</v>
      </c>
      <c r="M2762">
        <v>38.526923242728898</v>
      </c>
      <c r="N2762">
        <v>0.53354407357023304</v>
      </c>
      <c r="O2762">
        <v>20.7882000460935</v>
      </c>
      <c r="P2762">
        <v>100.323176361957</v>
      </c>
      <c r="Q2762">
        <v>-1.3556311198059999E-3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49</v>
      </c>
      <c r="E2763">
        <v>115.926873366</v>
      </c>
      <c r="F2763">
        <v>36.1</v>
      </c>
      <c r="G2763">
        <v>-12.049456652077801</v>
      </c>
      <c r="H2763">
        <v>-2.7244934941079699</v>
      </c>
      <c r="I2763">
        <v>-23.914547022212201</v>
      </c>
      <c r="J2763">
        <v>-2.39661486273372</v>
      </c>
      <c r="K2763">
        <v>36.370802145228197</v>
      </c>
      <c r="L2763">
        <v>35.791742878112998</v>
      </c>
      <c r="M2763">
        <v>57.004774614016299</v>
      </c>
      <c r="N2763">
        <v>1.3533604408740301</v>
      </c>
      <c r="O2763">
        <v>34.349030470914101</v>
      </c>
      <c r="P2763">
        <v>35.205992509363298</v>
      </c>
      <c r="Q2763">
        <v>6.2556627396665995E-2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46</v>
      </c>
      <c r="E2764">
        <v>115.78426085999899</v>
      </c>
      <c r="F2764">
        <v>16.2</v>
      </c>
      <c r="G2764">
        <v>182.96424936508799</v>
      </c>
      <c r="H2764">
        <v>59.543755578888302</v>
      </c>
      <c r="I2764">
        <v>91.3135387419225</v>
      </c>
      <c r="J2764">
        <v>22.506155744734802</v>
      </c>
      <c r="K2764">
        <v>11.216934712160301</v>
      </c>
      <c r="L2764">
        <v>8.9700859092310594</v>
      </c>
      <c r="M2764">
        <v>92.182692453772006</v>
      </c>
      <c r="N2764">
        <v>2.6985555989801799</v>
      </c>
      <c r="O2764">
        <v>6.1728395061728403</v>
      </c>
      <c r="Q2764">
        <v>7.2967809412772006E-2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239</v>
      </c>
      <c r="E2765">
        <v>115.6372071</v>
      </c>
      <c r="F2765">
        <v>1490</v>
      </c>
      <c r="G2765">
        <v>82.290127895655004</v>
      </c>
      <c r="H2765">
        <v>13.7060034523453</v>
      </c>
      <c r="I2765">
        <v>11.022322377264</v>
      </c>
      <c r="J2765">
        <v>2.6972843415102998</v>
      </c>
      <c r="K2765">
        <v>1425.19900524026</v>
      </c>
      <c r="L2765">
        <v>1299.1858058519299</v>
      </c>
      <c r="M2765">
        <v>63.1785810125346</v>
      </c>
      <c r="N2765">
        <v>0.950153510591638</v>
      </c>
      <c r="O2765">
        <v>26.560402684563702</v>
      </c>
      <c r="P2765">
        <v>111.407491486946</v>
      </c>
      <c r="Q2765">
        <v>6.0280460381504003E-2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65</v>
      </c>
      <c r="E2766">
        <v>115.60272504</v>
      </c>
      <c r="F2766">
        <v>97.3</v>
      </c>
      <c r="G2766">
        <v>19.313881264318098</v>
      </c>
      <c r="H2766">
        <v>2.2074275892897202</v>
      </c>
      <c r="I2766">
        <v>-5.3957856003575904</v>
      </c>
      <c r="J2766">
        <v>-3.7782429433909299</v>
      </c>
      <c r="K2766">
        <v>106.984861298326</v>
      </c>
      <c r="L2766">
        <v>100.85214622607</v>
      </c>
      <c r="M2766">
        <v>37.880125599658697</v>
      </c>
      <c r="N2766">
        <v>0.46764243208395301</v>
      </c>
      <c r="O2766">
        <v>72.559095580678303</v>
      </c>
      <c r="P2766">
        <v>50.6191950464396</v>
      </c>
      <c r="Q2766">
        <v>0.111684183720044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242</v>
      </c>
      <c r="E2767">
        <v>115.155</v>
      </c>
      <c r="F2767">
        <v>434</v>
      </c>
      <c r="G2767">
        <v>194.33384548956801</v>
      </c>
      <c r="H2767">
        <v>2.7455989839354098</v>
      </c>
      <c r="I2767">
        <v>23.1649538362621</v>
      </c>
      <c r="J2767">
        <v>6.3169129887251403</v>
      </c>
      <c r="K2767">
        <v>367.71059025570997</v>
      </c>
      <c r="L2767">
        <v>309.03002158170102</v>
      </c>
      <c r="M2767">
        <v>60.334339549813997</v>
      </c>
      <c r="N2767">
        <v>1.67683523164768</v>
      </c>
      <c r="O2767">
        <v>1.08294930875576</v>
      </c>
      <c r="P2767">
        <v>236.434108527131</v>
      </c>
      <c r="Q2767">
        <v>0.11148404490446499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336</v>
      </c>
      <c r="E2768">
        <v>115.097234</v>
      </c>
      <c r="F2768">
        <v>112.96</v>
      </c>
      <c r="G2768">
        <v>-32.884366450820899</v>
      </c>
      <c r="H2768">
        <v>-10.5934322909399</v>
      </c>
      <c r="I2768">
        <v>-24.587622982096502</v>
      </c>
      <c r="J2768">
        <v>-3.07273199812016</v>
      </c>
      <c r="K2768">
        <v>119.913986201898</v>
      </c>
      <c r="L2768">
        <v>121.821403300114</v>
      </c>
      <c r="M2768">
        <v>37.528893297051397</v>
      </c>
      <c r="N2768">
        <v>0.37067135284043701</v>
      </c>
      <c r="O2768">
        <v>51.248229461756303</v>
      </c>
      <c r="P2768">
        <v>20.170212765957402</v>
      </c>
      <c r="Q2768">
        <v>0.13950229889476401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214</v>
      </c>
      <c r="E2769">
        <v>115.068116</v>
      </c>
      <c r="F2769">
        <v>119.66</v>
      </c>
      <c r="G2769">
        <v>222.09397021894699</v>
      </c>
      <c r="H2769">
        <v>27.516220621102999</v>
      </c>
      <c r="I2769">
        <v>49.133471729577401</v>
      </c>
      <c r="J2769">
        <v>0.180324394895477</v>
      </c>
      <c r="K2769">
        <v>103.681109768854</v>
      </c>
      <c r="L2769">
        <v>80.692903720525194</v>
      </c>
      <c r="M2769">
        <v>47.005968917908</v>
      </c>
      <c r="N2769">
        <v>0.66819007374252803</v>
      </c>
      <c r="O2769">
        <v>4.53785726224302</v>
      </c>
      <c r="P2769">
        <v>258.80059970014901</v>
      </c>
      <c r="Q2769">
        <v>0.13356349486112901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49</v>
      </c>
      <c r="E2770">
        <v>114.929546265</v>
      </c>
      <c r="F2770">
        <v>226.75</v>
      </c>
      <c r="G2770">
        <v>234.02803094433301</v>
      </c>
      <c r="H2770">
        <v>20.7538800342416</v>
      </c>
      <c r="I2770">
        <v>56.756371746709803</v>
      </c>
      <c r="J2770">
        <v>0.21944748901143399</v>
      </c>
      <c r="K2770">
        <v>196.23986533371399</v>
      </c>
      <c r="L2770">
        <v>158.32074889463499</v>
      </c>
      <c r="M2770">
        <v>57.783492493524598</v>
      </c>
      <c r="N2770">
        <v>0.72768413381291497</v>
      </c>
      <c r="O2770">
        <v>8.0485115766262503</v>
      </c>
      <c r="P2770">
        <v>277.60199833472097</v>
      </c>
      <c r="Q2770">
        <v>0.14634807432462499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629</v>
      </c>
      <c r="E2771">
        <v>114.86199999999999</v>
      </c>
      <c r="F2771">
        <v>217</v>
      </c>
      <c r="G2771">
        <v>-18.181436632082701</v>
      </c>
      <c r="H2771">
        <v>8.0956616677007798</v>
      </c>
      <c r="I2771">
        <v>-10.1015555977001</v>
      </c>
      <c r="J2771">
        <v>-0.743944389102559</v>
      </c>
      <c r="K2771">
        <v>216.43697846186799</v>
      </c>
      <c r="L2771">
        <v>211.78430602578399</v>
      </c>
      <c r="M2771">
        <v>49.617662002159499</v>
      </c>
      <c r="N2771">
        <v>1.2121711326851099</v>
      </c>
      <c r="O2771">
        <v>12.880184331797199</v>
      </c>
      <c r="P2771">
        <v>17.170626349892</v>
      </c>
      <c r="Q2771">
        <v>-6.6858228607583003E-2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65</v>
      </c>
      <c r="E2772">
        <v>114.84</v>
      </c>
      <c r="F2772">
        <v>151.5</v>
      </c>
      <c r="G2772">
        <v>-2.8357043278960998</v>
      </c>
      <c r="H2772">
        <v>15.189641226947</v>
      </c>
      <c r="I2772">
        <v>-2.9155776171001402</v>
      </c>
      <c r="J2772">
        <v>10.6946595345108</v>
      </c>
      <c r="K2772">
        <v>134.602532387358</v>
      </c>
      <c r="L2772">
        <v>129.857932898846</v>
      </c>
      <c r="M2772">
        <v>69.177783105590294</v>
      </c>
      <c r="N2772">
        <v>1.513607883857</v>
      </c>
      <c r="O2772">
        <v>6.7326732673267102</v>
      </c>
      <c r="P2772">
        <v>42.655367231638401</v>
      </c>
      <c r="Q2772">
        <v>-0.12835273190917901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403</v>
      </c>
      <c r="E2773">
        <v>114.6906</v>
      </c>
      <c r="F2773">
        <v>47.98</v>
      </c>
      <c r="G2773">
        <v>92.582907196570204</v>
      </c>
      <c r="H2773">
        <v>-7.7623841126201203</v>
      </c>
      <c r="I2773">
        <v>42.414066166797902</v>
      </c>
      <c r="J2773">
        <v>1.7621412747458001</v>
      </c>
      <c r="K2773">
        <v>46.873152769412599</v>
      </c>
      <c r="L2773">
        <v>36.8406955251792</v>
      </c>
      <c r="M2773">
        <v>43.555401818624098</v>
      </c>
      <c r="N2773">
        <v>0.247234391206239</v>
      </c>
      <c r="O2773">
        <v>13.067944977073701</v>
      </c>
      <c r="P2773">
        <v>183.90532544378601</v>
      </c>
      <c r="Q2773">
        <v>7.7400151553692995E-2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629</v>
      </c>
      <c r="E2774">
        <v>114.68226</v>
      </c>
      <c r="F2774">
        <v>176.25</v>
      </c>
      <c r="G2774">
        <v>-19.4004904446649</v>
      </c>
      <c r="H2774">
        <v>-5.6447952925680998</v>
      </c>
      <c r="I2774">
        <v>-63.248821816397303</v>
      </c>
      <c r="J2774">
        <v>13.4731165600595</v>
      </c>
      <c r="K2774">
        <v>181.74894935866601</v>
      </c>
      <c r="L2774">
        <v>195.95068934119101</v>
      </c>
      <c r="M2774">
        <v>58.775562417331699</v>
      </c>
      <c r="N2774">
        <v>0.986309128557746</v>
      </c>
      <c r="O2774">
        <v>113.900709219858</v>
      </c>
      <c r="P2774">
        <v>14.4480519480519</v>
      </c>
      <c r="Q2774">
        <v>1.8295890329520999E-2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1451</v>
      </c>
      <c r="E2775">
        <v>114.6723966</v>
      </c>
      <c r="F2775">
        <v>115.89</v>
      </c>
      <c r="G2775">
        <v>-2.7772904940985201</v>
      </c>
      <c r="H2775">
        <v>3.8052326247964801</v>
      </c>
      <c r="I2775">
        <v>-16.2857723048167</v>
      </c>
      <c r="J2775">
        <v>-3.5615965953797399</v>
      </c>
      <c r="K2775">
        <v>112.420310417202</v>
      </c>
      <c r="L2775">
        <v>109.03374711309201</v>
      </c>
      <c r="M2775">
        <v>58.744496147588698</v>
      </c>
      <c r="N2775">
        <v>1.90177057714638</v>
      </c>
      <c r="O2775">
        <v>19.725601863836399</v>
      </c>
      <c r="P2775">
        <v>25.1511879049676</v>
      </c>
      <c r="Q2775">
        <v>-6.9000026342029997E-3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E2776">
        <v>114.3170112</v>
      </c>
      <c r="F2776">
        <v>2.58</v>
      </c>
      <c r="G2776">
        <v>2.5837197947697099</v>
      </c>
      <c r="H2776">
        <v>5.5137402956472501</v>
      </c>
      <c r="I2776">
        <v>-47.143590467535297</v>
      </c>
      <c r="J2776">
        <v>-6.1603511264699904</v>
      </c>
      <c r="K2776">
        <v>2.6006569412222502</v>
      </c>
      <c r="L2776">
        <v>2.7422015220586</v>
      </c>
      <c r="M2776">
        <v>56.586575828361099</v>
      </c>
      <c r="N2776">
        <v>2.0477380794300801</v>
      </c>
      <c r="O2776">
        <v>68.604651162790603</v>
      </c>
      <c r="P2776">
        <v>35.504201680672203</v>
      </c>
      <c r="Q2776">
        <v>2.8789673636435999E-2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189</v>
      </c>
      <c r="E2777">
        <v>114.1711</v>
      </c>
      <c r="F2777">
        <v>71.3</v>
      </c>
      <c r="G2777">
        <v>173.72111634361701</v>
      </c>
      <c r="H2777">
        <v>23.5614001520483</v>
      </c>
      <c r="I2777">
        <v>49.071444547634997</v>
      </c>
      <c r="J2777">
        <v>1.1765557413254299</v>
      </c>
      <c r="K2777">
        <v>67.106187154674203</v>
      </c>
      <c r="L2777">
        <v>53.797734194039101</v>
      </c>
      <c r="M2777">
        <v>55.187239048901198</v>
      </c>
      <c r="N2777">
        <v>0.70995724907739599</v>
      </c>
      <c r="O2777">
        <v>17.671809256662002</v>
      </c>
      <c r="P2777">
        <v>213.82042253521101</v>
      </c>
      <c r="Q2777">
        <v>7.9807582413345998E-2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539</v>
      </c>
      <c r="E2778">
        <v>114.018344</v>
      </c>
      <c r="F2778">
        <v>115.1</v>
      </c>
      <c r="G2778">
        <v>64.326814192999706</v>
      </c>
      <c r="H2778">
        <v>2.5762158382257399</v>
      </c>
      <c r="I2778">
        <v>-22.263353114603799</v>
      </c>
      <c r="J2778">
        <v>1.4023428902078301</v>
      </c>
      <c r="K2778">
        <v>118.043342801666</v>
      </c>
      <c r="L2778">
        <v>107.332178875322</v>
      </c>
      <c r="M2778">
        <v>54.666004236869803</v>
      </c>
      <c r="N2778">
        <v>0.76611397726618702</v>
      </c>
      <c r="O2778">
        <v>29.365768896611598</v>
      </c>
      <c r="P2778">
        <v>107.014388489208</v>
      </c>
      <c r="Q2778">
        <v>6.2772409508836002E-2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E2779">
        <v>113.99429625</v>
      </c>
      <c r="F2779">
        <v>224.3</v>
      </c>
      <c r="G2779">
        <v>85.1020739641624</v>
      </c>
      <c r="H2779">
        <v>23.1314737595482</v>
      </c>
      <c r="I2779">
        <v>58.957607638325499</v>
      </c>
      <c r="J2779">
        <v>-11.9762017771092</v>
      </c>
      <c r="K2779">
        <v>186.184469304353</v>
      </c>
      <c r="L2779">
        <v>150.81196568955701</v>
      </c>
      <c r="M2779">
        <v>60.2641708741739</v>
      </c>
      <c r="N2779">
        <v>2.9299635515404399</v>
      </c>
      <c r="O2779">
        <v>17.9893000445831</v>
      </c>
      <c r="P2779">
        <v>113.92465426800101</v>
      </c>
      <c r="Q2779">
        <v>0.160328000935959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388</v>
      </c>
      <c r="E2780">
        <v>113.79644710999899</v>
      </c>
      <c r="M2780">
        <v>50</v>
      </c>
    </row>
    <row r="2781" spans="1:17" hidden="1" x14ac:dyDescent="0.3">
      <c r="A2781" t="s">
        <v>5725</v>
      </c>
      <c r="B2781" t="s">
        <v>2913</v>
      </c>
      <c r="C2781" t="str">
        <f>IFERROR(VLOOKUP(Table1[[#This Row],[Ticker]],[1]!Table1[[Symbol]:[Industry]],2,FALSE),"-")</f>
        <v>-</v>
      </c>
      <c r="D2781" t="s">
        <v>3940</v>
      </c>
      <c r="E2781">
        <v>113.76300000000001</v>
      </c>
      <c r="F2781">
        <v>819.95</v>
      </c>
      <c r="G2781">
        <v>13.497070517978999</v>
      </c>
      <c r="H2781">
        <v>6.2283095478734101</v>
      </c>
      <c r="I2781">
        <v>-11.100258785036999</v>
      </c>
      <c r="J2781">
        <v>7.6292819337366202</v>
      </c>
      <c r="K2781">
        <v>797.034120765083</v>
      </c>
      <c r="L2781">
        <v>745.79237164425501</v>
      </c>
      <c r="M2781">
        <v>69.659749668927603</v>
      </c>
      <c r="N2781">
        <v>2.4241469440366599</v>
      </c>
      <c r="O2781">
        <v>45.832062930666503</v>
      </c>
      <c r="P2781">
        <v>60.459882583170199</v>
      </c>
      <c r="Q2781">
        <v>7.6788313890806995E-2</v>
      </c>
    </row>
    <row r="2782" spans="1:17" hidden="1" x14ac:dyDescent="0.3">
      <c r="A2782" t="s">
        <v>5726</v>
      </c>
      <c r="B2782" t="s">
        <v>5727</v>
      </c>
      <c r="C2782" t="str">
        <f>IFERROR(VLOOKUP(Table1[[#This Row],[Ticker]],[1]!Table1[[Symbol]:[Industry]],2,FALSE),"-")</f>
        <v>-</v>
      </c>
      <c r="D2782" t="s">
        <v>539</v>
      </c>
      <c r="E2782">
        <v>113.68</v>
      </c>
      <c r="F2782">
        <v>139.30000000000001</v>
      </c>
      <c r="G2782">
        <v>245.85948746032599</v>
      </c>
      <c r="H2782">
        <v>18.077593855742698</v>
      </c>
      <c r="I2782">
        <v>80.142788264191594</v>
      </c>
      <c r="J2782">
        <v>1.30244383810876</v>
      </c>
      <c r="K2782">
        <v>132.240519236952</v>
      </c>
      <c r="L2782">
        <v>95.281189703014704</v>
      </c>
      <c r="M2782">
        <v>49.123154566246498</v>
      </c>
      <c r="N2782">
        <v>0.22929437058584801</v>
      </c>
      <c r="O2782">
        <v>16.9059583632447</v>
      </c>
      <c r="P2782">
        <v>376.239316239316</v>
      </c>
      <c r="Q2782">
        <v>0.138328608908692</v>
      </c>
    </row>
    <row r="2783" spans="1:17" hidden="1" x14ac:dyDescent="0.3">
      <c r="A2783" t="s">
        <v>5728</v>
      </c>
      <c r="B2783" t="s">
        <v>5729</v>
      </c>
      <c r="C2783" t="str">
        <f>IFERROR(VLOOKUP(Table1[[#This Row],[Ticker]],[1]!Table1[[Symbol]:[Industry]],2,FALSE),"-")</f>
        <v>-</v>
      </c>
      <c r="D2783" t="s">
        <v>448</v>
      </c>
      <c r="E2783">
        <v>113.66577100000001</v>
      </c>
      <c r="F2783">
        <v>222.6</v>
      </c>
      <c r="G2783">
        <v>124.955630338909</v>
      </c>
      <c r="H2783">
        <v>14.541169149713999</v>
      </c>
      <c r="I2783">
        <v>76.584539823523201</v>
      </c>
      <c r="J2783">
        <v>-2.3287117513523499</v>
      </c>
      <c r="K2783">
        <v>191.876326141145</v>
      </c>
      <c r="L2783">
        <v>148.054315791606</v>
      </c>
      <c r="M2783">
        <v>53.927077844121897</v>
      </c>
      <c r="N2783">
        <v>1.0228409761467701</v>
      </c>
      <c r="O2783">
        <v>13.0503144654088</v>
      </c>
      <c r="P2783">
        <v>150.562809545249</v>
      </c>
      <c r="Q2783">
        <v>0.136477297436711</v>
      </c>
    </row>
    <row r="2784" spans="1:17" hidden="1" x14ac:dyDescent="0.3">
      <c r="A2784" t="s">
        <v>5730</v>
      </c>
      <c r="B2784" t="s">
        <v>5731</v>
      </c>
      <c r="C2784" t="str">
        <f>IFERROR(VLOOKUP(Table1[[#This Row],[Ticker]],[1]!Table1[[Symbol]:[Industry]],2,FALSE),"-")</f>
        <v>-</v>
      </c>
      <c r="D2784" t="s">
        <v>242</v>
      </c>
      <c r="E2784">
        <v>113.63100288</v>
      </c>
      <c r="F2784">
        <v>174.6</v>
      </c>
      <c r="G2784">
        <v>13.405559647163001</v>
      </c>
      <c r="H2784">
        <v>0.14057399025834</v>
      </c>
      <c r="I2784">
        <v>-17.387898055924101</v>
      </c>
      <c r="J2784">
        <v>1.8172358027298301</v>
      </c>
      <c r="K2784">
        <v>173.501933516771</v>
      </c>
      <c r="L2784">
        <v>166.99726454451101</v>
      </c>
      <c r="M2784">
        <v>48.604451332388798</v>
      </c>
      <c r="N2784">
        <v>1.0521856807974701</v>
      </c>
      <c r="O2784">
        <v>34.593356242840699</v>
      </c>
      <c r="P2784">
        <v>46.7226890756302</v>
      </c>
      <c r="Q2784">
        <v>1.4722407606803E-2</v>
      </c>
    </row>
    <row r="2785" spans="1:17" hidden="1" x14ac:dyDescent="0.3">
      <c r="A2785" t="s">
        <v>5732</v>
      </c>
      <c r="B2785" t="s">
        <v>5733</v>
      </c>
      <c r="C2785" t="str">
        <f>IFERROR(VLOOKUP(Table1[[#This Row],[Ticker]],[1]!Table1[[Symbol]:[Industry]],2,FALSE),"-")</f>
        <v>-</v>
      </c>
      <c r="E2785">
        <v>113.48099999999999</v>
      </c>
      <c r="F2785">
        <v>207.5</v>
      </c>
      <c r="G2785">
        <v>47.381566104205803</v>
      </c>
      <c r="H2785">
        <v>27.446421584456701</v>
      </c>
      <c r="I2785">
        <v>60.528699146808101</v>
      </c>
      <c r="J2785">
        <v>-0.99757870042640895</v>
      </c>
      <c r="K2785">
        <v>169.157125112144</v>
      </c>
      <c r="M2785">
        <v>60.678182386593299</v>
      </c>
      <c r="N2785">
        <v>1.5333782523064099</v>
      </c>
      <c r="O2785">
        <v>13.277108433734901</v>
      </c>
      <c r="P2785">
        <v>83.953900709219795</v>
      </c>
    </row>
    <row r="2786" spans="1:17" hidden="1" x14ac:dyDescent="0.3">
      <c r="A2786" t="s">
        <v>5734</v>
      </c>
      <c r="B2786" t="s">
        <v>5735</v>
      </c>
      <c r="C2786" t="str">
        <f>IFERROR(VLOOKUP(Table1[[#This Row],[Ticker]],[1]!Table1[[Symbol]:[Industry]],2,FALSE),"-")</f>
        <v>-</v>
      </c>
      <c r="D2786" t="s">
        <v>629</v>
      </c>
      <c r="E2786">
        <v>113.4572</v>
      </c>
      <c r="F2786">
        <v>0.81</v>
      </c>
      <c r="G2786">
        <v>-13.107179206340099</v>
      </c>
      <c r="H2786">
        <v>15.190209150617999</v>
      </c>
      <c r="I2786">
        <v>-60.201981647608797</v>
      </c>
      <c r="J2786">
        <v>-9.6633906401477994</v>
      </c>
      <c r="K2786">
        <v>0.76131210346820199</v>
      </c>
      <c r="L2786">
        <v>0.82397118844029105</v>
      </c>
      <c r="M2786">
        <v>65.684137360284097</v>
      </c>
      <c r="N2786">
        <v>2.0532723890027098</v>
      </c>
      <c r="O2786">
        <v>95.061728395061706</v>
      </c>
      <c r="P2786">
        <v>50</v>
      </c>
    </row>
    <row r="2787" spans="1:17" hidden="1" x14ac:dyDescent="0.3">
      <c r="A2787" t="s">
        <v>5736</v>
      </c>
      <c r="B2787" t="s">
        <v>5737</v>
      </c>
      <c r="C2787" t="str">
        <f>IFERROR(VLOOKUP(Table1[[#This Row],[Ticker]],[1]!Table1[[Symbol]:[Industry]],2,FALSE),"-")</f>
        <v>-</v>
      </c>
      <c r="D2787" t="s">
        <v>59</v>
      </c>
      <c r="E2787">
        <v>113.39557438499899</v>
      </c>
      <c r="F2787">
        <v>13.9</v>
      </c>
      <c r="G2787">
        <v>-20.222563821724801</v>
      </c>
      <c r="H2787">
        <v>-9.5616577555167002</v>
      </c>
      <c r="I2787">
        <v>-46.770065067329497</v>
      </c>
      <c r="J2787">
        <v>-0.72094502695153495</v>
      </c>
      <c r="K2787">
        <v>15.7602600109864</v>
      </c>
      <c r="L2787">
        <v>17.543423117594401</v>
      </c>
      <c r="M2787">
        <v>42.366332512904897</v>
      </c>
      <c r="N2787">
        <v>0.579561292656111</v>
      </c>
      <c r="O2787">
        <v>123.74100719424401</v>
      </c>
      <c r="P2787">
        <v>13.2844335778321</v>
      </c>
      <c r="Q2787">
        <v>1.6554191172131E-2</v>
      </c>
    </row>
    <row r="2788" spans="1:17" hidden="1" x14ac:dyDescent="0.3">
      <c r="A2788" t="s">
        <v>5738</v>
      </c>
      <c r="B2788" t="s">
        <v>5739</v>
      </c>
      <c r="C2788" t="str">
        <f>IFERROR(VLOOKUP(Table1[[#This Row],[Ticker]],[1]!Table1[[Symbol]:[Industry]],2,FALSE),"-")</f>
        <v>-</v>
      </c>
      <c r="D2788" t="s">
        <v>153</v>
      </c>
      <c r="E2788">
        <v>113.2956126</v>
      </c>
      <c r="F2788">
        <v>5.41</v>
      </c>
      <c r="G2788">
        <v>14.652561053399999</v>
      </c>
      <c r="H2788">
        <v>-13.0751092555453</v>
      </c>
      <c r="I2788">
        <v>-52.681040638875999</v>
      </c>
      <c r="J2788">
        <v>-3.3438954302674699</v>
      </c>
      <c r="K2788">
        <v>5.6041113376112097</v>
      </c>
      <c r="L2788">
        <v>5.8996841223911503</v>
      </c>
      <c r="M2788">
        <v>42.611784032720998</v>
      </c>
      <c r="N2788">
        <v>1.4260965729053601</v>
      </c>
      <c r="O2788">
        <v>94.0850277264325</v>
      </c>
      <c r="P2788">
        <v>50.2777777777777</v>
      </c>
      <c r="Q2788">
        <v>-0.10958891476462899</v>
      </c>
    </row>
    <row r="2789" spans="1:17" hidden="1" x14ac:dyDescent="0.3">
      <c r="A2789" t="s">
        <v>5740</v>
      </c>
      <c r="B2789" t="s">
        <v>5741</v>
      </c>
      <c r="C2789" t="str">
        <f>IFERROR(VLOOKUP(Table1[[#This Row],[Ticker]],[1]!Table1[[Symbol]:[Industry]],2,FALSE),"-")</f>
        <v>-</v>
      </c>
      <c r="E2789">
        <v>113.0915172</v>
      </c>
      <c r="F2789">
        <v>98.94</v>
      </c>
      <c r="G2789">
        <v>62.063533995480697</v>
      </c>
      <c r="H2789">
        <v>5.2277345071241301</v>
      </c>
      <c r="I2789">
        <v>31.935750683897801</v>
      </c>
      <c r="J2789">
        <v>4.0547802414476504</v>
      </c>
      <c r="K2789">
        <v>97.3447372936714</v>
      </c>
      <c r="L2789">
        <v>82.144442723208201</v>
      </c>
      <c r="M2789">
        <v>62.556035635932098</v>
      </c>
      <c r="N2789">
        <v>0.78963588318061695</v>
      </c>
      <c r="O2789">
        <v>22.801697998787098</v>
      </c>
      <c r="P2789">
        <v>112.408759124087</v>
      </c>
      <c r="Q2789">
        <v>3.3260800607403003E-2</v>
      </c>
    </row>
    <row r="2790" spans="1:17" hidden="1" x14ac:dyDescent="0.3">
      <c r="A2790" t="s">
        <v>5742</v>
      </c>
      <c r="B2790" t="s">
        <v>5743</v>
      </c>
      <c r="C2790" t="str">
        <f>IFERROR(VLOOKUP(Table1[[#This Row],[Ticker]],[1]!Table1[[Symbol]:[Industry]],2,FALSE),"-")</f>
        <v>-</v>
      </c>
      <c r="D2790" t="s">
        <v>214</v>
      </c>
      <c r="E2790">
        <v>112.78801447399999</v>
      </c>
      <c r="F2790">
        <v>24.38</v>
      </c>
      <c r="G2790">
        <v>6.0342894761652097</v>
      </c>
      <c r="H2790">
        <v>4.5153775523327102</v>
      </c>
      <c r="I2790">
        <v>-18.365102126686502</v>
      </c>
      <c r="J2790">
        <v>16.022188556069601</v>
      </c>
      <c r="K2790">
        <v>23.1006605936503</v>
      </c>
      <c r="L2790">
        <v>22.426982819559498</v>
      </c>
      <c r="M2790">
        <v>85.086561473467199</v>
      </c>
      <c r="N2790">
        <v>1.89173835603596</v>
      </c>
      <c r="O2790">
        <v>24.282198523379801</v>
      </c>
      <c r="P2790">
        <v>41.909196740395799</v>
      </c>
      <c r="Q2790">
        <v>9.7371212251295997E-2</v>
      </c>
    </row>
    <row r="2791" spans="1:17" hidden="1" x14ac:dyDescent="0.3">
      <c r="A2791" t="s">
        <v>5744</v>
      </c>
      <c r="B2791" t="s">
        <v>5745</v>
      </c>
      <c r="C2791" t="str">
        <f>IFERROR(VLOOKUP(Table1[[#This Row],[Ticker]],[1]!Table1[[Symbol]:[Industry]],2,FALSE),"-")</f>
        <v>-</v>
      </c>
      <c r="D2791" t="s">
        <v>46</v>
      </c>
      <c r="E2791">
        <v>112.36320000000001</v>
      </c>
      <c r="F2791">
        <v>276.95</v>
      </c>
      <c r="G2791">
        <v>6.9364915282853197</v>
      </c>
      <c r="H2791">
        <v>1.4373623997834</v>
      </c>
      <c r="I2791">
        <v>20.083624570887601</v>
      </c>
      <c r="J2791">
        <v>-6.6633170187092396</v>
      </c>
      <c r="K2791">
        <v>276.11175094819203</v>
      </c>
      <c r="M2791">
        <v>43.280756397903403</v>
      </c>
      <c r="N2791">
        <v>0.57590711175616804</v>
      </c>
      <c r="O2791">
        <v>37.714388878858998</v>
      </c>
      <c r="P2791">
        <v>48.8978494623655</v>
      </c>
    </row>
    <row r="2792" spans="1:17" hidden="1" x14ac:dyDescent="0.3">
      <c r="A2792" t="s">
        <v>5746</v>
      </c>
      <c r="B2792" t="s">
        <v>5747</v>
      </c>
      <c r="C2792" t="str">
        <f>IFERROR(VLOOKUP(Table1[[#This Row],[Ticker]],[1]!Table1[[Symbol]:[Industry]],2,FALSE),"-")</f>
        <v>-</v>
      </c>
      <c r="D2792" t="s">
        <v>934</v>
      </c>
      <c r="E2792">
        <v>112.2</v>
      </c>
      <c r="F2792">
        <v>70.900000000000006</v>
      </c>
      <c r="G2792">
        <v>-0.91495268505983396</v>
      </c>
      <c r="H2792">
        <v>-5.3055806012982298</v>
      </c>
      <c r="I2792">
        <v>-24.875117195238801</v>
      </c>
      <c r="J2792">
        <v>3.9009622440594298</v>
      </c>
      <c r="K2792">
        <v>73.422691893422197</v>
      </c>
      <c r="L2792">
        <v>72.796384309254194</v>
      </c>
      <c r="M2792">
        <v>61.8861069819839</v>
      </c>
      <c r="N2792">
        <v>1.62386213651428</v>
      </c>
      <c r="O2792">
        <v>48.095909732016899</v>
      </c>
      <c r="P2792">
        <v>40.396039603960403</v>
      </c>
      <c r="Q2792">
        <v>-1.4161282155806001E-2</v>
      </c>
    </row>
    <row r="2793" spans="1:17" hidden="1" x14ac:dyDescent="0.3">
      <c r="A2793" t="s">
        <v>5748</v>
      </c>
      <c r="B2793" t="s">
        <v>5749</v>
      </c>
      <c r="C2793" t="str">
        <f>IFERROR(VLOOKUP(Table1[[#This Row],[Ticker]],[1]!Table1[[Symbol]:[Industry]],2,FALSE),"-")</f>
        <v>-</v>
      </c>
      <c r="D2793" t="s">
        <v>239</v>
      </c>
      <c r="E2793">
        <v>112.05278</v>
      </c>
      <c r="F2793">
        <v>130</v>
      </c>
      <c r="G2793">
        <v>52.426236296261798</v>
      </c>
      <c r="H2793">
        <v>21.4539153823292</v>
      </c>
      <c r="I2793">
        <v>29.880915185216399</v>
      </c>
      <c r="J2793">
        <v>7.7716933282648801</v>
      </c>
      <c r="K2793">
        <v>113.01115289911399</v>
      </c>
      <c r="L2793">
        <v>96.668223037477105</v>
      </c>
      <c r="M2793">
        <v>80.7468234457412</v>
      </c>
      <c r="N2793">
        <v>2.23558589002874</v>
      </c>
      <c r="O2793">
        <v>12.2307692307692</v>
      </c>
      <c r="P2793">
        <v>124.13793103448199</v>
      </c>
      <c r="Q2793">
        <v>0.13911540293281499</v>
      </c>
    </row>
    <row r="2794" spans="1:17" hidden="1" x14ac:dyDescent="0.3">
      <c r="A2794" t="s">
        <v>5750</v>
      </c>
      <c r="B2794" t="s">
        <v>5751</v>
      </c>
      <c r="C2794" t="str">
        <f>IFERROR(VLOOKUP(Table1[[#This Row],[Ticker]],[1]!Table1[[Symbol]:[Industry]],2,FALSE),"-")</f>
        <v>-</v>
      </c>
      <c r="E2794">
        <v>111.72762</v>
      </c>
      <c r="F2794">
        <v>83.16</v>
      </c>
      <c r="G2794">
        <v>-4.4886240068062397</v>
      </c>
      <c r="H2794">
        <v>4.5136999345499698</v>
      </c>
      <c r="I2794">
        <v>-24.784769410970299</v>
      </c>
      <c r="J2794">
        <v>-0.686882456553916</v>
      </c>
      <c r="K2794">
        <v>82.816899116814994</v>
      </c>
      <c r="L2794">
        <v>86.230698360796197</v>
      </c>
      <c r="M2794">
        <v>55.157295154924199</v>
      </c>
      <c r="N2794">
        <v>1.2133843733498</v>
      </c>
      <c r="O2794">
        <v>55.122655122655097</v>
      </c>
      <c r="P2794">
        <v>22.709163346613501</v>
      </c>
      <c r="Q2794">
        <v>9.2018165834400006E-2</v>
      </c>
    </row>
    <row r="2795" spans="1:17" hidden="1" x14ac:dyDescent="0.3">
      <c r="A2795" t="s">
        <v>5752</v>
      </c>
      <c r="B2795" t="s">
        <v>5753</v>
      </c>
      <c r="C2795" t="str">
        <f>IFERROR(VLOOKUP(Table1[[#This Row],[Ticker]],[1]!Table1[[Symbol]:[Industry]],2,FALSE),"-")</f>
        <v>-</v>
      </c>
      <c r="E2795">
        <v>111.419080682999</v>
      </c>
      <c r="F2795">
        <v>51.16</v>
      </c>
      <c r="G2795">
        <v>32.782913672916699</v>
      </c>
      <c r="H2795">
        <v>0.93321497205892501</v>
      </c>
      <c r="I2795">
        <v>19.429616120355899</v>
      </c>
      <c r="J2795">
        <v>-7.3980134641323296</v>
      </c>
      <c r="K2795">
        <v>47.926448212316998</v>
      </c>
      <c r="L2795">
        <v>41.0048180894279</v>
      </c>
      <c r="M2795">
        <v>56.947338711183797</v>
      </c>
      <c r="N2795">
        <v>1.4012672851391501</v>
      </c>
      <c r="O2795">
        <v>12.568412822517599</v>
      </c>
      <c r="P2795">
        <v>119.570815450643</v>
      </c>
      <c r="Q2795">
        <v>0.17966509709433301</v>
      </c>
    </row>
    <row r="2796" spans="1:17" hidden="1" x14ac:dyDescent="0.3">
      <c r="A2796" t="s">
        <v>5754</v>
      </c>
      <c r="B2796" t="s">
        <v>5755</v>
      </c>
      <c r="C2796" t="str">
        <f>IFERROR(VLOOKUP(Table1[[#This Row],[Ticker]],[1]!Table1[[Symbol]:[Industry]],2,FALSE),"-")</f>
        <v>-</v>
      </c>
      <c r="D2796" t="s">
        <v>252</v>
      </c>
      <c r="E2796">
        <v>111.36864894999999</v>
      </c>
      <c r="F2796">
        <v>996.05</v>
      </c>
      <c r="G2796">
        <v>-10.1030335578216</v>
      </c>
      <c r="H2796">
        <v>10.322875653230801</v>
      </c>
      <c r="I2796">
        <v>-10.744447491284401</v>
      </c>
      <c r="J2796">
        <v>4.6767024449585701</v>
      </c>
      <c r="K2796">
        <v>934.11101929589699</v>
      </c>
      <c r="L2796">
        <v>918.43061431542299</v>
      </c>
      <c r="M2796">
        <v>60.416938623850598</v>
      </c>
      <c r="N2796">
        <v>1.2192611095474799</v>
      </c>
      <c r="O2796">
        <v>9.1310677174840595</v>
      </c>
      <c r="P2796">
        <v>33.599356180001301</v>
      </c>
      <c r="Q2796">
        <v>-4.9459392134888001E-2</v>
      </c>
    </row>
    <row r="2797" spans="1:17" hidden="1" x14ac:dyDescent="0.3">
      <c r="A2797" t="s">
        <v>5756</v>
      </c>
      <c r="B2797" t="s">
        <v>5757</v>
      </c>
      <c r="C2797" t="str">
        <f>IFERROR(VLOOKUP(Table1[[#This Row],[Ticker]],[1]!Table1[[Symbol]:[Industry]],2,FALSE),"-")</f>
        <v>-</v>
      </c>
      <c r="E2797">
        <v>111.216075</v>
      </c>
      <c r="F2797">
        <v>130</v>
      </c>
      <c r="G2797">
        <v>199.39282079365901</v>
      </c>
      <c r="H2797">
        <v>30.723324900586999</v>
      </c>
      <c r="I2797">
        <v>64.410702135581801</v>
      </c>
      <c r="J2797">
        <v>10.5556915246871</v>
      </c>
      <c r="K2797">
        <v>105.922111343716</v>
      </c>
      <c r="L2797">
        <v>78.689140909890199</v>
      </c>
      <c r="M2797">
        <v>81.379890016670899</v>
      </c>
      <c r="N2797">
        <v>1.3896700542948599</v>
      </c>
      <c r="O2797">
        <v>6.9230769230769198</v>
      </c>
      <c r="P2797">
        <v>256.16438356164298</v>
      </c>
      <c r="Q2797">
        <v>0.15490470692934</v>
      </c>
    </row>
    <row r="2798" spans="1:17" hidden="1" x14ac:dyDescent="0.3">
      <c r="A2798" t="s">
        <v>5758</v>
      </c>
      <c r="B2798" t="s">
        <v>5759</v>
      </c>
      <c r="C2798" t="str">
        <f>IFERROR(VLOOKUP(Table1[[#This Row],[Ticker]],[1]!Table1[[Symbol]:[Industry]],2,FALSE),"-")</f>
        <v>-</v>
      </c>
      <c r="D2798" t="s">
        <v>65</v>
      </c>
      <c r="E2798">
        <v>111.1663278</v>
      </c>
      <c r="F2798">
        <v>65.290000000000006</v>
      </c>
      <c r="G2798">
        <v>17.902754568494199</v>
      </c>
      <c r="H2798">
        <v>3.3166029182405898</v>
      </c>
      <c r="I2798">
        <v>-1.1386480392706799</v>
      </c>
      <c r="J2798">
        <v>-1.54877656963996</v>
      </c>
      <c r="K2798">
        <v>65.453010683489197</v>
      </c>
      <c r="L2798">
        <v>61.034190877810701</v>
      </c>
      <c r="M2798">
        <v>58.581599379834898</v>
      </c>
      <c r="N2798">
        <v>1.34808576376675</v>
      </c>
      <c r="O2798">
        <v>20.998621534691299</v>
      </c>
      <c r="P2798">
        <v>47.714932126696802</v>
      </c>
      <c r="Q2798">
        <v>-3.9586953016155002E-2</v>
      </c>
    </row>
    <row r="2799" spans="1:17" hidden="1" x14ac:dyDescent="0.3">
      <c r="A2799" t="s">
        <v>5760</v>
      </c>
      <c r="B2799" t="s">
        <v>5761</v>
      </c>
      <c r="C2799" t="str">
        <f>IFERROR(VLOOKUP(Table1[[#This Row],[Ticker]],[1]!Table1[[Symbol]:[Industry]],2,FALSE),"-")</f>
        <v>-</v>
      </c>
      <c r="D2799" t="s">
        <v>46</v>
      </c>
      <c r="E2799">
        <v>111.1078</v>
      </c>
      <c r="F2799">
        <v>26.69</v>
      </c>
      <c r="G2799">
        <v>281.873736824194</v>
      </c>
      <c r="H2799">
        <v>44.673723692831402</v>
      </c>
      <c r="I2799">
        <v>203.02458740600201</v>
      </c>
      <c r="J2799">
        <v>8.0962779410313299</v>
      </c>
      <c r="K2799">
        <v>18.500385189593501</v>
      </c>
      <c r="L2799">
        <v>12.023824793030601</v>
      </c>
      <c r="M2799">
        <v>78.814560876689995</v>
      </c>
      <c r="N2799">
        <v>1.24265917419242</v>
      </c>
      <c r="O2799">
        <v>1.76095916073435</v>
      </c>
      <c r="P2799">
        <v>387.934186471663</v>
      </c>
      <c r="Q2799">
        <v>7.0758511563595E-2</v>
      </c>
    </row>
    <row r="2800" spans="1:17" hidden="1" x14ac:dyDescent="0.3">
      <c r="A2800" t="s">
        <v>5762</v>
      </c>
      <c r="B2800" t="s">
        <v>5763</v>
      </c>
      <c r="C2800" t="str">
        <f>IFERROR(VLOOKUP(Table1[[#This Row],[Ticker]],[1]!Table1[[Symbol]:[Industry]],2,FALSE),"-")</f>
        <v>-</v>
      </c>
      <c r="D2800" t="s">
        <v>629</v>
      </c>
      <c r="E2800">
        <v>110.924814</v>
      </c>
      <c r="F2800">
        <v>34.67</v>
      </c>
      <c r="G2800">
        <v>-0.972142709989817</v>
      </c>
      <c r="H2800">
        <v>-1.4511776316137399</v>
      </c>
      <c r="I2800">
        <v>47.309539089718299</v>
      </c>
      <c r="J2800">
        <v>2.3816656802526999</v>
      </c>
      <c r="K2800">
        <v>33.856738526717102</v>
      </c>
      <c r="L2800">
        <v>28.682984460234501</v>
      </c>
      <c r="M2800">
        <v>43.572615851333801</v>
      </c>
      <c r="N2800">
        <v>0.58770723339957798</v>
      </c>
      <c r="O2800">
        <v>21.719065474473599</v>
      </c>
      <c r="P2800">
        <v>90.494505494505503</v>
      </c>
      <c r="Q2800">
        <v>0.115532068773801</v>
      </c>
    </row>
    <row r="2801" spans="1:17" hidden="1" x14ac:dyDescent="0.3">
      <c r="A2801" t="s">
        <v>5764</v>
      </c>
      <c r="B2801" t="s">
        <v>5765</v>
      </c>
      <c r="C2801" t="str">
        <f>IFERROR(VLOOKUP(Table1[[#This Row],[Ticker]],[1]!Table1[[Symbol]:[Industry]],2,FALSE),"-")</f>
        <v>-</v>
      </c>
      <c r="D2801" t="s">
        <v>713</v>
      </c>
      <c r="E2801">
        <v>110.88097019999999</v>
      </c>
      <c r="F2801">
        <v>76.95</v>
      </c>
      <c r="G2801">
        <v>49.587481527808798</v>
      </c>
      <c r="H2801">
        <v>3.0209188993062899</v>
      </c>
      <c r="I2801">
        <v>26.138657006290899</v>
      </c>
      <c r="J2801">
        <v>2.2704482794027299</v>
      </c>
      <c r="K2801">
        <v>71.650761741987196</v>
      </c>
      <c r="L2801">
        <v>61.3826765816804</v>
      </c>
      <c r="M2801">
        <v>46.511713315869002</v>
      </c>
      <c r="N2801">
        <v>1.0203358401992599</v>
      </c>
      <c r="O2801">
        <v>3.9636127355425499</v>
      </c>
      <c r="P2801">
        <v>75.2847380410022</v>
      </c>
      <c r="Q2801">
        <v>1.7417697266181999E-2</v>
      </c>
    </row>
    <row r="2802" spans="1:17" hidden="1" x14ac:dyDescent="0.3">
      <c r="A2802" t="s">
        <v>5766</v>
      </c>
      <c r="B2802" t="s">
        <v>5767</v>
      </c>
      <c r="C2802" t="str">
        <f>IFERROR(VLOOKUP(Table1[[#This Row],[Ticker]],[1]!Table1[[Symbol]:[Industry]],2,FALSE),"-")</f>
        <v>-</v>
      </c>
      <c r="E2802">
        <v>110.840746944</v>
      </c>
      <c r="F2802">
        <v>1.56</v>
      </c>
      <c r="G2802">
        <v>-26.8730019911503</v>
      </c>
      <c r="H2802">
        <v>5.8167268776700602</v>
      </c>
      <c r="I2802">
        <v>-21.762371745133201</v>
      </c>
      <c r="J2802">
        <v>0.54000826256863899</v>
      </c>
      <c r="K2802">
        <v>1.5812761254633401</v>
      </c>
      <c r="L2802">
        <v>1.68574270512783</v>
      </c>
      <c r="M2802">
        <v>55.463313850135101</v>
      </c>
      <c r="N2802">
        <v>2.0547842552938702</v>
      </c>
      <c r="O2802">
        <v>98.717948717948701</v>
      </c>
      <c r="P2802">
        <v>73.3333333333333</v>
      </c>
      <c r="Q2802">
        <v>-4.9652411386671001E-2</v>
      </c>
    </row>
    <row r="2803" spans="1:17" hidden="1" x14ac:dyDescent="0.3">
      <c r="A2803" t="s">
        <v>5768</v>
      </c>
      <c r="B2803" t="s">
        <v>5769</v>
      </c>
      <c r="C2803" t="str">
        <f>IFERROR(VLOOKUP(Table1[[#This Row],[Ticker]],[1]!Table1[[Symbol]:[Industry]],2,FALSE),"-")</f>
        <v>-</v>
      </c>
      <c r="D2803" t="s">
        <v>629</v>
      </c>
      <c r="E2803">
        <v>110.7258949</v>
      </c>
      <c r="F2803">
        <v>120.25</v>
      </c>
      <c r="G2803">
        <v>129.375857265245</v>
      </c>
      <c r="H2803">
        <v>-2.0070923051754899</v>
      </c>
      <c r="I2803">
        <v>37.272241222639899</v>
      </c>
      <c r="J2803">
        <v>2.4320858483199199</v>
      </c>
      <c r="K2803">
        <v>119.773928832294</v>
      </c>
      <c r="L2803">
        <v>103.493334605458</v>
      </c>
      <c r="M2803">
        <v>59.9914394536261</v>
      </c>
      <c r="N2803">
        <v>0.89630848581603795</v>
      </c>
      <c r="O2803">
        <v>32.972972972972897</v>
      </c>
      <c r="P2803">
        <v>172.67573696145101</v>
      </c>
      <c r="Q2803">
        <v>0.14015741166772699</v>
      </c>
    </row>
    <row r="2804" spans="1:17" hidden="1" x14ac:dyDescent="0.3">
      <c r="A2804" t="s">
        <v>5770</v>
      </c>
      <c r="B2804" t="s">
        <v>5771</v>
      </c>
      <c r="C2804" t="str">
        <f>IFERROR(VLOOKUP(Table1[[#This Row],[Ticker]],[1]!Table1[[Symbol]:[Industry]],2,FALSE),"-")</f>
        <v>-</v>
      </c>
      <c r="D2804" t="s">
        <v>393</v>
      </c>
      <c r="E2804">
        <v>110.7</v>
      </c>
      <c r="F2804">
        <v>211.03</v>
      </c>
      <c r="G2804">
        <v>12.275865550275199</v>
      </c>
      <c r="H2804">
        <v>0.61460816536042195</v>
      </c>
      <c r="I2804">
        <v>-2.74858268570304</v>
      </c>
      <c r="J2804">
        <v>2.7587931809991901</v>
      </c>
      <c r="K2804">
        <v>196.80264423444001</v>
      </c>
      <c r="L2804">
        <v>188.31168334772801</v>
      </c>
      <c r="M2804">
        <v>65.351018383866005</v>
      </c>
      <c r="N2804">
        <v>0.74195261904326704</v>
      </c>
      <c r="O2804">
        <v>19.3669146566838</v>
      </c>
      <c r="P2804">
        <v>48.612676056338003</v>
      </c>
      <c r="Q2804">
        <v>3.2079335423576001E-2</v>
      </c>
    </row>
    <row r="2805" spans="1:17" hidden="1" x14ac:dyDescent="0.3">
      <c r="A2805" t="s">
        <v>5772</v>
      </c>
      <c r="B2805" t="s">
        <v>5773</v>
      </c>
      <c r="C2805" t="str">
        <f>IFERROR(VLOOKUP(Table1[[#This Row],[Ticker]],[1]!Table1[[Symbol]:[Industry]],2,FALSE),"-")</f>
        <v>-</v>
      </c>
      <c r="D2805" t="s">
        <v>692</v>
      </c>
      <c r="E2805">
        <v>110.26241492</v>
      </c>
      <c r="F2805">
        <v>103.05</v>
      </c>
      <c r="G2805">
        <v>21.2295264077948</v>
      </c>
      <c r="H2805">
        <v>4.5551801809114396</v>
      </c>
      <c r="I2805">
        <v>8.5616802014999198</v>
      </c>
      <c r="J2805">
        <v>-5.7578567954042299</v>
      </c>
      <c r="K2805">
        <v>101.651008971435</v>
      </c>
      <c r="L2805">
        <v>98.732482399142</v>
      </c>
      <c r="M2805">
        <v>46.454399214660803</v>
      </c>
      <c r="N2805">
        <v>2.1371819343701701</v>
      </c>
      <c r="O2805">
        <v>85.599223677826203</v>
      </c>
      <c r="P2805">
        <v>55.6646525679758</v>
      </c>
      <c r="Q2805">
        <v>3.7415968652860003E-2</v>
      </c>
    </row>
    <row r="2806" spans="1:17" hidden="1" x14ac:dyDescent="0.3">
      <c r="A2806" t="s">
        <v>5774</v>
      </c>
      <c r="B2806" t="s">
        <v>5775</v>
      </c>
      <c r="C2806" t="str">
        <f>IFERROR(VLOOKUP(Table1[[#This Row],[Ticker]],[1]!Table1[[Symbol]:[Industry]],2,FALSE),"-")</f>
        <v>-</v>
      </c>
      <c r="E2806">
        <v>110.25</v>
      </c>
      <c r="F2806">
        <v>735</v>
      </c>
      <c r="G2806">
        <v>3.1481856005267601</v>
      </c>
      <c r="H2806">
        <v>19.491134928010801</v>
      </c>
      <c r="I2806">
        <v>-14.4600461637378</v>
      </c>
      <c r="J2806">
        <v>9.6043839146250196</v>
      </c>
      <c r="K2806">
        <v>646.44707955188505</v>
      </c>
      <c r="M2806">
        <v>94.183779207942393</v>
      </c>
      <c r="N2806">
        <v>0.42799148143218402</v>
      </c>
      <c r="O2806">
        <v>3.9455782312925098</v>
      </c>
      <c r="P2806">
        <v>39.204545454545404</v>
      </c>
    </row>
    <row r="2807" spans="1:17" hidden="1" x14ac:dyDescent="0.3">
      <c r="A2807" t="s">
        <v>5776</v>
      </c>
      <c r="B2807" t="s">
        <v>5777</v>
      </c>
      <c r="C2807" t="str">
        <f>IFERROR(VLOOKUP(Table1[[#This Row],[Ticker]],[1]!Table1[[Symbol]:[Industry]],2,FALSE),"-")</f>
        <v>-</v>
      </c>
      <c r="D2807" t="s">
        <v>1535</v>
      </c>
      <c r="E2807">
        <v>109.838639504</v>
      </c>
      <c r="F2807">
        <v>26.06</v>
      </c>
      <c r="G2807">
        <v>39.8531382539772</v>
      </c>
      <c r="H2807">
        <v>24.568889258018299</v>
      </c>
      <c r="I2807">
        <v>-13.372593692254901</v>
      </c>
      <c r="J2807">
        <v>-1.40375089689679</v>
      </c>
      <c r="K2807">
        <v>24.2572126361977</v>
      </c>
      <c r="L2807">
        <v>22.419549529299001</v>
      </c>
      <c r="M2807">
        <v>48.050496522172203</v>
      </c>
      <c r="N2807">
        <v>1.485665584818</v>
      </c>
      <c r="O2807">
        <v>32.9623944742901</v>
      </c>
      <c r="P2807">
        <v>73.156146179401901</v>
      </c>
      <c r="Q2807">
        <v>7.2398136456803999E-2</v>
      </c>
    </row>
    <row r="2808" spans="1:17" hidden="1" x14ac:dyDescent="0.3">
      <c r="A2808" t="s">
        <v>5778</v>
      </c>
      <c r="B2808" t="s">
        <v>5779</v>
      </c>
      <c r="C2808" t="str">
        <f>IFERROR(VLOOKUP(Table1[[#This Row],[Ticker]],[1]!Table1[[Symbol]:[Industry]],2,FALSE),"-")</f>
        <v>-</v>
      </c>
      <c r="D2808" t="s">
        <v>140</v>
      </c>
      <c r="E2808">
        <v>109.81125</v>
      </c>
      <c r="F2808">
        <v>4499</v>
      </c>
      <c r="G2808">
        <v>-0.63495698411796297</v>
      </c>
      <c r="H2808">
        <v>13.083976144162101</v>
      </c>
      <c r="I2808">
        <v>1.4953836262122801E-2</v>
      </c>
      <c r="J2808">
        <v>-5.2470713550920101</v>
      </c>
      <c r="K2808">
        <v>4094.1228054265998</v>
      </c>
      <c r="L2808">
        <v>3943.4894399831701</v>
      </c>
      <c r="M2808">
        <v>55.453498554326401</v>
      </c>
      <c r="N2808">
        <v>2.4259176164408101</v>
      </c>
      <c r="O2808">
        <v>10.7579462102689</v>
      </c>
      <c r="P2808">
        <v>37.374045801526698</v>
      </c>
      <c r="Q2808">
        <v>-7.4637176397156002E-2</v>
      </c>
    </row>
    <row r="2809" spans="1:17" hidden="1" x14ac:dyDescent="0.3">
      <c r="A2809" t="s">
        <v>5780</v>
      </c>
      <c r="B2809" t="s">
        <v>5781</v>
      </c>
      <c r="C2809" t="str">
        <f>IFERROR(VLOOKUP(Table1[[#This Row],[Ticker]],[1]!Table1[[Symbol]:[Industry]],2,FALSE),"-")</f>
        <v>-</v>
      </c>
      <c r="D2809" t="s">
        <v>80</v>
      </c>
      <c r="E2809">
        <v>109.76526673199901</v>
      </c>
      <c r="F2809">
        <v>33.58</v>
      </c>
      <c r="G2809">
        <v>-37.238758153708602</v>
      </c>
      <c r="H2809">
        <v>45.7909124773415</v>
      </c>
      <c r="I2809">
        <v>41.364965288392199</v>
      </c>
      <c r="J2809">
        <v>19.667092355158498</v>
      </c>
      <c r="K2809">
        <v>26.389136336017099</v>
      </c>
      <c r="L2809">
        <v>31.1396127243727</v>
      </c>
      <c r="M2809">
        <v>92.074624885432698</v>
      </c>
      <c r="N2809">
        <v>2.4861761554412101</v>
      </c>
      <c r="O2809">
        <v>19.118522930315599</v>
      </c>
      <c r="P2809">
        <v>59.904761904761898</v>
      </c>
      <c r="Q2809">
        <v>8.1173498115443998E-2</v>
      </c>
    </row>
    <row r="2810" spans="1:17" hidden="1" x14ac:dyDescent="0.3">
      <c r="A2810" t="s">
        <v>5782</v>
      </c>
      <c r="B2810" t="s">
        <v>5783</v>
      </c>
      <c r="C2810" t="str">
        <f>IFERROR(VLOOKUP(Table1[[#This Row],[Ticker]],[1]!Table1[[Symbol]:[Industry]],2,FALSE),"-")</f>
        <v>-</v>
      </c>
      <c r="E2810">
        <v>109.715536</v>
      </c>
      <c r="F2810">
        <v>96.03</v>
      </c>
      <c r="G2810">
        <v>-65.438006274009297</v>
      </c>
      <c r="H2810">
        <v>4.9378083823722401</v>
      </c>
      <c r="I2810">
        <v>-28.260133844579599</v>
      </c>
      <c r="J2810">
        <v>-1.0349379792059501</v>
      </c>
      <c r="K2810">
        <v>90.449152813837998</v>
      </c>
      <c r="M2810">
        <v>77.398024217042803</v>
      </c>
      <c r="N2810">
        <v>1.55921206910028</v>
      </c>
      <c r="O2810">
        <v>66.198063105279601</v>
      </c>
      <c r="P2810">
        <v>47.7384615384615</v>
      </c>
    </row>
    <row r="2811" spans="1:17" hidden="1" x14ac:dyDescent="0.3">
      <c r="A2811" t="s">
        <v>5784</v>
      </c>
      <c r="B2811" t="s">
        <v>5785</v>
      </c>
      <c r="C2811" t="str">
        <f>IFERROR(VLOOKUP(Table1[[#This Row],[Ticker]],[1]!Table1[[Symbol]:[Industry]],2,FALSE),"-")</f>
        <v>-</v>
      </c>
      <c r="D2811" t="s">
        <v>629</v>
      </c>
      <c r="E2811">
        <v>109.574712429</v>
      </c>
      <c r="F2811">
        <v>1.33</v>
      </c>
      <c r="G2811">
        <v>-111.596003993667</v>
      </c>
      <c r="H2811">
        <v>-25.432055510796701</v>
      </c>
      <c r="I2811">
        <v>-10.0837878037596</v>
      </c>
      <c r="J2811">
        <v>-12.5889225550414</v>
      </c>
      <c r="K2811">
        <v>1.5640520248760901</v>
      </c>
      <c r="L2811">
        <v>2.6785635440378801</v>
      </c>
      <c r="M2811">
        <v>22.740960404742101</v>
      </c>
      <c r="N2811">
        <v>1.68400000615665</v>
      </c>
      <c r="O2811">
        <v>702.51500244435499</v>
      </c>
      <c r="P2811">
        <v>28.485639686683999</v>
      </c>
      <c r="Q2811">
        <v>7.5554101394587E-2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D2812" t="s">
        <v>140</v>
      </c>
      <c r="E2812">
        <v>109.43640000000001</v>
      </c>
      <c r="F2812">
        <v>100.91</v>
      </c>
      <c r="G2812">
        <v>-22.847505071920601</v>
      </c>
      <c r="H2812">
        <v>-1.3882043354798399</v>
      </c>
      <c r="I2812">
        <v>20.054727309669801</v>
      </c>
      <c r="J2812">
        <v>14.0509857018393</v>
      </c>
      <c r="K2812">
        <v>88.504290889686402</v>
      </c>
      <c r="L2812">
        <v>83.373273863503101</v>
      </c>
      <c r="M2812">
        <v>67.4731771402069</v>
      </c>
      <c r="N2812">
        <v>1.6196488332780901</v>
      </c>
      <c r="O2812">
        <v>8.1656922009711597</v>
      </c>
      <c r="P2812">
        <v>99.1906829846032</v>
      </c>
      <c r="Q2812">
        <v>0.153620873134381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D2813" t="s">
        <v>140</v>
      </c>
      <c r="E2813">
        <v>109.20883875</v>
      </c>
      <c r="F2813">
        <v>26.08</v>
      </c>
      <c r="G2813">
        <v>112.56633677539401</v>
      </c>
      <c r="H2813">
        <v>-9.9315845336345898</v>
      </c>
      <c r="I2813">
        <v>31.389926257663099</v>
      </c>
      <c r="J2813">
        <v>8.1257988764347804</v>
      </c>
      <c r="K2813">
        <v>24.942552284277099</v>
      </c>
      <c r="L2813">
        <v>18.932707198279601</v>
      </c>
      <c r="M2813">
        <v>55.871788447967504</v>
      </c>
      <c r="N2813">
        <v>0.463844604107226</v>
      </c>
      <c r="O2813">
        <v>21.1656441717791</v>
      </c>
      <c r="P2813">
        <v>225.99999999999901</v>
      </c>
      <c r="Q2813">
        <v>4.6248334462142E-2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E2814">
        <v>109.1754</v>
      </c>
      <c r="F2814">
        <v>124.45</v>
      </c>
      <c r="G2814">
        <v>34.148918354635398</v>
      </c>
      <c r="H2814">
        <v>0.43984800941187902</v>
      </c>
      <c r="I2814">
        <v>25.909978297013701</v>
      </c>
      <c r="J2814">
        <v>7.1123867739274704</v>
      </c>
      <c r="K2814">
        <v>130.929934268138</v>
      </c>
      <c r="M2814">
        <v>57.451032401459102</v>
      </c>
      <c r="N2814">
        <v>0.68782742681047704</v>
      </c>
      <c r="O2814">
        <v>33.386902370429802</v>
      </c>
      <c r="P2814">
        <v>70.246238030095697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1576</v>
      </c>
      <c r="E2815">
        <v>109.089398</v>
      </c>
      <c r="F2815">
        <v>1009</v>
      </c>
      <c r="G2815">
        <v>-8.2815978109913395</v>
      </c>
      <c r="H2815">
        <v>7.5830104025742697</v>
      </c>
      <c r="I2815">
        <v>-13.6353644791149</v>
      </c>
      <c r="J2815">
        <v>1.6863447437279899</v>
      </c>
      <c r="K2815">
        <v>962.62926607358304</v>
      </c>
      <c r="L2815">
        <v>948.68604994822601</v>
      </c>
      <c r="M2815">
        <v>66.553523158873404</v>
      </c>
      <c r="N2815">
        <v>0.80037488284910896</v>
      </c>
      <c r="O2815">
        <v>15.951437066402301</v>
      </c>
      <c r="P2815">
        <v>30.000644205372598</v>
      </c>
      <c r="Q2815">
        <v>6.3822863461069995E-2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E2816">
        <v>109.027</v>
      </c>
      <c r="F2816">
        <v>168.95</v>
      </c>
      <c r="G2816">
        <v>301.35769317172401</v>
      </c>
      <c r="H2816">
        <v>42.817372489719098</v>
      </c>
      <c r="I2816">
        <v>160.25988926806099</v>
      </c>
      <c r="J2816">
        <v>-7.7997659285354004</v>
      </c>
      <c r="K2816">
        <v>140.75716995257801</v>
      </c>
      <c r="L2816">
        <v>91.473723371165704</v>
      </c>
      <c r="M2816">
        <v>44.279342954754</v>
      </c>
      <c r="N2816">
        <v>0.76496762136667296</v>
      </c>
      <c r="O2816">
        <v>24.723290914471701</v>
      </c>
      <c r="P2816">
        <v>368.00554016620498</v>
      </c>
      <c r="Q2816">
        <v>0.16349478264113801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E2817">
        <v>109.0108</v>
      </c>
      <c r="F2817">
        <v>78.099999999999994</v>
      </c>
      <c r="G2817">
        <v>55.3054916298886</v>
      </c>
      <c r="H2817">
        <v>-9.2900054704415993</v>
      </c>
      <c r="I2817">
        <v>40.168447094030299</v>
      </c>
      <c r="J2817">
        <v>-5.7721148162264297</v>
      </c>
      <c r="K2817">
        <v>77.852034034940502</v>
      </c>
      <c r="L2817">
        <v>66.528438408625405</v>
      </c>
      <c r="M2817">
        <v>38.841300458622896</v>
      </c>
      <c r="N2817">
        <v>0.91244411326378505</v>
      </c>
      <c r="O2817">
        <v>12.0358514724711</v>
      </c>
      <c r="P2817">
        <v>100.051229508196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E2818">
        <v>108.9894438</v>
      </c>
      <c r="F2818">
        <v>1005</v>
      </c>
      <c r="G2818">
        <v>104.02837431816501</v>
      </c>
      <c r="H2818">
        <v>1.6834744451625401</v>
      </c>
      <c r="I2818">
        <v>85.180071830362394</v>
      </c>
      <c r="J2818">
        <v>-0.486536869156732</v>
      </c>
      <c r="K2818">
        <v>895.66092414643094</v>
      </c>
      <c r="L2818">
        <v>676.66370471095104</v>
      </c>
      <c r="M2818">
        <v>52.768670933776001</v>
      </c>
      <c r="N2818">
        <v>0.942135185007413</v>
      </c>
      <c r="O2818">
        <v>17.009950248756201</v>
      </c>
      <c r="P2818">
        <v>172.91242362525401</v>
      </c>
      <c r="Q2818">
        <v>9.4209565196085004E-2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D2819" t="s">
        <v>388</v>
      </c>
      <c r="E2819">
        <v>108.97598000000001</v>
      </c>
      <c r="F2819">
        <v>10.86</v>
      </c>
      <c r="G2819">
        <v>119.336641018378</v>
      </c>
      <c r="H2819">
        <v>-3.1582376948382</v>
      </c>
      <c r="I2819">
        <v>22.2794079305549</v>
      </c>
      <c r="J2819">
        <v>4.1364295576346199</v>
      </c>
      <c r="K2819">
        <v>10.673059359243901</v>
      </c>
      <c r="L2819">
        <v>8.44185681572859</v>
      </c>
      <c r="M2819">
        <v>49.288443305110199</v>
      </c>
      <c r="N2819">
        <v>0.57195995904950703</v>
      </c>
      <c r="O2819">
        <v>15.469613259668501</v>
      </c>
      <c r="P2819">
        <v>156.13207547169799</v>
      </c>
      <c r="Q2819">
        <v>6.6015504087222995E-2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80</v>
      </c>
      <c r="E2820">
        <v>108.9337575</v>
      </c>
      <c r="F2820">
        <v>52.1</v>
      </c>
      <c r="G2820">
        <v>20.9469698794544</v>
      </c>
      <c r="H2820">
        <v>0.542210244127043</v>
      </c>
      <c r="I2820">
        <v>3.2920089351290498</v>
      </c>
      <c r="J2820">
        <v>-5.72748534408447</v>
      </c>
      <c r="K2820">
        <v>52.949299017084002</v>
      </c>
      <c r="L2820">
        <v>50.781126929755402</v>
      </c>
      <c r="M2820">
        <v>58.131527336716502</v>
      </c>
      <c r="N2820">
        <v>0.54684559464319205</v>
      </c>
      <c r="O2820">
        <v>114.971209213051</v>
      </c>
      <c r="P2820">
        <v>76.013513513513502</v>
      </c>
      <c r="Q2820">
        <v>5.5916337120198001E-2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65</v>
      </c>
      <c r="E2821">
        <v>108.60012926500001</v>
      </c>
      <c r="F2821">
        <v>19.489999999999998</v>
      </c>
      <c r="G2821">
        <v>22.605748550313699</v>
      </c>
      <c r="H2821">
        <v>-7.6124380579344297</v>
      </c>
      <c r="I2821">
        <v>-6.8231897951741898</v>
      </c>
      <c r="J2821">
        <v>-5.4090732141751197</v>
      </c>
      <c r="K2821">
        <v>21.240054900710199</v>
      </c>
      <c r="L2821">
        <v>19.094252865203199</v>
      </c>
      <c r="M2821">
        <v>23.668352780134502</v>
      </c>
      <c r="N2821">
        <v>0.76793133377284595</v>
      </c>
      <c r="O2821">
        <v>60.0820933812211</v>
      </c>
      <c r="P2821">
        <v>65.169491525423695</v>
      </c>
      <c r="Q2821">
        <v>0.11641334761316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D2822" t="s">
        <v>239</v>
      </c>
      <c r="E2822">
        <v>108.54</v>
      </c>
      <c r="F2822">
        <v>109</v>
      </c>
      <c r="G2822">
        <v>33.516908384900603</v>
      </c>
      <c r="H2822">
        <v>11.491058418658399</v>
      </c>
      <c r="I2822">
        <v>-17.9650309925198</v>
      </c>
      <c r="J2822">
        <v>-9.1798316459505092</v>
      </c>
      <c r="K2822">
        <v>107.288580074059</v>
      </c>
      <c r="M2822">
        <v>42.662568978706297</v>
      </c>
      <c r="N2822">
        <v>0.76871383236886304</v>
      </c>
      <c r="O2822">
        <v>40.412844036697201</v>
      </c>
      <c r="P2822">
        <v>67.692307692307693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229</v>
      </c>
      <c r="E2823">
        <v>108.41712213</v>
      </c>
      <c r="F2823">
        <v>40.74</v>
      </c>
      <c r="G2823">
        <v>143.774676662768</v>
      </c>
      <c r="H2823">
        <v>6.5303511082088201</v>
      </c>
      <c r="I2823">
        <v>-26.0129465830044</v>
      </c>
      <c r="J2823">
        <v>-1.76724423336309</v>
      </c>
      <c r="K2823">
        <v>41.337591837219598</v>
      </c>
      <c r="L2823">
        <v>37.585159983672199</v>
      </c>
      <c r="M2823">
        <v>68.466756453268701</v>
      </c>
      <c r="N2823">
        <v>1.51975968033389</v>
      </c>
      <c r="O2823">
        <v>41.875306823760397</v>
      </c>
      <c r="P2823">
        <v>231.73089124825501</v>
      </c>
      <c r="Q2823">
        <v>8.2691255047296006E-2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D2824" t="s">
        <v>65</v>
      </c>
      <c r="E2824">
        <v>108.380416</v>
      </c>
      <c r="F2824">
        <v>63.25</v>
      </c>
      <c r="G2824">
        <v>-65.455015630496106</v>
      </c>
      <c r="H2824">
        <v>-9.0666786207909897</v>
      </c>
      <c r="I2824">
        <v>-52.307882587893801</v>
      </c>
      <c r="J2824">
        <v>-1.18610123842699</v>
      </c>
      <c r="K2824">
        <v>65.704252293364604</v>
      </c>
      <c r="M2824">
        <v>46.009082139622798</v>
      </c>
      <c r="N2824">
        <v>0.60359694506035899</v>
      </c>
      <c r="O2824">
        <v>81.027667984189705</v>
      </c>
      <c r="P2824">
        <v>19.7916666666666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542</v>
      </c>
      <c r="E2825">
        <v>108.1417692</v>
      </c>
      <c r="F2825">
        <v>202.85</v>
      </c>
      <c r="G2825">
        <v>79.706585975845996</v>
      </c>
      <c r="H2825">
        <v>28.794278522485101</v>
      </c>
      <c r="I2825">
        <v>27.147662026213901</v>
      </c>
      <c r="K2825">
        <v>149.02935770120101</v>
      </c>
      <c r="M2825">
        <v>98.697270297336502</v>
      </c>
      <c r="N2825">
        <v>0.4</v>
      </c>
      <c r="O2825">
        <v>0</v>
      </c>
      <c r="P2825">
        <v>138.64705882352899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E2826">
        <v>108.12</v>
      </c>
      <c r="F2826">
        <v>77.510000000000005</v>
      </c>
      <c r="G2826">
        <v>-34.952208446106198</v>
      </c>
      <c r="H2826">
        <v>1.9488640611108501</v>
      </c>
      <c r="I2826">
        <v>-21.805075403503899</v>
      </c>
      <c r="J2826">
        <v>9.96709985392215</v>
      </c>
      <c r="M2826">
        <v>65.146779734783493</v>
      </c>
      <c r="O2826">
        <v>16.1140498000257</v>
      </c>
      <c r="P2826">
        <v>23.031746031746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393</v>
      </c>
      <c r="E2827">
        <v>107.88</v>
      </c>
      <c r="F2827">
        <v>176.65</v>
      </c>
      <c r="G2827">
        <v>10.277436178275201</v>
      </c>
      <c r="H2827">
        <v>5.3484425013396999</v>
      </c>
      <c r="I2827">
        <v>-5.1392685209675104</v>
      </c>
      <c r="J2827">
        <v>-3.8727063388251999</v>
      </c>
      <c r="K2827">
        <v>170.09336850656999</v>
      </c>
      <c r="L2827">
        <v>156.31816940724499</v>
      </c>
      <c r="M2827">
        <v>49.8213076176174</v>
      </c>
      <c r="N2827">
        <v>0.33561374966374902</v>
      </c>
      <c r="O2827">
        <v>31.870931219926302</v>
      </c>
      <c r="P2827">
        <v>44.262964475296002</v>
      </c>
      <c r="Q2827">
        <v>-5.9418272736350003E-2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140</v>
      </c>
      <c r="E2828">
        <v>107.7036525</v>
      </c>
      <c r="F2828">
        <v>64.55</v>
      </c>
      <c r="G2828">
        <v>-3.9524487125595602</v>
      </c>
      <c r="H2828">
        <v>-6.0643325925948099</v>
      </c>
      <c r="I2828">
        <v>4.9035901998984803</v>
      </c>
      <c r="J2828">
        <v>-5.0014487971687904</v>
      </c>
      <c r="K2828">
        <v>68.977539467717307</v>
      </c>
      <c r="L2828">
        <v>62.643717164139197</v>
      </c>
      <c r="M2828">
        <v>45.089381129779603</v>
      </c>
      <c r="N2828">
        <v>0.68455005040553996</v>
      </c>
      <c r="O2828">
        <v>18.001549186677</v>
      </c>
      <c r="P2828">
        <v>83.641536273115193</v>
      </c>
      <c r="Q2828">
        <v>0.12523379106940599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629</v>
      </c>
      <c r="E2829">
        <v>107.21754648</v>
      </c>
      <c r="F2829">
        <v>10.039999999999999</v>
      </c>
      <c r="G2829">
        <v>10.8058642719206</v>
      </c>
      <c r="H2829">
        <v>-1.6474422723228499</v>
      </c>
      <c r="I2829">
        <v>-17.294169386486701</v>
      </c>
      <c r="J2829">
        <v>1.0233120253427901</v>
      </c>
      <c r="K2829">
        <v>10.0130838460116</v>
      </c>
      <c r="L2829">
        <v>9.5269177739469502</v>
      </c>
      <c r="M2829">
        <v>50.717100906346701</v>
      </c>
      <c r="N2829">
        <v>0.85636282253984997</v>
      </c>
      <c r="O2829">
        <v>27.490039840637401</v>
      </c>
      <c r="P2829">
        <v>47.647058823529399</v>
      </c>
      <c r="Q2829">
        <v>2.3996210740663E-2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484</v>
      </c>
      <c r="E2830">
        <v>106.88341986</v>
      </c>
      <c r="F2830">
        <v>18.62</v>
      </c>
      <c r="G2830">
        <v>8.3496553260339095</v>
      </c>
      <c r="H2830">
        <v>0.69412151368538899</v>
      </c>
      <c r="I2830">
        <v>-10.152353856045499</v>
      </c>
      <c r="J2830">
        <v>-1.1338546344562499</v>
      </c>
      <c r="K2830">
        <v>18.750531770341901</v>
      </c>
      <c r="L2830">
        <v>18.110784807420401</v>
      </c>
      <c r="M2830">
        <v>50.217415307177198</v>
      </c>
      <c r="N2830">
        <v>0.80284331992892999</v>
      </c>
      <c r="O2830">
        <v>28.6251342642319</v>
      </c>
      <c r="P2830">
        <v>55.1666666666666</v>
      </c>
      <c r="Q2830">
        <v>6.5143949342970006E-2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E2831">
        <v>106.71</v>
      </c>
      <c r="F2831">
        <v>170.85</v>
      </c>
      <c r="G2831">
        <v>173.49996365080199</v>
      </c>
      <c r="H2831">
        <v>-10.311884492320599</v>
      </c>
      <c r="I2831">
        <v>132.170538028702</v>
      </c>
      <c r="J2831">
        <v>-7.8178796752108202</v>
      </c>
      <c r="K2831">
        <v>159.18736925931</v>
      </c>
      <c r="L2831">
        <v>112.94317932237099</v>
      </c>
      <c r="M2831">
        <v>58.382587018174299</v>
      </c>
      <c r="N2831">
        <v>1.5718477642445301</v>
      </c>
      <c r="O2831">
        <v>10.564822944103</v>
      </c>
      <c r="P2831">
        <v>223.88625592417</v>
      </c>
      <c r="Q2831">
        <v>0.107469294416352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130</v>
      </c>
      <c r="E2832">
        <v>106.56</v>
      </c>
      <c r="F2832">
        <v>37.159999999999997</v>
      </c>
      <c r="G2832">
        <v>50.506564869489097</v>
      </c>
      <c r="H2832">
        <v>9.2318992914631508</v>
      </c>
      <c r="I2832">
        <v>4.3952997482117899</v>
      </c>
      <c r="J2832">
        <v>2.36064516830149</v>
      </c>
      <c r="K2832">
        <v>34.240432538387203</v>
      </c>
      <c r="L2832">
        <v>32.191880674141998</v>
      </c>
      <c r="M2832">
        <v>70.112258303274402</v>
      </c>
      <c r="N2832">
        <v>1.7368071495481701</v>
      </c>
      <c r="O2832">
        <v>68.326157158234594</v>
      </c>
      <c r="P2832">
        <v>94.046997389033905</v>
      </c>
      <c r="Q2832">
        <v>7.7588691328277004E-2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D2833" t="s">
        <v>80</v>
      </c>
      <c r="E2833">
        <v>106.44971266799899</v>
      </c>
      <c r="F2833">
        <v>11.15</v>
      </c>
      <c r="G2833">
        <v>124.954618546468</v>
      </c>
      <c r="H2833">
        <v>83.311899291463106</v>
      </c>
      <c r="I2833">
        <v>57.768961469849899</v>
      </c>
      <c r="J2833">
        <v>20.9420052800101</v>
      </c>
      <c r="K2833">
        <v>7.8313400321014299</v>
      </c>
      <c r="L2833">
        <v>6.6585405589869699</v>
      </c>
      <c r="M2833">
        <v>89.0336214750414</v>
      </c>
      <c r="N2833">
        <v>3.5218998542495701</v>
      </c>
      <c r="O2833">
        <v>16.3228699551569</v>
      </c>
      <c r="P2833">
        <v>168.67469879518001</v>
      </c>
      <c r="Q2833">
        <v>0.12126275846784899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125</v>
      </c>
      <c r="E2834">
        <v>106.30874</v>
      </c>
      <c r="F2834">
        <v>93.66</v>
      </c>
      <c r="G2834">
        <v>28.8708019910868</v>
      </c>
      <c r="H2834">
        <v>15.3891199110542</v>
      </c>
      <c r="I2834">
        <v>-10.633562145473</v>
      </c>
      <c r="J2834">
        <v>-0.95984012891390003</v>
      </c>
      <c r="K2834">
        <v>91.086407460532897</v>
      </c>
      <c r="L2834">
        <v>81.890340175677395</v>
      </c>
      <c r="M2834">
        <v>65.694234292558704</v>
      </c>
      <c r="N2834">
        <v>0.74426957593818399</v>
      </c>
      <c r="O2834">
        <v>35.596839632714001</v>
      </c>
      <c r="P2834">
        <v>80.427663263340406</v>
      </c>
      <c r="Q2834">
        <v>0.112551403427829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934</v>
      </c>
      <c r="E2835">
        <v>106.176</v>
      </c>
      <c r="F2835">
        <v>174.8</v>
      </c>
      <c r="G2835">
        <v>-30.088053523279999</v>
      </c>
      <c r="H2835">
        <v>-10.639211819647899</v>
      </c>
      <c r="I2835">
        <v>-20.4600461637378</v>
      </c>
      <c r="J2835">
        <v>-1.2585131983162701</v>
      </c>
      <c r="K2835">
        <v>175.66558396798601</v>
      </c>
      <c r="L2835">
        <v>180.93395488435101</v>
      </c>
      <c r="M2835">
        <v>43.769964415692897</v>
      </c>
      <c r="N2835">
        <v>1.1684153653095299</v>
      </c>
      <c r="O2835">
        <v>32.723112128146397</v>
      </c>
      <c r="P2835">
        <v>21.346754599097501</v>
      </c>
      <c r="Q2835">
        <v>-7.4011725519413998E-2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D2836" t="s">
        <v>713</v>
      </c>
      <c r="E2836">
        <v>105.953940543</v>
      </c>
      <c r="F2836">
        <v>93.17</v>
      </c>
      <c r="G2836">
        <v>3.3401892147124301</v>
      </c>
      <c r="H2836">
        <v>-2.4488927877447599</v>
      </c>
      <c r="I2836">
        <v>14.838765149283001</v>
      </c>
      <c r="J2836">
        <v>2.98817142407434</v>
      </c>
      <c r="K2836">
        <v>88.897408776622996</v>
      </c>
      <c r="L2836">
        <v>80.646724116324194</v>
      </c>
      <c r="M2836">
        <v>58.050219930369003</v>
      </c>
      <c r="N2836">
        <v>0.587629124545333</v>
      </c>
      <c r="O2836">
        <v>3.8531716217666601</v>
      </c>
      <c r="P2836">
        <v>36.994559623584699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239</v>
      </c>
      <c r="E2837">
        <v>105.71161103999999</v>
      </c>
      <c r="F2837">
        <v>94.69</v>
      </c>
      <c r="G2837">
        <v>-5.3659093650703404</v>
      </c>
      <c r="H2837">
        <v>-4.3120290962310301</v>
      </c>
      <c r="I2837">
        <v>-17.246370950062602</v>
      </c>
      <c r="J2837">
        <v>2.43739323443226</v>
      </c>
      <c r="K2837">
        <v>97.768392493904898</v>
      </c>
      <c r="L2837">
        <v>94.850685935243902</v>
      </c>
      <c r="M2837">
        <v>54.459732993990698</v>
      </c>
      <c r="N2837">
        <v>0.86987263223626299</v>
      </c>
      <c r="O2837">
        <v>40.194318301827003</v>
      </c>
      <c r="P2837">
        <v>23.939790575916199</v>
      </c>
      <c r="Q2837">
        <v>4.7105274191328997E-2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505</v>
      </c>
      <c r="E2838">
        <v>105.64935</v>
      </c>
      <c r="F2838">
        <v>52.1</v>
      </c>
      <c r="G2838">
        <v>2.7179439463691701</v>
      </c>
      <c r="H2838">
        <v>29.647591228887901</v>
      </c>
      <c r="I2838">
        <v>-23.627991602782998</v>
      </c>
      <c r="J2838">
        <v>11.077577943463</v>
      </c>
      <c r="K2838">
        <v>48.859563386390199</v>
      </c>
      <c r="M2838">
        <v>73.741843741912007</v>
      </c>
      <c r="N2838">
        <v>2.1244277305428301</v>
      </c>
      <c r="O2838">
        <v>26.295585412667901</v>
      </c>
      <c r="P2838">
        <v>40.620782726045903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117</v>
      </c>
      <c r="E2839">
        <v>105.64812993</v>
      </c>
      <c r="F2839">
        <v>2</v>
      </c>
      <c r="G2839">
        <v>-28.046203596584</v>
      </c>
      <c r="K2839">
        <v>2.1140989605141698</v>
      </c>
      <c r="L2839">
        <v>3.1857726977597598</v>
      </c>
      <c r="M2839">
        <v>71.039956020089093</v>
      </c>
      <c r="O2839">
        <v>5</v>
      </c>
      <c r="P2839">
        <v>8.1081081081080892</v>
      </c>
      <c r="Q2839">
        <v>-6.9211309357390005E-2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5844</v>
      </c>
      <c r="E2840">
        <v>105.43832639999999</v>
      </c>
      <c r="F2840">
        <v>125.7</v>
      </c>
      <c r="G2840">
        <v>-40.096975124707498</v>
      </c>
      <c r="H2840">
        <v>19.4812233007871</v>
      </c>
      <c r="I2840">
        <v>-46.562274210920002</v>
      </c>
      <c r="J2840">
        <v>22.8884237232757</v>
      </c>
      <c r="K2840">
        <v>119.24421385909901</v>
      </c>
      <c r="M2840">
        <v>86.343332374768906</v>
      </c>
      <c r="N2840">
        <v>1.0083849036869099</v>
      </c>
      <c r="O2840">
        <v>67.064439140811402</v>
      </c>
      <c r="P2840">
        <v>39.4342762063227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Row],[Ticker]],[1]!Table1[[Symbol]:[Industry]],2,FALSE),"-")</f>
        <v>-</v>
      </c>
      <c r="D2841" t="s">
        <v>130</v>
      </c>
      <c r="E2841">
        <v>105.43104</v>
      </c>
      <c r="F2841">
        <v>100.53</v>
      </c>
      <c r="G2841">
        <v>119.40866286044</v>
      </c>
      <c r="H2841">
        <v>-1.9556178408510001</v>
      </c>
      <c r="I2841">
        <v>18.523667191310899</v>
      </c>
      <c r="J2841">
        <v>5.7070757050716798</v>
      </c>
      <c r="K2841">
        <v>91.479545131052703</v>
      </c>
      <c r="L2841">
        <v>76.890066222871198</v>
      </c>
      <c r="M2841">
        <v>69.043447507701998</v>
      </c>
      <c r="N2841">
        <v>0.48451991389225502</v>
      </c>
      <c r="O2841">
        <v>14.294240525216299</v>
      </c>
      <c r="P2841">
        <v>177.70718232044101</v>
      </c>
      <c r="Q2841">
        <v>9.5510691797365002E-2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D2842" t="s">
        <v>403</v>
      </c>
      <c r="E2842">
        <v>105.33948479999999</v>
      </c>
      <c r="F2842">
        <v>72.319999999999993</v>
      </c>
      <c r="G2842">
        <v>78.111130652814694</v>
      </c>
      <c r="H2842">
        <v>46.6659291422094</v>
      </c>
      <c r="I2842">
        <v>38.868683696065403</v>
      </c>
      <c r="J2842">
        <v>8.1375731714542994</v>
      </c>
      <c r="K2842">
        <v>55.795025746749602</v>
      </c>
      <c r="L2842">
        <v>47.527054278775999</v>
      </c>
      <c r="M2842">
        <v>97.075602796212493</v>
      </c>
      <c r="N2842">
        <v>1.1494534437397601</v>
      </c>
      <c r="O2842">
        <v>0</v>
      </c>
      <c r="P2842">
        <v>139.074380165289</v>
      </c>
      <c r="Q2842">
        <v>5.6525733066797999E-2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E2843">
        <v>105.1496636</v>
      </c>
      <c r="F2843">
        <v>142.15</v>
      </c>
      <c r="G2843">
        <v>345.40011038941799</v>
      </c>
      <c r="H2843">
        <v>28.912561664968202</v>
      </c>
      <c r="I2843">
        <v>221.617509652948</v>
      </c>
      <c r="J2843">
        <v>-4.6298899785359797</v>
      </c>
      <c r="K2843">
        <v>117.952620564443</v>
      </c>
      <c r="L2843">
        <v>80.474740358209601</v>
      </c>
      <c r="M2843">
        <v>72.921692413675501</v>
      </c>
      <c r="N2843">
        <v>1.96243551466432</v>
      </c>
      <c r="O2843">
        <v>9.0045726345409705</v>
      </c>
      <c r="P2843">
        <v>404.07801418439698</v>
      </c>
      <c r="Q2843">
        <v>0.144663323278787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D2844" t="s">
        <v>1407</v>
      </c>
      <c r="E2844">
        <v>105.1</v>
      </c>
      <c r="F2844">
        <v>102.81</v>
      </c>
      <c r="G2844">
        <v>34.704833274159</v>
      </c>
      <c r="H2844">
        <v>6.0275131975654697</v>
      </c>
      <c r="I2844">
        <v>10.298162791486</v>
      </c>
      <c r="J2844">
        <v>0.92835191712748399</v>
      </c>
      <c r="K2844">
        <v>99.861932979262804</v>
      </c>
      <c r="L2844">
        <v>89.085690883776707</v>
      </c>
      <c r="M2844">
        <v>50.485823750026299</v>
      </c>
      <c r="N2844">
        <v>0.690996133183572</v>
      </c>
      <c r="O2844">
        <v>27.6140453263301</v>
      </c>
      <c r="P2844">
        <v>68.540983606557305</v>
      </c>
      <c r="Q2844">
        <v>5.8423475399560004E-3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4384</v>
      </c>
      <c r="E2845">
        <v>105.09480000000001</v>
      </c>
      <c r="F2845">
        <v>225.45</v>
      </c>
      <c r="G2845">
        <v>57.909304310143298</v>
      </c>
      <c r="H2845">
        <v>34.638565958129803</v>
      </c>
      <c r="I2845">
        <v>47.433570857538697</v>
      </c>
      <c r="J2845">
        <v>2.4349519333623801</v>
      </c>
      <c r="K2845">
        <v>173.368177111145</v>
      </c>
      <c r="M2845">
        <v>86.915077775192998</v>
      </c>
      <c r="N2845">
        <v>1.0189658826022401</v>
      </c>
      <c r="O2845">
        <v>10.778443113772401</v>
      </c>
      <c r="P2845">
        <v>127.72727272727199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156</v>
      </c>
      <c r="E2846">
        <v>105.04888800000001</v>
      </c>
      <c r="F2846">
        <v>84.1</v>
      </c>
      <c r="G2846">
        <v>20.0205264213654</v>
      </c>
      <c r="H2846">
        <v>17.442133168146299</v>
      </c>
      <c r="I2846">
        <v>-35.656393195701298</v>
      </c>
      <c r="J2846">
        <v>21.967815033611</v>
      </c>
      <c r="K2846">
        <v>75.446061002051806</v>
      </c>
      <c r="L2846">
        <v>76.060290159982799</v>
      </c>
      <c r="M2846">
        <v>87.184007923866005</v>
      </c>
      <c r="N2846">
        <v>2.0000659717640801</v>
      </c>
      <c r="O2846">
        <v>40.309155766944102</v>
      </c>
      <c r="P2846">
        <v>52.4932003626473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182</v>
      </c>
      <c r="E2847">
        <v>104.898662226</v>
      </c>
      <c r="F2847">
        <v>92.01</v>
      </c>
      <c r="G2847">
        <v>121.98741538825401</v>
      </c>
      <c r="H2847">
        <v>14.4457498305634</v>
      </c>
      <c r="I2847">
        <v>-2.4660234500498901</v>
      </c>
      <c r="J2847">
        <v>7.8004907962734702</v>
      </c>
      <c r="K2847">
        <v>86.939592585713996</v>
      </c>
      <c r="L2847">
        <v>74.124646786130398</v>
      </c>
      <c r="M2847">
        <v>74.229108202094395</v>
      </c>
      <c r="N2847">
        <v>1.2725770766331399</v>
      </c>
      <c r="O2847">
        <v>13.031192261710601</v>
      </c>
      <c r="P2847">
        <v>155.583333333333</v>
      </c>
      <c r="Q2847">
        <v>0.13471459046737899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21</v>
      </c>
      <c r="E2848">
        <v>104.849080375</v>
      </c>
      <c r="F2848">
        <v>100.9</v>
      </c>
      <c r="G2848">
        <v>-1.8034982247450799</v>
      </c>
      <c r="H2848">
        <v>-9.8140209391951707</v>
      </c>
      <c r="I2848">
        <v>-15.9511987223222</v>
      </c>
      <c r="J2848">
        <v>-2.0292210625041101</v>
      </c>
      <c r="K2848">
        <v>103.32098860644</v>
      </c>
      <c r="L2848">
        <v>99.031177707655004</v>
      </c>
      <c r="M2848">
        <v>47.981101469006902</v>
      </c>
      <c r="N2848">
        <v>1.60413439116625</v>
      </c>
      <c r="O2848">
        <v>44.0535183349851</v>
      </c>
      <c r="P2848">
        <v>41.415557112824096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629</v>
      </c>
      <c r="E2849">
        <v>104.6993373</v>
      </c>
      <c r="F2849">
        <v>52.99</v>
      </c>
      <c r="G2849">
        <v>77.965621408335096</v>
      </c>
      <c r="H2849">
        <v>3.8503903293956299</v>
      </c>
      <c r="I2849">
        <v>24.606689480338702</v>
      </c>
      <c r="J2849">
        <v>-0.77647030141269802</v>
      </c>
      <c r="K2849">
        <v>51.000541419902603</v>
      </c>
      <c r="L2849">
        <v>40.6513907604119</v>
      </c>
      <c r="M2849">
        <v>32.217521526012902</v>
      </c>
      <c r="N2849">
        <v>8.8478392191080696E-2</v>
      </c>
      <c r="O2849">
        <v>30.213247782600401</v>
      </c>
      <c r="P2849">
        <v>130.49151805132601</v>
      </c>
      <c r="Q2849">
        <v>9.0378042084321999E-2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D2850" t="s">
        <v>130</v>
      </c>
      <c r="E2850">
        <v>104.6582394</v>
      </c>
      <c r="F2850">
        <v>7.86</v>
      </c>
      <c r="G2850">
        <v>-7.0997165197730103</v>
      </c>
      <c r="H2850">
        <v>-3.75390716014974</v>
      </c>
      <c r="I2850">
        <v>-16.018328372326799</v>
      </c>
      <c r="J2850">
        <v>-1.4778114439303101</v>
      </c>
      <c r="K2850">
        <v>8.2240170185548305</v>
      </c>
      <c r="L2850">
        <v>8.5246827805930891</v>
      </c>
      <c r="M2850">
        <v>43.551610146480897</v>
      </c>
      <c r="N2850">
        <v>0.92445965961812204</v>
      </c>
      <c r="O2850">
        <v>122.646310432569</v>
      </c>
      <c r="P2850">
        <v>35.517241379310299</v>
      </c>
      <c r="Q2850">
        <v>-3.2608162164149998E-3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75</v>
      </c>
      <c r="E2851">
        <v>104.58095520000001</v>
      </c>
      <c r="F2851">
        <v>445.25</v>
      </c>
      <c r="G2851">
        <v>-13.622772767708399</v>
      </c>
      <c r="H2851">
        <v>10.333708336689201</v>
      </c>
      <c r="I2851">
        <v>-26.917298805428501</v>
      </c>
      <c r="J2851">
        <v>8.7563155401966597</v>
      </c>
      <c r="K2851">
        <v>423.25725382188602</v>
      </c>
      <c r="L2851">
        <v>436.09662418939701</v>
      </c>
      <c r="M2851">
        <v>40.807919013887798</v>
      </c>
      <c r="N2851">
        <v>2.1985027282269498</v>
      </c>
      <c r="O2851">
        <v>54.183043234138097</v>
      </c>
      <c r="P2851">
        <v>26.851851851851801</v>
      </c>
      <c r="Q2851">
        <v>9.8787996608989993E-3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D2852" t="s">
        <v>130</v>
      </c>
      <c r="E2852">
        <v>104.43923460000001</v>
      </c>
      <c r="F2852">
        <v>192.15</v>
      </c>
      <c r="G2852">
        <v>145.02662361056099</v>
      </c>
      <c r="H2852">
        <v>-13.028100708536799</v>
      </c>
      <c r="I2852">
        <v>25.5291818434434</v>
      </c>
      <c r="J2852">
        <v>-5.0239874901063502</v>
      </c>
      <c r="K2852">
        <v>174.55316303407301</v>
      </c>
      <c r="L2852">
        <v>133.97812309662399</v>
      </c>
      <c r="M2852">
        <v>0.34082524436600198</v>
      </c>
      <c r="N2852">
        <v>0.24699828473413299</v>
      </c>
      <c r="O2852">
        <v>11.865729898516699</v>
      </c>
      <c r="P2852">
        <v>213.71428571428501</v>
      </c>
      <c r="Q2852">
        <v>7.9214874920002995E-2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934</v>
      </c>
      <c r="E2853">
        <v>104.4057162</v>
      </c>
      <c r="F2853">
        <v>137.19999999999999</v>
      </c>
      <c r="G2853">
        <v>-35.787211939564401</v>
      </c>
      <c r="H2853">
        <v>-6.7144806368522598</v>
      </c>
      <c r="I2853">
        <v>-30.720397668057199</v>
      </c>
      <c r="J2853">
        <v>0.24195979789974401</v>
      </c>
      <c r="K2853">
        <v>138.995047661982</v>
      </c>
      <c r="L2853">
        <v>148.38175391919799</v>
      </c>
      <c r="M2853">
        <v>37.802116230293102</v>
      </c>
      <c r="N2853">
        <v>0.91446982017572798</v>
      </c>
      <c r="O2853">
        <v>107.543731778425</v>
      </c>
      <c r="P2853">
        <v>13.3884297520661</v>
      </c>
      <c r="Q2853">
        <v>-4.3700503586180002E-3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242</v>
      </c>
      <c r="E2854">
        <v>104.3546175</v>
      </c>
      <c r="F2854">
        <v>337.7</v>
      </c>
      <c r="G2854">
        <v>-49.830224196803499</v>
      </c>
      <c r="H2854">
        <v>-4.3644102323463603</v>
      </c>
      <c r="I2854">
        <v>-30.662783235313501</v>
      </c>
      <c r="J2854">
        <v>-1.6824898065034</v>
      </c>
      <c r="K2854">
        <v>349.971170271407</v>
      </c>
      <c r="L2854">
        <v>380.58718310090302</v>
      </c>
      <c r="M2854">
        <v>43.874634844718699</v>
      </c>
      <c r="N2854">
        <v>0.83289493257728797</v>
      </c>
      <c r="O2854">
        <v>42.123186259994</v>
      </c>
      <c r="P2854">
        <v>5.5312499999999796</v>
      </c>
      <c r="Q2854">
        <v>2.9722497527741001E-2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1407</v>
      </c>
      <c r="E2855">
        <v>103.810501242</v>
      </c>
      <c r="F2855">
        <v>37.270000000000003</v>
      </c>
      <c r="G2855">
        <v>9.92009352093255</v>
      </c>
      <c r="H2855">
        <v>8.6012810632923493</v>
      </c>
      <c r="I2855">
        <v>-39.381614791188802</v>
      </c>
      <c r="J2855">
        <v>18.2838683752686</v>
      </c>
      <c r="K2855">
        <v>33.089030544786397</v>
      </c>
      <c r="L2855">
        <v>37.213040899233</v>
      </c>
      <c r="M2855">
        <v>77.941620057068903</v>
      </c>
      <c r="N2855">
        <v>3.50843127094392</v>
      </c>
      <c r="O2855">
        <v>51.596458277434898</v>
      </c>
      <c r="P2855">
        <v>54.327122153209103</v>
      </c>
      <c r="Q2855">
        <v>3.4255946432463998E-2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E2856">
        <v>103.76387699999999</v>
      </c>
      <c r="F2856">
        <v>1.3</v>
      </c>
      <c r="G2856">
        <v>22.1200935209325</v>
      </c>
      <c r="H2856">
        <v>20.689290595810899</v>
      </c>
      <c r="I2856">
        <v>-29.1267128304045</v>
      </c>
      <c r="J2856">
        <v>27.344705763542599</v>
      </c>
      <c r="K2856">
        <v>1.2023139544107</v>
      </c>
      <c r="L2856">
        <v>1.11118164225454</v>
      </c>
      <c r="M2856">
        <v>73.213190299729504</v>
      </c>
      <c r="N2856">
        <v>3.1477703955897902</v>
      </c>
      <c r="O2856">
        <v>42.307692307692299</v>
      </c>
      <c r="P2856">
        <v>91.176470588235205</v>
      </c>
      <c r="Q2856">
        <v>7.6584844745875E-2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539</v>
      </c>
      <c r="E2857">
        <v>103.140118358</v>
      </c>
      <c r="F2857">
        <v>19.22</v>
      </c>
      <c r="G2857">
        <v>-23.373136653148698</v>
      </c>
      <c r="H2857">
        <v>-2.60296701869727</v>
      </c>
      <c r="I2857">
        <v>-27.415798376127199</v>
      </c>
      <c r="J2857">
        <v>6.9897291303518196</v>
      </c>
      <c r="K2857">
        <v>20.2434816955858</v>
      </c>
      <c r="L2857">
        <v>24.457959262359999</v>
      </c>
      <c r="M2857">
        <v>69.486565353057003</v>
      </c>
      <c r="N2857">
        <v>0.70270184608152497</v>
      </c>
      <c r="O2857">
        <v>173.41311134235099</v>
      </c>
      <c r="P2857">
        <v>16.838905775075901</v>
      </c>
      <c r="Q2857">
        <v>6.7187088353079003E-2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D2858" t="s">
        <v>346</v>
      </c>
      <c r="E2858">
        <v>103.053326545</v>
      </c>
      <c r="F2858">
        <v>47.34</v>
      </c>
      <c r="G2858">
        <v>10.6012144260766</v>
      </c>
      <c r="H2858">
        <v>6.4350595222665197</v>
      </c>
      <c r="I2858">
        <v>-12.3754795675433</v>
      </c>
      <c r="J2858">
        <v>8.2534393084472004</v>
      </c>
      <c r="K2858">
        <v>45.823345936112702</v>
      </c>
      <c r="L2858">
        <v>43.260448557265399</v>
      </c>
      <c r="M2858">
        <v>76.4045786520078</v>
      </c>
      <c r="N2858">
        <v>1.38395421832409</v>
      </c>
      <c r="O2858">
        <v>38.8888888888888</v>
      </c>
      <c r="P2858">
        <v>43.890577507598699</v>
      </c>
      <c r="Q2858">
        <v>8.8198831676813999E-2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242</v>
      </c>
      <c r="E2859">
        <v>102.665177169</v>
      </c>
      <c r="F2859">
        <v>48.91</v>
      </c>
      <c r="G2859">
        <v>-43.280971497200298</v>
      </c>
      <c r="H2859">
        <v>14.518410919370099</v>
      </c>
      <c r="I2859">
        <v>-28.523200445529501</v>
      </c>
      <c r="J2859">
        <v>-0.594267550182347</v>
      </c>
      <c r="K2859">
        <v>48.328525988263998</v>
      </c>
      <c r="L2859">
        <v>50.501845535748302</v>
      </c>
      <c r="M2859">
        <v>42.892675767399297</v>
      </c>
      <c r="N2859">
        <v>1.0988644562297201</v>
      </c>
      <c r="O2859">
        <v>35.555101206297202</v>
      </c>
      <c r="P2859">
        <v>39.344729344729302</v>
      </c>
      <c r="Q2859">
        <v>1.1775985952921999E-2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D2860" t="s">
        <v>1407</v>
      </c>
      <c r="E2860">
        <v>102.5926035</v>
      </c>
      <c r="F2860">
        <v>126.3</v>
      </c>
      <c r="G2860">
        <v>41.059487460326402</v>
      </c>
      <c r="H2860">
        <v>2.32181203142826</v>
      </c>
      <c r="I2860">
        <v>-19.524063823782001</v>
      </c>
      <c r="J2860">
        <v>12.664300281054301</v>
      </c>
      <c r="K2860">
        <v>117.219116503058</v>
      </c>
      <c r="L2860">
        <v>110.645090584039</v>
      </c>
      <c r="M2860">
        <v>46.061981969749901</v>
      </c>
      <c r="N2860">
        <v>1.3271372493971301</v>
      </c>
      <c r="O2860">
        <v>21.694378463974601</v>
      </c>
      <c r="P2860">
        <v>80.428571428571402</v>
      </c>
      <c r="Q2860">
        <v>0.100211137986623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1151</v>
      </c>
      <c r="E2861">
        <v>102.294361975</v>
      </c>
      <c r="F2861">
        <v>17.920000000000002</v>
      </c>
      <c r="G2861">
        <v>3.7791023821074798</v>
      </c>
      <c r="H2861">
        <v>-10.8941484538949</v>
      </c>
      <c r="I2861">
        <v>-7.3574068675501803</v>
      </c>
      <c r="J2861">
        <v>-1.7602317472419799</v>
      </c>
      <c r="K2861">
        <v>18.552470472825799</v>
      </c>
      <c r="L2861">
        <v>18.0751247564774</v>
      </c>
      <c r="M2861">
        <v>37.557042231922097</v>
      </c>
      <c r="N2861">
        <v>0.64796799599983002</v>
      </c>
      <c r="O2861">
        <v>40.904017857142797</v>
      </c>
      <c r="P2861">
        <v>40</v>
      </c>
      <c r="Q2861">
        <v>6.6308164534939996E-3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E2862">
        <v>102.0911122</v>
      </c>
      <c r="F2862">
        <v>40.409999999999997</v>
      </c>
      <c r="G2862">
        <v>113.945498839569</v>
      </c>
      <c r="H2862">
        <v>-9.9372869990474495</v>
      </c>
      <c r="I2862">
        <v>-4.3830202209724396</v>
      </c>
      <c r="J2862">
        <v>-9.7325751162886291</v>
      </c>
      <c r="K2862">
        <v>40.048512408448801</v>
      </c>
      <c r="L2862">
        <v>32.6289546602559</v>
      </c>
      <c r="M2862">
        <v>37.662127498329603</v>
      </c>
      <c r="N2862">
        <v>0.54091640150110798</v>
      </c>
      <c r="O2862">
        <v>16.0356347438752</v>
      </c>
      <c r="P2862">
        <v>152.56249999999901</v>
      </c>
      <c r="Q2862">
        <v>4.2070047637201E-2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E2863">
        <v>101.924094</v>
      </c>
      <c r="F2863">
        <v>27.98</v>
      </c>
      <c r="G2863">
        <v>14.2928207936598</v>
      </c>
      <c r="H2863">
        <v>-18.655524531251501</v>
      </c>
      <c r="I2863">
        <v>-20.0863254638369</v>
      </c>
      <c r="J2863">
        <v>-7.0579122182624898</v>
      </c>
      <c r="K2863">
        <v>30.518338871040701</v>
      </c>
      <c r="L2863">
        <v>29.6430047909524</v>
      </c>
      <c r="M2863">
        <v>38.303579259927098</v>
      </c>
      <c r="N2863">
        <v>0.61146977926301305</v>
      </c>
      <c r="O2863">
        <v>60.6504646175839</v>
      </c>
      <c r="P2863">
        <v>62.202898550724598</v>
      </c>
      <c r="Q2863">
        <v>0.17643973246647299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109</v>
      </c>
      <c r="E2864">
        <v>101.72925322499999</v>
      </c>
      <c r="F2864">
        <v>5.57</v>
      </c>
      <c r="G2864">
        <v>-3.1895967887577501</v>
      </c>
      <c r="H2864">
        <v>-2.1857583661944902</v>
      </c>
      <c r="I2864">
        <v>-17.246370950062602</v>
      </c>
      <c r="J2864">
        <v>-3.4902830992591101</v>
      </c>
      <c r="K2864">
        <v>5.6210351151820799</v>
      </c>
      <c r="L2864">
        <v>5.6507468158982297</v>
      </c>
      <c r="M2864">
        <v>47.887425104037902</v>
      </c>
      <c r="N2864">
        <v>1.0269533851904</v>
      </c>
      <c r="O2864">
        <v>22.980251346498999</v>
      </c>
      <c r="P2864">
        <v>35.8536585365853</v>
      </c>
      <c r="Q2864">
        <v>-2.9348977013354999E-2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D2865" t="s">
        <v>403</v>
      </c>
      <c r="E2865">
        <v>101.37987200000001</v>
      </c>
      <c r="F2865">
        <v>43.4</v>
      </c>
      <c r="G2865">
        <v>25.559661615673001</v>
      </c>
      <c r="H2865">
        <v>13.249677069240899</v>
      </c>
      <c r="I2865">
        <v>-6.1656547848498002</v>
      </c>
      <c r="J2865">
        <v>25.183804717685799</v>
      </c>
      <c r="K2865">
        <v>36.356013295924903</v>
      </c>
      <c r="L2865">
        <v>36.643124135924097</v>
      </c>
      <c r="M2865">
        <v>81.491973206931902</v>
      </c>
      <c r="N2865">
        <v>1.7577287533867301</v>
      </c>
      <c r="O2865">
        <v>76.221198156681993</v>
      </c>
      <c r="P2865">
        <v>97.183098591549196</v>
      </c>
      <c r="Q2865">
        <v>7.4031479602614997E-2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130</v>
      </c>
      <c r="E2866">
        <v>101.2123007</v>
      </c>
      <c r="F2866">
        <v>40.549999999999997</v>
      </c>
      <c r="G2866">
        <v>-72.251916048445395</v>
      </c>
      <c r="H2866">
        <v>-2.2696314488128699</v>
      </c>
      <c r="I2866">
        <v>-34.026777304937099</v>
      </c>
      <c r="J2866">
        <v>1.6588926759198801</v>
      </c>
      <c r="K2866">
        <v>41.082682369882697</v>
      </c>
      <c r="M2866">
        <v>54.5468937696171</v>
      </c>
      <c r="N2866">
        <v>0.96121212121212096</v>
      </c>
      <c r="O2866">
        <v>97.287299630086295</v>
      </c>
      <c r="P2866">
        <v>24.577572964669699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346</v>
      </c>
      <c r="E2867">
        <v>101.09551215</v>
      </c>
      <c r="F2867">
        <v>101.8</v>
      </c>
      <c r="G2867">
        <v>-35.398938178427002</v>
      </c>
      <c r="H2867">
        <v>-0.67810070853684501</v>
      </c>
      <c r="I2867">
        <v>-31.441343418015599</v>
      </c>
      <c r="J2867">
        <v>-1.9320227440773401</v>
      </c>
      <c r="K2867">
        <v>102.59922053291</v>
      </c>
      <c r="L2867">
        <v>111.715296219759</v>
      </c>
      <c r="M2867">
        <v>62.359897210339099</v>
      </c>
      <c r="N2867">
        <v>1.32959590646559</v>
      </c>
      <c r="O2867">
        <v>42.436149312377196</v>
      </c>
      <c r="P2867">
        <v>14.3820224719101</v>
      </c>
      <c r="Q2867">
        <v>-2.4073079232103001E-2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130</v>
      </c>
      <c r="E2868">
        <v>100.94707853</v>
      </c>
      <c r="F2868">
        <v>97.07</v>
      </c>
      <c r="G2868">
        <v>3.4856817705787702</v>
      </c>
      <c r="H2868">
        <v>-10.715570353995799</v>
      </c>
      <c r="I2868">
        <v>-14.091582442619099</v>
      </c>
      <c r="J2868">
        <v>-3.0235959218755899</v>
      </c>
      <c r="K2868">
        <v>99.3705637144338</v>
      </c>
      <c r="L2868">
        <v>93.703038786163404</v>
      </c>
      <c r="M2868">
        <v>34.257541496045697</v>
      </c>
      <c r="N2868">
        <v>0.90690852372522202</v>
      </c>
      <c r="O2868">
        <v>22.066549912434301</v>
      </c>
      <c r="P2868">
        <v>40.6403940886699</v>
      </c>
      <c r="Q2868">
        <v>5.2991139821678003E-2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D2869" t="s">
        <v>629</v>
      </c>
      <c r="E2869">
        <v>100.947</v>
      </c>
      <c r="F2869">
        <v>7.84</v>
      </c>
      <c r="G2869">
        <v>-50.5832557613641</v>
      </c>
      <c r="H2869">
        <v>20.8240119675195</v>
      </c>
      <c r="I2869">
        <v>-24.862280800609302</v>
      </c>
      <c r="J2869">
        <v>0.79268953563866895</v>
      </c>
      <c r="K2869">
        <v>7.1784172652577301</v>
      </c>
      <c r="L2869">
        <v>8.9852007114763506</v>
      </c>
      <c r="M2869">
        <v>65.021378285783896</v>
      </c>
      <c r="N2869">
        <v>1.7859331173898201</v>
      </c>
      <c r="O2869">
        <v>39.030612244897902</v>
      </c>
      <c r="P2869">
        <v>35.172413793103402</v>
      </c>
      <c r="Q2869">
        <v>-0.18090576152480201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182</v>
      </c>
      <c r="E2870">
        <v>100.94455755</v>
      </c>
      <c r="F2870">
        <v>54.71</v>
      </c>
      <c r="G2870">
        <v>-51.953436610755901</v>
      </c>
      <c r="H2870">
        <v>26.952457616488001</v>
      </c>
      <c r="I2870">
        <v>-20.787794153014001</v>
      </c>
      <c r="J2870">
        <v>-0.86017913893908404</v>
      </c>
      <c r="K2870">
        <v>48.902647430980601</v>
      </c>
      <c r="L2870">
        <v>54.626549269674499</v>
      </c>
      <c r="M2870">
        <v>55.119467666950698</v>
      </c>
      <c r="N2870">
        <v>2.2429156340911498</v>
      </c>
      <c r="O2870">
        <v>64.320965088649203</v>
      </c>
      <c r="P2870">
        <v>38.506329113923996</v>
      </c>
      <c r="Q2870">
        <v>4.9858599336212998E-2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E2871">
        <v>100.880122</v>
      </c>
      <c r="F2871">
        <v>45.22</v>
      </c>
      <c r="G2871">
        <v>780.60524564335901</v>
      </c>
      <c r="H2871">
        <v>46.596643667741297</v>
      </c>
      <c r="I2871">
        <v>672.60939828070605</v>
      </c>
      <c r="J2871">
        <v>8.0838024998500106</v>
      </c>
      <c r="K2871">
        <v>30.432303179864402</v>
      </c>
      <c r="M2871">
        <v>99.997919464783095</v>
      </c>
      <c r="N2871">
        <v>1.1948818657526501</v>
      </c>
      <c r="O2871">
        <v>0</v>
      </c>
      <c r="P2871">
        <v>806.212424849699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624</v>
      </c>
      <c r="E2872">
        <v>100.563002708</v>
      </c>
      <c r="F2872">
        <v>10.01</v>
      </c>
      <c r="G2872">
        <v>-41.489532147516599</v>
      </c>
      <c r="H2872">
        <v>-10.760658848071699</v>
      </c>
      <c r="I2872">
        <v>-40.185677932690901</v>
      </c>
      <c r="J2872">
        <v>-3.1658456319644999</v>
      </c>
      <c r="K2872">
        <v>10.587642087809201</v>
      </c>
      <c r="L2872">
        <v>11.6773356143675</v>
      </c>
      <c r="M2872">
        <v>31.7568047680906</v>
      </c>
      <c r="N2872">
        <v>2.4827143121177602</v>
      </c>
      <c r="O2872">
        <v>56.343656343656299</v>
      </c>
      <c r="P2872">
        <v>49.402985074626798</v>
      </c>
      <c r="Q2872">
        <v>-0.11955301500362001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65</v>
      </c>
      <c r="E2873">
        <v>100.55807849999999</v>
      </c>
      <c r="F2873">
        <v>95</v>
      </c>
      <c r="G2873">
        <v>43.914590957828203</v>
      </c>
      <c r="H2873">
        <v>17.444433623548001</v>
      </c>
      <c r="I2873">
        <v>32.911032642689001</v>
      </c>
      <c r="J2873">
        <v>8.4666330005141308</v>
      </c>
      <c r="K2873">
        <v>83.248489408526794</v>
      </c>
      <c r="L2873">
        <v>72.054137190035206</v>
      </c>
      <c r="M2873">
        <v>92.600054163410903</v>
      </c>
      <c r="N2873">
        <v>0.444203979816158</v>
      </c>
      <c r="O2873">
        <v>7.1052631578947398</v>
      </c>
      <c r="P2873">
        <v>108.105147864184</v>
      </c>
      <c r="Q2873">
        <v>8.6164817312657002E-2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D2874" t="s">
        <v>65</v>
      </c>
      <c r="E2874">
        <v>100.512677565</v>
      </c>
      <c r="F2874">
        <v>155.75</v>
      </c>
      <c r="G2874">
        <v>46.3023130673905</v>
      </c>
      <c r="H2874">
        <v>60.305232624796403</v>
      </c>
      <c r="I2874">
        <v>44.151316329977497</v>
      </c>
      <c r="J2874">
        <v>-22.983932950051798</v>
      </c>
      <c r="K2874">
        <v>117.789961563848</v>
      </c>
      <c r="L2874">
        <v>100.84426317891599</v>
      </c>
      <c r="M2874">
        <v>56.263352686705801</v>
      </c>
      <c r="N2874">
        <v>3.5207067868721902</v>
      </c>
      <c r="O2874">
        <v>27.768860353129998</v>
      </c>
      <c r="P2874">
        <v>109.060402684563</v>
      </c>
      <c r="Q2874">
        <v>1.72646599168E-3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21</v>
      </c>
      <c r="E2875">
        <v>100.382773125</v>
      </c>
      <c r="F2875">
        <v>77.86</v>
      </c>
      <c r="G2875">
        <v>34.928903267886596</v>
      </c>
      <c r="H2875">
        <v>1.0136920465550999E-2</v>
      </c>
      <c r="I2875">
        <v>13.5270088524433</v>
      </c>
      <c r="J2875">
        <v>-3.1441372789677899</v>
      </c>
      <c r="K2875">
        <v>70.484996462104704</v>
      </c>
      <c r="L2875">
        <v>58.447856992497798</v>
      </c>
      <c r="M2875">
        <v>50.635370661912397</v>
      </c>
      <c r="N2875">
        <v>0.270594029085161</v>
      </c>
      <c r="O2875">
        <v>31.6465450809144</v>
      </c>
      <c r="P2875">
        <v>96.368221941992402</v>
      </c>
      <c r="Q2875">
        <v>7.3968586452660004E-3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D2876" t="s">
        <v>239</v>
      </c>
      <c r="E2876">
        <v>100.309977</v>
      </c>
      <c r="F2876">
        <v>6.44</v>
      </c>
      <c r="G2876">
        <v>115.1335615344</v>
      </c>
      <c r="H2876">
        <v>-23.645747767360302</v>
      </c>
      <c r="I2876">
        <v>79.778759806411401</v>
      </c>
      <c r="J2876">
        <v>-8.4222558883747602</v>
      </c>
      <c r="K2876">
        <v>6.1777699446368999</v>
      </c>
      <c r="L2876">
        <v>4.5638661840161197</v>
      </c>
      <c r="M2876">
        <v>44.866222914591297</v>
      </c>
      <c r="N2876">
        <v>0.52310852195273205</v>
      </c>
      <c r="O2876">
        <v>26.708074534161401</v>
      </c>
      <c r="P2876">
        <v>165.02057613168699</v>
      </c>
      <c r="Q2876">
        <v>0.109762794006096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629</v>
      </c>
      <c r="E2877">
        <v>100.130965289999</v>
      </c>
      <c r="F2877">
        <v>116.29</v>
      </c>
      <c r="G2877">
        <v>44.184031189338</v>
      </c>
      <c r="H2877">
        <v>27.211029726245702</v>
      </c>
      <c r="I2877">
        <v>47.059844096893102</v>
      </c>
      <c r="J2877">
        <v>29.5367458941564</v>
      </c>
      <c r="K2877">
        <v>93.129557595959696</v>
      </c>
      <c r="L2877">
        <v>82.869597085918699</v>
      </c>
      <c r="M2877">
        <v>94.572654309305094</v>
      </c>
      <c r="N2877">
        <v>3.2132954071715898</v>
      </c>
      <c r="O2877">
        <v>16.949006793361399</v>
      </c>
      <c r="P2877">
        <v>109.531531531531</v>
      </c>
      <c r="Q2877">
        <v>2.8834051744634999E-2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5921</v>
      </c>
      <c r="E2878">
        <v>100.04232</v>
      </c>
      <c r="F2878">
        <v>90.25</v>
      </c>
      <c r="G2878">
        <v>-72.829401428562406</v>
      </c>
      <c r="H2878">
        <v>10.4718992914631</v>
      </c>
      <c r="I2878">
        <v>-43.116980470307197</v>
      </c>
      <c r="J2878">
        <v>9.6962803089203895</v>
      </c>
      <c r="K2878">
        <v>87.123746822864305</v>
      </c>
      <c r="M2878">
        <v>53.385422741516201</v>
      </c>
      <c r="N2878">
        <v>2.01083120360228</v>
      </c>
      <c r="O2878">
        <v>104.98614958448699</v>
      </c>
      <c r="P2878">
        <v>18.75</v>
      </c>
    </row>
    <row r="2879" spans="1:17" hidden="1" x14ac:dyDescent="0.3">
      <c r="A2879" t="s">
        <v>5922</v>
      </c>
      <c r="B2879" t="s">
        <v>5923</v>
      </c>
      <c r="C2879" t="str">
        <f>IFERROR(VLOOKUP(Table1[[#This Row],[Ticker]],[1]!Table1[[Symbol]:[Industry]],2,FALSE),"-")</f>
        <v>-</v>
      </c>
      <c r="D2879" t="s">
        <v>189</v>
      </c>
      <c r="E2879">
        <v>100.03725</v>
      </c>
      <c r="F2879">
        <v>129</v>
      </c>
      <c r="G2879">
        <v>-15.679612099395101</v>
      </c>
      <c r="H2879">
        <v>14.2218992914631</v>
      </c>
      <c r="I2879">
        <v>-11.796760951096401</v>
      </c>
      <c r="J2879">
        <v>17.506126074489899</v>
      </c>
      <c r="K2879">
        <v>119.821118605639</v>
      </c>
      <c r="L2879">
        <v>122.496996030757</v>
      </c>
      <c r="M2879">
        <v>78.229535651450504</v>
      </c>
      <c r="N2879">
        <v>1.9350117822150501</v>
      </c>
      <c r="O2879">
        <v>29.224806201550301</v>
      </c>
      <c r="P2879">
        <v>28.166915052160899</v>
      </c>
    </row>
    <row r="2880" spans="1:17" hidden="1" x14ac:dyDescent="0.3">
      <c r="A2880" t="s">
        <v>5924</v>
      </c>
      <c r="B2880" t="s">
        <v>5925</v>
      </c>
      <c r="C2880" t="str">
        <f>IFERROR(VLOOKUP(Table1[[#This Row],[Ticker]],[1]!Table1[[Symbol]:[Industry]],2,FALSE),"-")</f>
        <v>-</v>
      </c>
      <c r="E2880">
        <v>99.942735999999996</v>
      </c>
      <c r="F2880">
        <v>36.36</v>
      </c>
      <c r="G2880">
        <v>457.085128485967</v>
      </c>
      <c r="H2880">
        <v>72.238642940423901</v>
      </c>
      <c r="I2880">
        <v>597.69620383626204</v>
      </c>
      <c r="J2880">
        <v>-9.57331233744444</v>
      </c>
      <c r="K2880">
        <v>24.952572743184898</v>
      </c>
      <c r="L2880">
        <v>12.4246186067452</v>
      </c>
      <c r="M2880">
        <v>75.059720470386694</v>
      </c>
      <c r="N2880">
        <v>0.62288107860462005</v>
      </c>
      <c r="O2880">
        <v>16.8866886688668</v>
      </c>
      <c r="P2880">
        <v>947.83861671469697</v>
      </c>
    </row>
    <row r="2881" spans="1:17" hidden="1" x14ac:dyDescent="0.3">
      <c r="A2881" t="s">
        <v>5926</v>
      </c>
      <c r="B2881" t="s">
        <v>5927</v>
      </c>
      <c r="C2881" t="str">
        <f>IFERROR(VLOOKUP(Table1[[#This Row],[Ticker]],[1]!Table1[[Symbol]:[Industry]],2,FALSE),"-")</f>
        <v>-</v>
      </c>
      <c r="E2881">
        <v>99.913499999999999</v>
      </c>
      <c r="F2881">
        <v>73</v>
      </c>
      <c r="G2881">
        <v>-68.464322063482996</v>
      </c>
      <c r="H2881">
        <v>-10.8398390023149</v>
      </c>
      <c r="I2881">
        <v>-21.743008758493598</v>
      </c>
      <c r="J2881">
        <v>-4.63734759751953</v>
      </c>
      <c r="K2881">
        <v>78.6110905462765</v>
      </c>
      <c r="L2881">
        <v>84.050151929211793</v>
      </c>
      <c r="M2881">
        <v>24.717582621932799</v>
      </c>
      <c r="N2881">
        <v>1.41224358604133</v>
      </c>
      <c r="O2881">
        <v>79.452054794520507</v>
      </c>
      <c r="P2881">
        <v>15.873015873015801</v>
      </c>
      <c r="Q2881">
        <v>-5.0422549334493E-2</v>
      </c>
    </row>
    <row r="2882" spans="1:17" hidden="1" x14ac:dyDescent="0.3">
      <c r="A2882" t="s">
        <v>5928</v>
      </c>
      <c r="B2882" t="s">
        <v>5929</v>
      </c>
      <c r="C2882" t="str">
        <f>IFERROR(VLOOKUP(Table1[[#This Row],[Ticker]],[1]!Table1[[Symbol]:[Industry]],2,FALSE),"-")</f>
        <v>-</v>
      </c>
      <c r="D2882" t="s">
        <v>403</v>
      </c>
      <c r="E2882">
        <v>99.864317145000001</v>
      </c>
      <c r="F2882">
        <v>93</v>
      </c>
      <c r="G2882">
        <v>19.0498436588021</v>
      </c>
      <c r="H2882">
        <v>-1.2519696632950299</v>
      </c>
      <c r="I2882">
        <v>9.3155201581162395</v>
      </c>
      <c r="J2882">
        <v>1.9665759033347301</v>
      </c>
      <c r="K2882">
        <v>101.084987876962</v>
      </c>
      <c r="L2882">
        <v>90.137988570720196</v>
      </c>
      <c r="M2882">
        <v>40.892887396505998</v>
      </c>
      <c r="N2882">
        <v>1.4269557112014699</v>
      </c>
      <c r="O2882">
        <v>41.935483870967701</v>
      </c>
      <c r="P2882">
        <v>108.801077682981</v>
      </c>
      <c r="Q2882">
        <v>0.14135206749541199</v>
      </c>
    </row>
    <row r="2883" spans="1:17" hidden="1" x14ac:dyDescent="0.3">
      <c r="A2883" t="s">
        <v>5930</v>
      </c>
      <c r="B2883" t="s">
        <v>5931</v>
      </c>
      <c r="C2883" t="str">
        <f>IFERROR(VLOOKUP(Table1[[#This Row],[Ticker]],[1]!Table1[[Symbol]:[Industry]],2,FALSE),"-")</f>
        <v>-</v>
      </c>
      <c r="E2883">
        <v>99.767077939999993</v>
      </c>
      <c r="F2883">
        <v>61.99</v>
      </c>
      <c r="G2883">
        <v>-32.389134093558198</v>
      </c>
      <c r="H2883">
        <v>3.42584083265004</v>
      </c>
      <c r="I2883">
        <v>-19.242001050955899</v>
      </c>
      <c r="J2883">
        <v>-8.9977416880758092</v>
      </c>
      <c r="K2883">
        <v>59.3952772022324</v>
      </c>
      <c r="M2883">
        <v>52.126161621388498</v>
      </c>
      <c r="N2883">
        <v>0.63223515812071596</v>
      </c>
      <c r="O2883">
        <v>23.826423616712301</v>
      </c>
      <c r="P2883">
        <v>58.948717948717899</v>
      </c>
    </row>
    <row r="2884" spans="1:17" hidden="1" x14ac:dyDescent="0.3">
      <c r="A2884" t="s">
        <v>5932</v>
      </c>
      <c r="B2884" t="s">
        <v>5933</v>
      </c>
      <c r="C2884" t="str">
        <f>IFERROR(VLOOKUP(Table1[[#This Row],[Ticker]],[1]!Table1[[Symbol]:[Industry]],2,FALSE),"-")</f>
        <v>-</v>
      </c>
      <c r="E2884">
        <v>99.575006328000001</v>
      </c>
      <c r="F2884">
        <v>46.59</v>
      </c>
      <c r="G2884">
        <v>32.9627292848281</v>
      </c>
      <c r="H2884">
        <v>-28.5828483560988</v>
      </c>
      <c r="I2884">
        <v>9.2245767549692701</v>
      </c>
      <c r="J2884">
        <v>-9.7735614156721393</v>
      </c>
      <c r="K2884">
        <v>53.665871388476099</v>
      </c>
      <c r="L2884">
        <v>49.444105272204197</v>
      </c>
      <c r="M2884">
        <v>31.4573031583428</v>
      </c>
      <c r="N2884">
        <v>2.85848028558053</v>
      </c>
      <c r="O2884">
        <v>60.9787508048937</v>
      </c>
      <c r="P2884">
        <v>93.119170984455906</v>
      </c>
      <c r="Q2884">
        <v>0.21551673886427899</v>
      </c>
    </row>
    <row r="2885" spans="1:17" hidden="1" x14ac:dyDescent="0.3">
      <c r="A2885" t="s">
        <v>5934</v>
      </c>
      <c r="B2885" t="s">
        <v>5935</v>
      </c>
      <c r="C2885" t="str">
        <f>IFERROR(VLOOKUP(Table1[[#This Row],[Ticker]],[1]!Table1[[Symbol]:[Industry]],2,FALSE),"-")</f>
        <v>-</v>
      </c>
      <c r="D2885" t="s">
        <v>629</v>
      </c>
      <c r="E2885">
        <v>99.562777108000006</v>
      </c>
      <c r="F2885">
        <v>4.21</v>
      </c>
      <c r="G2885">
        <v>-34.756115376552899</v>
      </c>
      <c r="H2885">
        <v>-13.093411201042199</v>
      </c>
      <c r="I2885">
        <v>-16.778227981919699</v>
      </c>
      <c r="J2885">
        <v>-5.6198960063688501</v>
      </c>
      <c r="K2885">
        <v>4.3538227858907703</v>
      </c>
      <c r="L2885">
        <v>4.5844277620534504</v>
      </c>
      <c r="M2885">
        <v>38.039363608757</v>
      </c>
      <c r="N2885">
        <v>0.68230993498973103</v>
      </c>
      <c r="O2885">
        <v>33.016627078384801</v>
      </c>
      <c r="P2885">
        <v>71.836734693877503</v>
      </c>
      <c r="Q2885">
        <v>0.133589785504801</v>
      </c>
    </row>
    <row r="2886" spans="1:17" hidden="1" x14ac:dyDescent="0.3">
      <c r="A2886" t="s">
        <v>5936</v>
      </c>
      <c r="B2886" t="s">
        <v>5937</v>
      </c>
      <c r="C2886" t="str">
        <f>IFERROR(VLOOKUP(Table1[[#This Row],[Ticker]],[1]!Table1[[Symbol]:[Industry]],2,FALSE),"-")</f>
        <v>-</v>
      </c>
      <c r="D2886" t="s">
        <v>5336</v>
      </c>
      <c r="E2886">
        <v>99.396933599999997</v>
      </c>
      <c r="F2886">
        <v>37.76</v>
      </c>
      <c r="G2886">
        <v>14.244672645511599</v>
      </c>
      <c r="H2886">
        <v>-4.9766495212017503</v>
      </c>
      <c r="I2886">
        <v>-28.734990731365301</v>
      </c>
      <c r="J2886">
        <v>1.6640440037503701</v>
      </c>
      <c r="K2886">
        <v>37.623991526027297</v>
      </c>
      <c r="L2886">
        <v>35.927379311954901</v>
      </c>
      <c r="M2886">
        <v>43.327060578726503</v>
      </c>
      <c r="N2886">
        <v>0.98508563314872799</v>
      </c>
      <c r="O2886">
        <v>34.7987288135593</v>
      </c>
      <c r="P2886">
        <v>44.6743295019157</v>
      </c>
      <c r="Q2886">
        <v>-3.5133260017397E-2</v>
      </c>
    </row>
    <row r="2887" spans="1:17" hidden="1" x14ac:dyDescent="0.3">
      <c r="A2887" t="s">
        <v>5938</v>
      </c>
      <c r="B2887" t="s">
        <v>5939</v>
      </c>
      <c r="C2887" t="str">
        <f>IFERROR(VLOOKUP(Table1[[#This Row],[Ticker]],[1]!Table1[[Symbol]:[Industry]],2,FALSE),"-")</f>
        <v>-</v>
      </c>
      <c r="E2887">
        <v>99.270364200000003</v>
      </c>
      <c r="F2887">
        <v>62.26</v>
      </c>
      <c r="G2887">
        <v>58.594004225612402</v>
      </c>
      <c r="H2887">
        <v>-5.9034677306354197</v>
      </c>
      <c r="I2887">
        <v>-14.1185519290198</v>
      </c>
      <c r="J2887">
        <v>-1.75302116829258</v>
      </c>
      <c r="K2887">
        <v>63.581652066869303</v>
      </c>
      <c r="L2887">
        <v>59.023845092577098</v>
      </c>
      <c r="M2887">
        <v>53.269471693884498</v>
      </c>
      <c r="N2887">
        <v>0.76295592908387699</v>
      </c>
      <c r="O2887">
        <v>30.950851268872398</v>
      </c>
      <c r="P2887">
        <v>111.050847457627</v>
      </c>
      <c r="Q2887">
        <v>0.101060570620551</v>
      </c>
    </row>
    <row r="2888" spans="1:17" hidden="1" x14ac:dyDescent="0.3">
      <c r="A2888" t="s">
        <v>5940</v>
      </c>
      <c r="B2888" t="s">
        <v>5941</v>
      </c>
      <c r="C2888" t="str">
        <f>IFERROR(VLOOKUP(Table1[[#This Row],[Ticker]],[1]!Table1[[Symbol]:[Industry]],2,FALSE),"-")</f>
        <v>-</v>
      </c>
      <c r="D2888" t="s">
        <v>46</v>
      </c>
      <c r="E2888">
        <v>99.226685032999995</v>
      </c>
      <c r="F2888">
        <v>4.58</v>
      </c>
      <c r="G2888">
        <v>-16.559560158721101</v>
      </c>
      <c r="H2888">
        <v>0.169885868644367</v>
      </c>
      <c r="I2888">
        <v>-44.608194311886002</v>
      </c>
      <c r="J2888">
        <v>-5.1599164698487199</v>
      </c>
      <c r="K2888">
        <v>4.6696561751642998</v>
      </c>
      <c r="L2888">
        <v>4.7768370147457002</v>
      </c>
      <c r="M2888">
        <v>48.984111433437597</v>
      </c>
      <c r="N2888">
        <v>0.73834104454844596</v>
      </c>
      <c r="O2888">
        <v>55.021834061135301</v>
      </c>
      <c r="P2888">
        <v>57.931034482758598</v>
      </c>
      <c r="Q2888">
        <v>-3.2440512519086001E-2</v>
      </c>
    </row>
    <row r="2889" spans="1:17" hidden="1" x14ac:dyDescent="0.3">
      <c r="A2889" t="s">
        <v>5942</v>
      </c>
      <c r="B2889" t="s">
        <v>5943</v>
      </c>
      <c r="C2889" t="str">
        <f>IFERROR(VLOOKUP(Table1[[#This Row],[Ticker]],[1]!Table1[[Symbol]:[Industry]],2,FALSE),"-")</f>
        <v>-</v>
      </c>
      <c r="E2889">
        <v>99.222824840000001</v>
      </c>
      <c r="F2889">
        <v>11.41</v>
      </c>
      <c r="G2889">
        <v>-12.550799384381699</v>
      </c>
      <c r="H2889">
        <v>4.9869953573369097</v>
      </c>
      <c r="I2889">
        <v>-48.645728490359801</v>
      </c>
      <c r="J2889">
        <v>-6.8646234896208496</v>
      </c>
      <c r="K2889">
        <v>11.5244011598662</v>
      </c>
      <c r="L2889">
        <v>11.8749859187939</v>
      </c>
      <c r="M2889">
        <v>55.248125469404798</v>
      </c>
      <c r="N2889">
        <v>1.5185274708488199</v>
      </c>
      <c r="O2889">
        <v>73.006134969325103</v>
      </c>
      <c r="P2889">
        <v>20.6131078224101</v>
      </c>
      <c r="Q2889">
        <v>0.14997972743868301</v>
      </c>
    </row>
    <row r="2890" spans="1:17" hidden="1" x14ac:dyDescent="0.3">
      <c r="A2890" t="s">
        <v>5944</v>
      </c>
      <c r="B2890" t="s">
        <v>5945</v>
      </c>
      <c r="C2890" t="str">
        <f>IFERROR(VLOOKUP(Table1[[#This Row],[Ticker]],[1]!Table1[[Symbol]:[Industry]],2,FALSE),"-")</f>
        <v>-</v>
      </c>
      <c r="D2890" t="s">
        <v>1474</v>
      </c>
      <c r="E2890">
        <v>99.186525959999997</v>
      </c>
      <c r="F2890">
        <v>5.21</v>
      </c>
      <c r="G2890">
        <v>54.047993207452897</v>
      </c>
      <c r="H2890">
        <v>3.4084072279711002</v>
      </c>
      <c r="I2890">
        <v>-0.41703541104971498</v>
      </c>
      <c r="J2890">
        <v>15.9025486603103</v>
      </c>
      <c r="K2890">
        <v>5.00005705138335</v>
      </c>
      <c r="L2890">
        <v>4.6332507757607297</v>
      </c>
      <c r="M2890">
        <v>72.684239008268406</v>
      </c>
      <c r="N2890">
        <v>2.2145547048751899</v>
      </c>
      <c r="O2890">
        <v>23.800383877159302</v>
      </c>
      <c r="P2890">
        <v>96.603773584905596</v>
      </c>
      <c r="Q2890">
        <v>2.8685841046217998E-2</v>
      </c>
    </row>
    <row r="2891" spans="1:17" hidden="1" x14ac:dyDescent="0.3">
      <c r="A2891" t="s">
        <v>5946</v>
      </c>
      <c r="B2891" t="s">
        <v>5947</v>
      </c>
      <c r="C2891" t="str">
        <f>IFERROR(VLOOKUP(Table1[[#This Row],[Ticker]],[1]!Table1[[Symbol]:[Industry]],2,FALSE),"-")</f>
        <v>-</v>
      </c>
      <c r="E2891">
        <v>99.080147760000003</v>
      </c>
      <c r="F2891">
        <v>331.8</v>
      </c>
      <c r="G2891">
        <v>30.057845424201599</v>
      </c>
      <c r="H2891">
        <v>-14.2423864228225</v>
      </c>
      <c r="I2891">
        <v>-13.0889769813479</v>
      </c>
      <c r="J2891">
        <v>-9.8032082693271292</v>
      </c>
      <c r="K2891">
        <v>373.36045941238501</v>
      </c>
      <c r="L2891">
        <v>365.53064271079398</v>
      </c>
      <c r="M2891">
        <v>35.835974630154702</v>
      </c>
      <c r="N2891">
        <v>1.09828009828009</v>
      </c>
      <c r="O2891">
        <v>98.236889692585805</v>
      </c>
      <c r="P2891">
        <v>63.448275862068897</v>
      </c>
    </row>
    <row r="2892" spans="1:17" hidden="1" x14ac:dyDescent="0.3">
      <c r="A2892" t="s">
        <v>5948</v>
      </c>
      <c r="B2892" t="s">
        <v>5949</v>
      </c>
      <c r="C2892" t="str">
        <f>IFERROR(VLOOKUP(Table1[[#This Row],[Ticker]],[1]!Table1[[Symbol]:[Industry]],2,FALSE),"-")</f>
        <v>-</v>
      </c>
      <c r="E2892">
        <v>98.963859499999998</v>
      </c>
      <c r="F2892">
        <v>31.18</v>
      </c>
      <c r="G2892">
        <v>83.654565760102699</v>
      </c>
      <c r="H2892">
        <v>12.027454847018699</v>
      </c>
      <c r="I2892">
        <v>27.1727348483534</v>
      </c>
      <c r="J2892">
        <v>17.555937258042601</v>
      </c>
      <c r="K2892">
        <v>28.006064898080499</v>
      </c>
      <c r="L2892">
        <v>24.5650469471265</v>
      </c>
      <c r="M2892">
        <v>73.825862453820903</v>
      </c>
      <c r="N2892">
        <v>1.7990319021682499</v>
      </c>
      <c r="O2892">
        <v>5.8370750481077502</v>
      </c>
      <c r="P2892">
        <v>127.59124087591201</v>
      </c>
      <c r="Q2892">
        <v>0.124838519788673</v>
      </c>
    </row>
    <row r="2893" spans="1:17" hidden="1" x14ac:dyDescent="0.3">
      <c r="A2893" t="s">
        <v>5950</v>
      </c>
      <c r="B2893" t="s">
        <v>5951</v>
      </c>
      <c r="C2893" t="str">
        <f>IFERROR(VLOOKUP(Table1[[#This Row],[Ticker]],[1]!Table1[[Symbol]:[Industry]],2,FALSE),"-")</f>
        <v>-</v>
      </c>
      <c r="D2893" t="s">
        <v>716</v>
      </c>
      <c r="E2893">
        <v>98.793212531999998</v>
      </c>
      <c r="F2893">
        <v>44.43</v>
      </c>
      <c r="G2893">
        <v>-42.195745279442299</v>
      </c>
      <c r="H2893">
        <v>8.43486225442612</v>
      </c>
      <c r="I2893">
        <v>-10.2045801108034</v>
      </c>
      <c r="J2893">
        <v>8.1438666571658</v>
      </c>
      <c r="K2893">
        <v>42.157733731524999</v>
      </c>
      <c r="L2893">
        <v>42.927943476516099</v>
      </c>
      <c r="M2893">
        <v>73.747332290542104</v>
      </c>
      <c r="N2893">
        <v>1.16787191225257</v>
      </c>
      <c r="O2893">
        <v>27.616475354490198</v>
      </c>
      <c r="P2893">
        <v>40.824088748019001</v>
      </c>
      <c r="Q2893">
        <v>9.8833456786872997E-2</v>
      </c>
    </row>
    <row r="2894" spans="1:17" hidden="1" x14ac:dyDescent="0.3">
      <c r="A2894" t="s">
        <v>5952</v>
      </c>
      <c r="B2894" t="s">
        <v>5953</v>
      </c>
      <c r="C2894" t="str">
        <f>IFERROR(VLOOKUP(Table1[[#This Row],[Ticker]],[1]!Table1[[Symbol]:[Industry]],2,FALSE),"-")</f>
        <v>-</v>
      </c>
      <c r="E2894">
        <v>98.789481600000002</v>
      </c>
      <c r="F2894">
        <v>146.1</v>
      </c>
      <c r="G2894">
        <v>290.632137032976</v>
      </c>
      <c r="H2894">
        <v>5.9650398179741</v>
      </c>
      <c r="I2894">
        <v>26.102169314259001</v>
      </c>
      <c r="J2894">
        <v>-1.44608905619998</v>
      </c>
      <c r="K2894">
        <v>163.70092642809101</v>
      </c>
      <c r="L2894">
        <v>129.30324718943899</v>
      </c>
      <c r="M2894">
        <v>32.5641891083106</v>
      </c>
      <c r="N2894">
        <v>0.28911232216720201</v>
      </c>
      <c r="O2894">
        <v>71.149897330595493</v>
      </c>
      <c r="P2894">
        <v>388.628762541806</v>
      </c>
      <c r="Q2894">
        <v>0.15434863526370601</v>
      </c>
    </row>
    <row r="2895" spans="1:17" hidden="1" x14ac:dyDescent="0.3">
      <c r="A2895" t="s">
        <v>5954</v>
      </c>
      <c r="B2895" t="s">
        <v>5955</v>
      </c>
      <c r="C2895" t="str">
        <f>IFERROR(VLOOKUP(Table1[[#This Row],[Ticker]],[1]!Table1[[Symbol]:[Industry]],2,FALSE),"-")</f>
        <v>-</v>
      </c>
      <c r="D2895" t="s">
        <v>239</v>
      </c>
      <c r="E2895">
        <v>98.754946720000007</v>
      </c>
      <c r="F2895">
        <v>98.75</v>
      </c>
      <c r="G2895">
        <v>59.998881399720403</v>
      </c>
      <c r="H2895">
        <v>-3.4754691295894702</v>
      </c>
      <c r="I2895">
        <v>-20.428359304464799</v>
      </c>
      <c r="J2895">
        <v>-4.0889225550414201</v>
      </c>
      <c r="K2895">
        <v>99.274459456137507</v>
      </c>
      <c r="L2895">
        <v>93.557393528949405</v>
      </c>
      <c r="M2895">
        <v>52.913135595123002</v>
      </c>
      <c r="N2895">
        <v>0.86844919786096197</v>
      </c>
      <c r="O2895">
        <v>25.468354430379701</v>
      </c>
      <c r="P2895">
        <v>96.713147410358502</v>
      </c>
    </row>
    <row r="2896" spans="1:17" hidden="1" x14ac:dyDescent="0.3">
      <c r="A2896" t="s">
        <v>5956</v>
      </c>
      <c r="B2896" t="s">
        <v>5957</v>
      </c>
      <c r="C2896" t="str">
        <f>IFERROR(VLOOKUP(Table1[[#This Row],[Ticker]],[1]!Table1[[Symbol]:[Industry]],2,FALSE),"-")</f>
        <v>-</v>
      </c>
      <c r="D2896" t="s">
        <v>934</v>
      </c>
      <c r="E2896">
        <v>98.629899757999993</v>
      </c>
      <c r="F2896">
        <v>28.8</v>
      </c>
      <c r="G2896">
        <v>54.618102395662298</v>
      </c>
      <c r="H2896">
        <v>-2.2092601288267</v>
      </c>
      <c r="I2896">
        <v>-19.466826919307699</v>
      </c>
      <c r="J2896">
        <v>-8.9921483614930402</v>
      </c>
      <c r="K2896">
        <v>27.436279766974099</v>
      </c>
      <c r="L2896">
        <v>23.690144179010499</v>
      </c>
      <c r="M2896">
        <v>35.8137466021278</v>
      </c>
      <c r="N2896">
        <v>1.1798408210859801</v>
      </c>
      <c r="O2896">
        <v>26.6666666666666</v>
      </c>
      <c r="P2896">
        <v>118.016654049962</v>
      </c>
      <c r="Q2896">
        <v>0.13819817907412599</v>
      </c>
    </row>
    <row r="2897" spans="1:17" hidden="1" x14ac:dyDescent="0.3">
      <c r="A2897" t="s">
        <v>5958</v>
      </c>
      <c r="B2897" t="s">
        <v>5959</v>
      </c>
      <c r="C2897" t="str">
        <f>IFERROR(VLOOKUP(Table1[[#This Row],[Ticker]],[1]!Table1[[Symbol]:[Industry]],2,FALSE),"-")</f>
        <v>-</v>
      </c>
      <c r="D2897" t="s">
        <v>777</v>
      </c>
      <c r="E2897">
        <v>98.438507999999999</v>
      </c>
      <c r="F2897">
        <v>94.5</v>
      </c>
      <c r="G2897">
        <v>129.72921636242501</v>
      </c>
      <c r="H2897">
        <v>10.4584841898916</v>
      </c>
      <c r="I2897">
        <v>97.913952055318205</v>
      </c>
      <c r="J2897">
        <v>-8.8922555041423795E-2</v>
      </c>
      <c r="K2897">
        <v>80.5525519588343</v>
      </c>
      <c r="L2897">
        <v>58.9166203146398</v>
      </c>
      <c r="M2897">
        <v>44.706622637496203</v>
      </c>
      <c r="N2897">
        <v>0.87736550910288003</v>
      </c>
      <c r="O2897">
        <v>10.952380952380899</v>
      </c>
      <c r="P2897">
        <v>202.88461538461499</v>
      </c>
      <c r="Q2897">
        <v>0.12184018790772699</v>
      </c>
    </row>
    <row r="2898" spans="1:17" hidden="1" x14ac:dyDescent="0.3">
      <c r="A2898" t="s">
        <v>5960</v>
      </c>
      <c r="B2898" t="s">
        <v>5961</v>
      </c>
      <c r="C2898" t="str">
        <f>IFERROR(VLOOKUP(Table1[[#This Row],[Ticker]],[1]!Table1[[Symbol]:[Industry]],2,FALSE),"-")</f>
        <v>-</v>
      </c>
      <c r="D2898" t="s">
        <v>1151</v>
      </c>
      <c r="E2898">
        <v>98.433468000000005</v>
      </c>
      <c r="F2898">
        <v>66.75</v>
      </c>
      <c r="G2898">
        <v>58.024182554319999</v>
      </c>
      <c r="H2898">
        <v>8.6008945381440292</v>
      </c>
      <c r="I2898">
        <v>9.5692042933005101</v>
      </c>
      <c r="J2898">
        <v>4.8684983695327704</v>
      </c>
      <c r="K2898">
        <v>63.494068143994497</v>
      </c>
      <c r="L2898">
        <v>55.616322283641303</v>
      </c>
      <c r="M2898">
        <v>68.318768565124103</v>
      </c>
      <c r="N2898">
        <v>0.86195949433873298</v>
      </c>
      <c r="O2898">
        <v>9.9475655430711605</v>
      </c>
      <c r="P2898">
        <v>90.714285714285694</v>
      </c>
      <c r="Q2898">
        <v>3.6141152153512997E-2</v>
      </c>
    </row>
    <row r="2899" spans="1:17" hidden="1" x14ac:dyDescent="0.3">
      <c r="A2899" t="s">
        <v>5962</v>
      </c>
      <c r="B2899" t="s">
        <v>5963</v>
      </c>
      <c r="C2899" t="str">
        <f>IFERROR(VLOOKUP(Table1[[#This Row],[Ticker]],[1]!Table1[[Symbol]:[Industry]],2,FALSE),"-")</f>
        <v>-</v>
      </c>
      <c r="D2899" t="s">
        <v>542</v>
      </c>
      <c r="E2899">
        <v>97.98</v>
      </c>
      <c r="F2899">
        <v>147.4</v>
      </c>
      <c r="G2899">
        <v>492.68141139768602</v>
      </c>
      <c r="H2899">
        <v>57.086482624796503</v>
      </c>
      <c r="I2899">
        <v>74.738328233010904</v>
      </c>
      <c r="J2899">
        <v>9.8685544116488693</v>
      </c>
      <c r="K2899">
        <v>114.831444325296</v>
      </c>
      <c r="L2899">
        <v>88.610414814742001</v>
      </c>
      <c r="M2899">
        <v>95.335319734435004</v>
      </c>
      <c r="N2899">
        <v>2.10647309310079</v>
      </c>
      <c r="O2899">
        <v>16.316146540027098</v>
      </c>
      <c r="P2899">
        <v>593.32079021636798</v>
      </c>
      <c r="Q2899">
        <v>0.11455690325227801</v>
      </c>
    </row>
    <row r="2900" spans="1:17" hidden="1" x14ac:dyDescent="0.3">
      <c r="A2900" t="s">
        <v>5964</v>
      </c>
      <c r="B2900" t="s">
        <v>5965</v>
      </c>
      <c r="C2900" t="str">
        <f>IFERROR(VLOOKUP(Table1[[#This Row],[Ticker]],[1]!Table1[[Symbol]:[Industry]],2,FALSE),"-")</f>
        <v>-</v>
      </c>
      <c r="D2900" t="s">
        <v>239</v>
      </c>
      <c r="E2900">
        <v>97.915389974999997</v>
      </c>
      <c r="F2900">
        <v>16.18</v>
      </c>
      <c r="G2900">
        <v>-79.046028127203499</v>
      </c>
      <c r="H2900">
        <v>10.387153528751201</v>
      </c>
      <c r="I2900">
        <v>-50.4677089989869</v>
      </c>
      <c r="J2900">
        <v>-7.51655772707855</v>
      </c>
      <c r="K2900">
        <v>16.153441984525202</v>
      </c>
      <c r="L2900">
        <v>21.472486900668098</v>
      </c>
      <c r="M2900">
        <v>62.124739206487298</v>
      </c>
      <c r="N2900">
        <v>2.4685831832409502</v>
      </c>
      <c r="O2900">
        <v>181.21137206427599</v>
      </c>
      <c r="P2900">
        <v>24.4615384615384</v>
      </c>
      <c r="Q2900">
        <v>0.13293590693729701</v>
      </c>
    </row>
    <row r="2901" spans="1:17" hidden="1" x14ac:dyDescent="0.3">
      <c r="A2901" t="s">
        <v>5966</v>
      </c>
      <c r="B2901" t="s">
        <v>5967</v>
      </c>
      <c r="C2901" t="str">
        <f>IFERROR(VLOOKUP(Table1[[#This Row],[Ticker]],[1]!Table1[[Symbol]:[Industry]],2,FALSE),"-")</f>
        <v>-</v>
      </c>
      <c r="D2901" t="s">
        <v>239</v>
      </c>
      <c r="E2901">
        <v>97.689572999999996</v>
      </c>
      <c r="F2901">
        <v>159.80000000000001</v>
      </c>
      <c r="G2901">
        <v>27.3114810807411</v>
      </c>
      <c r="H2901">
        <v>-3.1343724855403101</v>
      </c>
      <c r="I2901">
        <v>-21.509562384568799</v>
      </c>
      <c r="J2901">
        <v>-1.8987385059616599</v>
      </c>
      <c r="K2901">
        <v>161.728430472338</v>
      </c>
      <c r="L2901">
        <v>155.21358414353401</v>
      </c>
      <c r="M2901">
        <v>44.699325468227698</v>
      </c>
      <c r="N2901">
        <v>0.58772664496202198</v>
      </c>
      <c r="O2901">
        <v>30.162703379223998</v>
      </c>
      <c r="P2901">
        <v>57.438423645320199</v>
      </c>
      <c r="Q2901">
        <v>1.6442471589219E-2</v>
      </c>
    </row>
    <row r="2902" spans="1:17" hidden="1" x14ac:dyDescent="0.3">
      <c r="A2902" t="s">
        <v>5968</v>
      </c>
      <c r="B2902" t="s">
        <v>5969</v>
      </c>
      <c r="C2902" t="str">
        <f>IFERROR(VLOOKUP(Table1[[#This Row],[Ticker]],[1]!Table1[[Symbol]:[Industry]],2,FALSE),"-")</f>
        <v>-</v>
      </c>
      <c r="D2902" t="s">
        <v>297</v>
      </c>
      <c r="E2902">
        <v>97.448647800000003</v>
      </c>
      <c r="F2902">
        <v>125.8</v>
      </c>
      <c r="G2902">
        <v>14.1705985714375</v>
      </c>
      <c r="H2902">
        <v>-13.2987946148418</v>
      </c>
      <c r="I2902">
        <v>-21.531242405154501</v>
      </c>
      <c r="J2902">
        <v>1.47970489593896</v>
      </c>
      <c r="K2902">
        <v>135.33516095565599</v>
      </c>
      <c r="L2902">
        <v>130.886959532791</v>
      </c>
      <c r="M2902">
        <v>48.399106341416697</v>
      </c>
      <c r="N2902">
        <v>0.95796170721462703</v>
      </c>
      <c r="O2902">
        <v>34.419713831478497</v>
      </c>
      <c r="P2902">
        <v>55.963302752293501</v>
      </c>
      <c r="Q2902">
        <v>7.9555199683390004E-2</v>
      </c>
    </row>
    <row r="2903" spans="1:17" hidden="1" x14ac:dyDescent="0.3">
      <c r="A2903" t="s">
        <v>5970</v>
      </c>
      <c r="B2903" t="s">
        <v>5971</v>
      </c>
      <c r="C2903" t="str">
        <f>IFERROR(VLOOKUP(Table1[[#This Row],[Ticker]],[1]!Table1[[Symbol]:[Industry]],2,FALSE),"-")</f>
        <v>-</v>
      </c>
      <c r="D2903" t="s">
        <v>21</v>
      </c>
      <c r="E2903">
        <v>97.404336000000001</v>
      </c>
      <c r="F2903">
        <v>80</v>
      </c>
      <c r="G2903">
        <v>-87.402785701086998</v>
      </c>
      <c r="H2903">
        <v>-11.4078218009249</v>
      </c>
      <c r="I2903">
        <v>-52.646962051588297</v>
      </c>
      <c r="J2903">
        <v>-3.5002051008466202</v>
      </c>
      <c r="K2903">
        <v>90.390566461185998</v>
      </c>
      <c r="L2903">
        <v>125.745042503265</v>
      </c>
      <c r="M2903">
        <v>31.624163180970601</v>
      </c>
      <c r="N2903">
        <v>0.62330353302102304</v>
      </c>
      <c r="O2903">
        <v>178</v>
      </c>
      <c r="P2903">
        <v>2.5641025641025501</v>
      </c>
      <c r="Q2903">
        <v>-4.9041373517385002E-2</v>
      </c>
    </row>
    <row r="2904" spans="1:17" hidden="1" x14ac:dyDescent="0.3">
      <c r="A2904" t="s">
        <v>5972</v>
      </c>
      <c r="B2904" t="s">
        <v>5973</v>
      </c>
      <c r="C2904" t="str">
        <f>IFERROR(VLOOKUP(Table1[[#This Row],[Ticker]],[1]!Table1[[Symbol]:[Industry]],2,FALSE),"-")</f>
        <v>-</v>
      </c>
      <c r="D2904" t="s">
        <v>46</v>
      </c>
      <c r="E2904">
        <v>97.337958795000006</v>
      </c>
      <c r="F2904">
        <v>0.65</v>
      </c>
      <c r="G2904">
        <v>36.892820793659801</v>
      </c>
      <c r="H2904">
        <v>-33.560358773052897</v>
      </c>
      <c r="I2904">
        <v>31.9843982807065</v>
      </c>
      <c r="J2904">
        <v>-5.8032082693271203</v>
      </c>
      <c r="K2904">
        <v>0.67619299970481295</v>
      </c>
      <c r="L2904">
        <v>0.57897016830045001</v>
      </c>
      <c r="M2904">
        <v>36.738487997801698</v>
      </c>
      <c r="N2904">
        <v>0.32101873119566898</v>
      </c>
      <c r="O2904">
        <v>46.153846153846096</v>
      </c>
      <c r="P2904">
        <v>116.666666666666</v>
      </c>
      <c r="Q2904">
        <v>8.8662270642914001E-2</v>
      </c>
    </row>
    <row r="2905" spans="1:17" hidden="1" x14ac:dyDescent="0.3">
      <c r="A2905" t="s">
        <v>5974</v>
      </c>
      <c r="B2905" t="s">
        <v>5975</v>
      </c>
      <c r="C2905" t="str">
        <f>IFERROR(VLOOKUP(Table1[[#This Row],[Ticker]],[1]!Table1[[Symbol]:[Industry]],2,FALSE),"-")</f>
        <v>-</v>
      </c>
      <c r="D2905" t="s">
        <v>80</v>
      </c>
      <c r="E2905">
        <v>97.162864560000003</v>
      </c>
      <c r="F2905">
        <v>121.4</v>
      </c>
      <c r="G2905">
        <v>-37.219847571829803</v>
      </c>
      <c r="H2905">
        <v>-6.3573690012197597</v>
      </c>
      <c r="I2905">
        <v>-19.075430779122399</v>
      </c>
      <c r="J2905">
        <v>-1.4772443190267199</v>
      </c>
      <c r="K2905">
        <v>120.373624730092</v>
      </c>
      <c r="L2905">
        <v>126.630711755573</v>
      </c>
      <c r="M2905">
        <v>51.087229730759397</v>
      </c>
      <c r="N2905">
        <v>1.6381114313312499</v>
      </c>
      <c r="O2905">
        <v>25.205930807248698</v>
      </c>
      <c r="P2905">
        <v>17.864077669902901</v>
      </c>
      <c r="Q2905">
        <v>-3.6899260899783001E-2</v>
      </c>
    </row>
    <row r="2906" spans="1:17" hidden="1" x14ac:dyDescent="0.3">
      <c r="A2906" t="s">
        <v>5976</v>
      </c>
      <c r="B2906" t="s">
        <v>5977</v>
      </c>
      <c r="C2906" t="str">
        <f>IFERROR(VLOOKUP(Table1[[#This Row],[Ticker]],[1]!Table1[[Symbol]:[Industry]],2,FALSE),"-")</f>
        <v>-</v>
      </c>
      <c r="D2906" t="s">
        <v>140</v>
      </c>
      <c r="E2906">
        <v>96.912939374999993</v>
      </c>
      <c r="F2906">
        <v>140.30000000000001</v>
      </c>
      <c r="G2906">
        <v>65.641457652983703</v>
      </c>
      <c r="H2906">
        <v>14.162683098525999</v>
      </c>
      <c r="I2906">
        <v>22.781904867686801</v>
      </c>
      <c r="J2906">
        <v>11.0401097030231</v>
      </c>
      <c r="K2906">
        <v>131.12776914709599</v>
      </c>
      <c r="L2906">
        <v>123.52224035982</v>
      </c>
      <c r="M2906">
        <v>71.939399735483505</v>
      </c>
      <c r="N2906">
        <v>0.77120312835095906</v>
      </c>
      <c r="O2906">
        <v>36.671418389166</v>
      </c>
      <c r="P2906">
        <v>110.502625656414</v>
      </c>
      <c r="Q2906">
        <v>3.5901019772380999E-2</v>
      </c>
    </row>
    <row r="2907" spans="1:17" hidden="1" x14ac:dyDescent="0.3">
      <c r="A2907" t="s">
        <v>5978</v>
      </c>
      <c r="B2907" t="s">
        <v>5979</v>
      </c>
      <c r="C2907" t="str">
        <f>IFERROR(VLOOKUP(Table1[[#This Row],[Ticker]],[1]!Table1[[Symbol]:[Industry]],2,FALSE),"-")</f>
        <v>-</v>
      </c>
      <c r="E2907">
        <v>96.907907249999994</v>
      </c>
      <c r="F2907">
        <v>105.05</v>
      </c>
      <c r="G2907">
        <v>24.4642493650883</v>
      </c>
      <c r="H2907">
        <v>-19.332788208536801</v>
      </c>
      <c r="I2907">
        <v>44.330998612381499</v>
      </c>
      <c r="J2907">
        <v>3.2760063549111802</v>
      </c>
      <c r="K2907">
        <v>112.099404931604</v>
      </c>
      <c r="L2907">
        <v>95.294699823376604</v>
      </c>
      <c r="M2907">
        <v>39.584314732283097</v>
      </c>
      <c r="N2907">
        <v>1.3041754756871</v>
      </c>
      <c r="O2907">
        <v>22.941456449309801</v>
      </c>
      <c r="P2907">
        <v>92.681584739545102</v>
      </c>
      <c r="Q2907">
        <v>2.7548736188919998E-2</v>
      </c>
    </row>
    <row r="2908" spans="1:17" hidden="1" x14ac:dyDescent="0.3">
      <c r="A2908" t="s">
        <v>5980</v>
      </c>
      <c r="B2908" t="s">
        <v>5981</v>
      </c>
      <c r="C2908" t="str">
        <f>IFERROR(VLOOKUP(Table1[[#This Row],[Ticker]],[1]!Table1[[Symbol]:[Industry]],2,FALSE),"-")</f>
        <v>-</v>
      </c>
      <c r="D2908" t="s">
        <v>629</v>
      </c>
      <c r="E2908">
        <v>96.855000000000004</v>
      </c>
      <c r="F2908">
        <v>163.19999999999999</v>
      </c>
      <c r="G2908">
        <v>-17.276611665682999</v>
      </c>
      <c r="H2908">
        <v>-9.4456592853375305</v>
      </c>
      <c r="I2908">
        <v>-18.315252393908001</v>
      </c>
      <c r="J2908">
        <v>-7.7055611160307498</v>
      </c>
      <c r="K2908">
        <v>166.21304523896799</v>
      </c>
      <c r="L2908">
        <v>163.318703648971</v>
      </c>
      <c r="M2908">
        <v>42.053974437331597</v>
      </c>
      <c r="N2908">
        <v>0.76008283833441104</v>
      </c>
      <c r="O2908">
        <v>31.433823529411701</v>
      </c>
      <c r="P2908">
        <v>22.247191011235898</v>
      </c>
      <c r="Q2908">
        <v>7.9102282202695995E-2</v>
      </c>
    </row>
    <row r="2909" spans="1:17" hidden="1" x14ac:dyDescent="0.3">
      <c r="A2909" t="s">
        <v>5982</v>
      </c>
      <c r="B2909" t="s">
        <v>5983</v>
      </c>
      <c r="C2909" t="str">
        <f>IFERROR(VLOOKUP(Table1[[#This Row],[Ticker]],[1]!Table1[[Symbol]:[Industry]],2,FALSE),"-")</f>
        <v>-</v>
      </c>
      <c r="D2909" t="s">
        <v>388</v>
      </c>
      <c r="E2909">
        <v>96.362559950000005</v>
      </c>
      <c r="F2909">
        <v>26.99</v>
      </c>
      <c r="G2909">
        <v>63.2661587922602</v>
      </c>
      <c r="H2909">
        <v>-15.3777739111512</v>
      </c>
      <c r="I2909">
        <v>18.242133013017501</v>
      </c>
      <c r="J2909">
        <v>-4.2014005866758604</v>
      </c>
      <c r="K2909">
        <v>28.195477008277699</v>
      </c>
      <c r="L2909">
        <v>22.4015487989072</v>
      </c>
      <c r="M2909">
        <v>23.636175743264001</v>
      </c>
      <c r="N2909">
        <v>0.53848171119208998</v>
      </c>
      <c r="O2909">
        <v>35.272323082623203</v>
      </c>
      <c r="P2909">
        <v>99.925925925925895</v>
      </c>
      <c r="Q2909">
        <v>0.102195777242022</v>
      </c>
    </row>
    <row r="2910" spans="1:17" hidden="1" x14ac:dyDescent="0.3">
      <c r="A2910" t="s">
        <v>5984</v>
      </c>
      <c r="B2910" t="s">
        <v>5985</v>
      </c>
      <c r="C2910" t="str">
        <f>IFERROR(VLOOKUP(Table1[[#This Row],[Ticker]],[1]!Table1[[Symbol]:[Industry]],2,FALSE),"-")</f>
        <v>-</v>
      </c>
      <c r="D2910" t="s">
        <v>1308</v>
      </c>
      <c r="E2910">
        <v>96.080539380000005</v>
      </c>
      <c r="F2910">
        <v>25.64</v>
      </c>
      <c r="G2910">
        <v>-17.330152179313099</v>
      </c>
      <c r="H2910">
        <v>-2.7862163063199001</v>
      </c>
      <c r="I2910">
        <v>-8.1900176968814193</v>
      </c>
      <c r="J2910">
        <v>-0.86112332724219298</v>
      </c>
      <c r="K2910">
        <v>25.4395615474441</v>
      </c>
      <c r="L2910">
        <v>24.8119998190083</v>
      </c>
      <c r="M2910">
        <v>53.842876406836702</v>
      </c>
      <c r="N2910">
        <v>1.47483440407068</v>
      </c>
      <c r="O2910">
        <v>9.0873634945397797</v>
      </c>
      <c r="P2910">
        <v>10.995670995670899</v>
      </c>
      <c r="Q2910">
        <v>-6.9436672557021004E-2</v>
      </c>
    </row>
    <row r="2911" spans="1:17" hidden="1" x14ac:dyDescent="0.3">
      <c r="A2911" t="s">
        <v>5986</v>
      </c>
      <c r="B2911" t="s">
        <v>5987</v>
      </c>
      <c r="C2911" t="str">
        <f>IFERROR(VLOOKUP(Table1[[#This Row],[Ticker]],[1]!Table1[[Symbol]:[Industry]],2,FALSE),"-")</f>
        <v>-</v>
      </c>
      <c r="D2911" t="s">
        <v>214</v>
      </c>
      <c r="E2911">
        <v>96.066299999999998</v>
      </c>
      <c r="F2911">
        <v>66.989999999999995</v>
      </c>
      <c r="G2911">
        <v>111.94601228302101</v>
      </c>
      <c r="H2911">
        <v>13.6074925118021</v>
      </c>
      <c r="I2911">
        <v>-20.893616420708899</v>
      </c>
      <c r="J2911">
        <v>14.1733725269257</v>
      </c>
      <c r="K2911">
        <v>60.95028889156</v>
      </c>
      <c r="L2911">
        <v>57.308780024731099</v>
      </c>
      <c r="M2911">
        <v>66.112220398363903</v>
      </c>
      <c r="N2911">
        <v>0.32413332181320098</v>
      </c>
      <c r="O2911">
        <v>56.590535900880703</v>
      </c>
      <c r="P2911">
        <v>164.26035502958501</v>
      </c>
      <c r="Q2911">
        <v>0.12540348410915</v>
      </c>
    </row>
    <row r="2912" spans="1:17" hidden="1" x14ac:dyDescent="0.3">
      <c r="A2912" t="s">
        <v>5988</v>
      </c>
      <c r="B2912" t="s">
        <v>5989</v>
      </c>
      <c r="C2912" t="str">
        <f>IFERROR(VLOOKUP(Table1[[#This Row],[Ticker]],[1]!Table1[[Symbol]:[Industry]],2,FALSE),"-")</f>
        <v>-</v>
      </c>
      <c r="D2912" t="s">
        <v>414</v>
      </c>
      <c r="E2912">
        <v>96.054000000000002</v>
      </c>
      <c r="F2912">
        <v>228.9</v>
      </c>
      <c r="G2912">
        <v>44.578694399607699</v>
      </c>
      <c r="H2912">
        <v>12.7232081919867</v>
      </c>
      <c r="I2912">
        <v>18.339953836262101</v>
      </c>
      <c r="J2912">
        <v>24.224149884592201</v>
      </c>
      <c r="K2912">
        <v>189.02475175126699</v>
      </c>
      <c r="L2912">
        <v>171.54564307026499</v>
      </c>
      <c r="M2912">
        <v>82.988228793737605</v>
      </c>
      <c r="N2912">
        <v>3.1584886121448101</v>
      </c>
      <c r="O2912">
        <v>5.1987767584097799</v>
      </c>
      <c r="P2912">
        <v>89.095415117719895</v>
      </c>
      <c r="Q2912">
        <v>4.4639140793894999E-2</v>
      </c>
    </row>
    <row r="2913" spans="1:17" hidden="1" x14ac:dyDescent="0.3">
      <c r="A2913" t="s">
        <v>5990</v>
      </c>
      <c r="B2913" t="s">
        <v>5991</v>
      </c>
      <c r="C2913" t="str">
        <f>IFERROR(VLOOKUP(Table1[[#This Row],[Ticker]],[1]!Table1[[Symbol]:[Industry]],2,FALSE),"-")</f>
        <v>-</v>
      </c>
      <c r="D2913" t="s">
        <v>236</v>
      </c>
      <c r="E2913">
        <v>95.739694200000002</v>
      </c>
      <c r="F2913">
        <v>73.55</v>
      </c>
      <c r="G2913">
        <v>39.673719670064202</v>
      </c>
      <c r="H2913">
        <v>-1.6073774818330899</v>
      </c>
      <c r="I2913">
        <v>1.1306874269957099</v>
      </c>
      <c r="J2913">
        <v>3.1044953783012099</v>
      </c>
      <c r="K2913">
        <v>74.645304031757405</v>
      </c>
      <c r="L2913">
        <v>65.046879446107496</v>
      </c>
      <c r="M2913">
        <v>47.709623614728301</v>
      </c>
      <c r="N2913">
        <v>0.71743082126498103</v>
      </c>
      <c r="O2913">
        <v>17.443915703602901</v>
      </c>
      <c r="P2913">
        <v>102.896551724137</v>
      </c>
      <c r="Q2913">
        <v>5.7369593775857E-2</v>
      </c>
    </row>
    <row r="2914" spans="1:17" hidden="1" x14ac:dyDescent="0.3">
      <c r="A2914" t="s">
        <v>5992</v>
      </c>
      <c r="B2914" t="s">
        <v>5993</v>
      </c>
      <c r="C2914" t="str">
        <f>IFERROR(VLOOKUP(Table1[[#This Row],[Ticker]],[1]!Table1[[Symbol]:[Industry]],2,FALSE),"-")</f>
        <v>-</v>
      </c>
      <c r="D2914" t="s">
        <v>403</v>
      </c>
      <c r="E2914">
        <v>95.501329999999996</v>
      </c>
      <c r="F2914">
        <v>140.65</v>
      </c>
      <c r="G2914">
        <v>-11.2575857104052</v>
      </c>
      <c r="H2914">
        <v>2.3867929084844302</v>
      </c>
      <c r="I2914">
        <v>-0.29896163423229499</v>
      </c>
      <c r="J2914">
        <v>7.1301386113881602</v>
      </c>
      <c r="K2914">
        <v>137.512379533299</v>
      </c>
      <c r="L2914">
        <v>130.43748349636499</v>
      </c>
      <c r="M2914">
        <v>51.780251427790603</v>
      </c>
      <c r="N2914">
        <v>4.4639624629933099</v>
      </c>
      <c r="O2914">
        <v>28.617134731603201</v>
      </c>
      <c r="P2914">
        <v>40.65</v>
      </c>
      <c r="Q2914">
        <v>-1.4415782382850999E-2</v>
      </c>
    </row>
    <row r="2915" spans="1:17" hidden="1" x14ac:dyDescent="0.3">
      <c r="A2915" t="s">
        <v>5994</v>
      </c>
      <c r="B2915" t="s">
        <v>5995</v>
      </c>
      <c r="C2915" t="str">
        <f>IFERROR(VLOOKUP(Table1[[#This Row],[Ticker]],[1]!Table1[[Symbol]:[Industry]],2,FALSE),"-")</f>
        <v>-</v>
      </c>
      <c r="E2915">
        <v>95.425454999999999</v>
      </c>
      <c r="F2915">
        <v>291</v>
      </c>
      <c r="G2915">
        <v>80.702640006704797</v>
      </c>
      <c r="H2915">
        <v>22.2153274904638</v>
      </c>
      <c r="I2915">
        <v>33.295025211168202</v>
      </c>
      <c r="J2915">
        <v>4.8391349989153998</v>
      </c>
      <c r="K2915">
        <v>239.61810023863799</v>
      </c>
      <c r="L2915">
        <v>210.728532216188</v>
      </c>
      <c r="M2915">
        <v>83.843011727284605</v>
      </c>
      <c r="N2915">
        <v>1.6499092170808101</v>
      </c>
      <c r="O2915">
        <v>7.4226804123711503</v>
      </c>
      <c r="P2915">
        <v>120.621683093252</v>
      </c>
      <c r="Q2915">
        <v>8.7186635312763994E-2</v>
      </c>
    </row>
    <row r="2916" spans="1:17" hidden="1" x14ac:dyDescent="0.3">
      <c r="A2916" t="s">
        <v>5996</v>
      </c>
      <c r="B2916" t="s">
        <v>5997</v>
      </c>
      <c r="C2916" t="str">
        <f>IFERROR(VLOOKUP(Table1[[#This Row],[Ticker]],[1]!Table1[[Symbol]:[Industry]],2,FALSE),"-")</f>
        <v>-</v>
      </c>
      <c r="E2916">
        <v>95.338288500000004</v>
      </c>
      <c r="F2916">
        <v>290.75</v>
      </c>
      <c r="G2916">
        <v>783.83917675237103</v>
      </c>
      <c r="H2916">
        <v>7.2562130169533603</v>
      </c>
      <c r="I2916">
        <v>208.45606862654901</v>
      </c>
      <c r="J2916">
        <v>22.618782998122501</v>
      </c>
      <c r="K2916">
        <v>237.726463660131</v>
      </c>
      <c r="L2916">
        <v>158.04293309673</v>
      </c>
      <c r="M2916">
        <v>79.747912114736707</v>
      </c>
      <c r="N2916">
        <v>0.98459804658151695</v>
      </c>
      <c r="O2916">
        <v>0</v>
      </c>
      <c r="P2916">
        <v>809.44635595871102</v>
      </c>
      <c r="Q2916">
        <v>0.32341105131165798</v>
      </c>
    </row>
    <row r="2917" spans="1:17" hidden="1" x14ac:dyDescent="0.3">
      <c r="A2917" t="s">
        <v>5998</v>
      </c>
      <c r="B2917" t="s">
        <v>5999</v>
      </c>
      <c r="C2917" t="str">
        <f>IFERROR(VLOOKUP(Table1[[#This Row],[Ticker]],[1]!Table1[[Symbol]:[Industry]],2,FALSE),"-")</f>
        <v>-</v>
      </c>
      <c r="E2917">
        <v>95.265720000000002</v>
      </c>
      <c r="F2917">
        <v>76</v>
      </c>
      <c r="G2917">
        <v>91.535677936516905</v>
      </c>
      <c r="H2917">
        <v>20.658891161381799</v>
      </c>
      <c r="I2917">
        <v>22.4352325015088</v>
      </c>
      <c r="J2917">
        <v>-9.1594315901187908</v>
      </c>
      <c r="K2917">
        <v>71.374229503441597</v>
      </c>
      <c r="L2917">
        <v>61.7268904902065</v>
      </c>
      <c r="M2917">
        <v>63.815601195266197</v>
      </c>
      <c r="N2917">
        <v>0.455331466590286</v>
      </c>
      <c r="O2917">
        <v>19.802631578947299</v>
      </c>
      <c r="P2917">
        <v>145.16129032257999</v>
      </c>
    </row>
    <row r="2918" spans="1:17" hidden="1" x14ac:dyDescent="0.3">
      <c r="A2918" t="s">
        <v>6000</v>
      </c>
      <c r="B2918" t="s">
        <v>6001</v>
      </c>
      <c r="C2918" t="str">
        <f>IFERROR(VLOOKUP(Table1[[#This Row],[Ticker]],[1]!Table1[[Symbol]:[Industry]],2,FALSE),"-")</f>
        <v>-</v>
      </c>
      <c r="D2918" t="s">
        <v>1631</v>
      </c>
      <c r="E2918">
        <v>95.118487040000005</v>
      </c>
      <c r="F2918">
        <v>6665.65</v>
      </c>
      <c r="G2918">
        <v>-1.54430696095603</v>
      </c>
      <c r="H2918">
        <v>-3.5349377551156498</v>
      </c>
      <c r="I2918">
        <v>4.2763811567524801</v>
      </c>
      <c r="J2918">
        <v>0.90116136200188801</v>
      </c>
      <c r="K2918">
        <v>6546.9051599423301</v>
      </c>
      <c r="L2918">
        <v>6094.2880023014004</v>
      </c>
      <c r="M2918">
        <v>55.282251015972101</v>
      </c>
      <c r="N2918">
        <v>0.97222737369616197</v>
      </c>
      <c r="O2918">
        <v>4.7902305101527904</v>
      </c>
      <c r="P2918">
        <v>30.417726472314499</v>
      </c>
      <c r="Q2918">
        <v>-2.1659899071474999E-2</v>
      </c>
    </row>
    <row r="2919" spans="1:17" hidden="1" x14ac:dyDescent="0.3">
      <c r="A2919" t="s">
        <v>6002</v>
      </c>
      <c r="B2919" t="s">
        <v>6003</v>
      </c>
      <c r="C2919" t="str">
        <f>IFERROR(VLOOKUP(Table1[[#This Row],[Ticker]],[1]!Table1[[Symbol]:[Industry]],2,FALSE),"-")</f>
        <v>-</v>
      </c>
      <c r="D2919" t="s">
        <v>21</v>
      </c>
      <c r="E2919">
        <v>95.103200000000001</v>
      </c>
      <c r="F2919">
        <v>107.05</v>
      </c>
      <c r="G2919">
        <v>-78.260872262510006</v>
      </c>
      <c r="H2919">
        <v>0.23380405336792101</v>
      </c>
      <c r="I2919">
        <v>-37.416232634119901</v>
      </c>
      <c r="J2919">
        <v>8.2321015710048595</v>
      </c>
      <c r="K2919">
        <v>109.68689275190199</v>
      </c>
      <c r="L2919">
        <v>125.20926987553401</v>
      </c>
      <c r="M2919">
        <v>67.106277303672002</v>
      </c>
      <c r="N2919">
        <v>1.2184139264990299</v>
      </c>
      <c r="O2919">
        <v>122.326015880429</v>
      </c>
      <c r="P2919">
        <v>10.360824742268001</v>
      </c>
    </row>
    <row r="2920" spans="1:17" hidden="1" x14ac:dyDescent="0.3">
      <c r="A2920" t="s">
        <v>6004</v>
      </c>
      <c r="B2920" t="s">
        <v>6005</v>
      </c>
      <c r="C2920" t="str">
        <f>IFERROR(VLOOKUP(Table1[[#This Row],[Ticker]],[1]!Table1[[Symbol]:[Industry]],2,FALSE),"-")</f>
        <v>-</v>
      </c>
      <c r="D2920" t="s">
        <v>100</v>
      </c>
      <c r="E2920">
        <v>94.974000000000004</v>
      </c>
      <c r="F2920">
        <v>220</v>
      </c>
      <c r="G2920">
        <v>-30.369083968244901</v>
      </c>
      <c r="H2920">
        <v>-3.6106695158762898</v>
      </c>
      <c r="I2920">
        <v>-16.807872250694398</v>
      </c>
      <c r="J2920">
        <v>-8.8922555041423795E-2</v>
      </c>
      <c r="K2920">
        <v>221.66937891027101</v>
      </c>
      <c r="L2920">
        <v>221.95124752679101</v>
      </c>
      <c r="M2920">
        <v>81.146072576643405</v>
      </c>
      <c r="N2920">
        <v>1.41148325358851</v>
      </c>
      <c r="O2920">
        <v>5.4545454545454399</v>
      </c>
      <c r="P2920">
        <v>2.32558139534884</v>
      </c>
    </row>
    <row r="2921" spans="1:17" hidden="1" x14ac:dyDescent="0.3">
      <c r="A2921" t="s">
        <v>6006</v>
      </c>
      <c r="B2921" t="s">
        <v>6007</v>
      </c>
      <c r="C2921" t="str">
        <f>IFERROR(VLOOKUP(Table1[[#This Row],[Ticker]],[1]!Table1[[Symbol]:[Industry]],2,FALSE),"-")</f>
        <v>-</v>
      </c>
      <c r="D2921" t="s">
        <v>297</v>
      </c>
      <c r="E2921">
        <v>94.856939999999994</v>
      </c>
      <c r="F2921">
        <v>136.25</v>
      </c>
      <c r="G2921">
        <v>-29.656474980988001</v>
      </c>
      <c r="H2921">
        <v>13.422718963594299</v>
      </c>
      <c r="I2921">
        <v>-50.905946321858501</v>
      </c>
      <c r="J2921">
        <v>4.5656228995040298</v>
      </c>
      <c r="K2921">
        <v>143.15808370387799</v>
      </c>
      <c r="L2921">
        <v>167.73342912255001</v>
      </c>
      <c r="M2921">
        <v>74.069138662474899</v>
      </c>
      <c r="N2921">
        <v>1.2827728436949</v>
      </c>
      <c r="O2921">
        <v>101.100917431192</v>
      </c>
      <c r="P2921">
        <v>29.761904761904699</v>
      </c>
    </row>
    <row r="2922" spans="1:17" hidden="1" x14ac:dyDescent="0.3">
      <c r="A2922" t="s">
        <v>6008</v>
      </c>
      <c r="B2922" t="s">
        <v>6009</v>
      </c>
      <c r="C2922" t="str">
        <f>IFERROR(VLOOKUP(Table1[[#This Row],[Ticker]],[1]!Table1[[Symbol]:[Industry]],2,FALSE),"-")</f>
        <v>-</v>
      </c>
      <c r="D2922" t="s">
        <v>414</v>
      </c>
      <c r="E2922">
        <v>94.684130194000005</v>
      </c>
      <c r="F2922">
        <v>32.08</v>
      </c>
      <c r="G2922">
        <v>27.753620184218601</v>
      </c>
      <c r="H2922">
        <v>8.4341973165977997</v>
      </c>
      <c r="I2922">
        <v>2.03852342664152</v>
      </c>
      <c r="J2922">
        <v>8.0582070427585109</v>
      </c>
      <c r="K2922">
        <v>28.512309041334401</v>
      </c>
      <c r="L2922">
        <v>26.4464757030001</v>
      </c>
      <c r="M2922">
        <v>83.726443019074097</v>
      </c>
      <c r="N2922">
        <v>0.81280334588067105</v>
      </c>
      <c r="O2922">
        <v>32.325436408977502</v>
      </c>
      <c r="P2922">
        <v>85.045365523816002</v>
      </c>
      <c r="Q2922">
        <v>0.14415600696299199</v>
      </c>
    </row>
    <row r="2923" spans="1:17" hidden="1" x14ac:dyDescent="0.3">
      <c r="A2923" t="s">
        <v>6010</v>
      </c>
      <c r="B2923" t="s">
        <v>6011</v>
      </c>
      <c r="C2923" t="str">
        <f>IFERROR(VLOOKUP(Table1[[#This Row],[Ticker]],[1]!Table1[[Symbol]:[Industry]],2,FALSE),"-")</f>
        <v>-</v>
      </c>
      <c r="D2923" t="s">
        <v>49</v>
      </c>
      <c r="E2923">
        <v>94.5</v>
      </c>
      <c r="F2923">
        <v>57.98</v>
      </c>
      <c r="G2923">
        <v>59.514149018436299</v>
      </c>
      <c r="H2923">
        <v>8.1474138134866099</v>
      </c>
      <c r="I2923">
        <v>-16.259614771668801</v>
      </c>
      <c r="J2923">
        <v>2.7190802529613798</v>
      </c>
      <c r="K2923">
        <v>56.626661130395703</v>
      </c>
      <c r="L2923">
        <v>53.774469548952702</v>
      </c>
      <c r="M2923">
        <v>84.278181043154405</v>
      </c>
      <c r="N2923">
        <v>1.0865669975576</v>
      </c>
      <c r="O2923">
        <v>78.941014142807802</v>
      </c>
      <c r="P2923">
        <v>99.931034482758605</v>
      </c>
      <c r="Q2923">
        <v>4.6517478921412003E-2</v>
      </c>
    </row>
    <row r="2924" spans="1:17" hidden="1" x14ac:dyDescent="0.3">
      <c r="A2924" t="s">
        <v>6012</v>
      </c>
      <c r="B2924" t="s">
        <v>6013</v>
      </c>
      <c r="C2924" t="str">
        <f>IFERROR(VLOOKUP(Table1[[#This Row],[Ticker]],[1]!Table1[[Symbol]:[Industry]],2,FALSE),"-")</f>
        <v>-</v>
      </c>
      <c r="E2924">
        <v>94.414867341999994</v>
      </c>
      <c r="F2924">
        <v>10.16</v>
      </c>
      <c r="G2924">
        <v>-44.903939123537299</v>
      </c>
      <c r="H2924">
        <v>-12.9123801845193</v>
      </c>
      <c r="I2924">
        <v>-41.299481761033803</v>
      </c>
      <c r="J2924">
        <v>3.2608311395398499</v>
      </c>
      <c r="K2924">
        <v>11.223642281946001</v>
      </c>
      <c r="L2924">
        <v>12.5372830668364</v>
      </c>
      <c r="M2924">
        <v>57.458522054986197</v>
      </c>
      <c r="N2924">
        <v>0.73044307845054801</v>
      </c>
      <c r="O2924">
        <v>85.294398928878806</v>
      </c>
      <c r="P2924">
        <v>9.7192224622030192</v>
      </c>
      <c r="Q2924">
        <v>7.7514509200212994E-2</v>
      </c>
    </row>
    <row r="2925" spans="1:17" hidden="1" x14ac:dyDescent="0.3">
      <c r="A2925" t="s">
        <v>6014</v>
      </c>
      <c r="B2925" t="s">
        <v>6015</v>
      </c>
      <c r="C2925" t="str">
        <f>IFERROR(VLOOKUP(Table1[[#This Row],[Ticker]],[1]!Table1[[Symbol]:[Industry]],2,FALSE),"-")</f>
        <v>-</v>
      </c>
      <c r="E2925">
        <v>94.238133005999998</v>
      </c>
      <c r="F2925">
        <v>103.34</v>
      </c>
      <c r="G2925">
        <v>42.425341118863003</v>
      </c>
      <c r="H2925">
        <v>-2.1911971058104598</v>
      </c>
      <c r="I2925">
        <v>-1.34176659384539</v>
      </c>
      <c r="J2925">
        <v>5.6454838835903498</v>
      </c>
      <c r="K2925">
        <v>103.60577972593001</v>
      </c>
      <c r="L2925">
        <v>94.006655755618496</v>
      </c>
      <c r="M2925">
        <v>61.007971674493199</v>
      </c>
      <c r="N2925">
        <v>2.2180345969819601</v>
      </c>
      <c r="O2925">
        <v>32.465647377588503</v>
      </c>
      <c r="P2925">
        <v>87.890909090909005</v>
      </c>
    </row>
    <row r="2926" spans="1:17" hidden="1" x14ac:dyDescent="0.3">
      <c r="A2926" t="s">
        <v>6016</v>
      </c>
      <c r="B2926" t="s">
        <v>6017</v>
      </c>
      <c r="C2926" t="str">
        <f>IFERROR(VLOOKUP(Table1[[#This Row],[Ticker]],[1]!Table1[[Symbol]:[Industry]],2,FALSE),"-")</f>
        <v>-</v>
      </c>
      <c r="D2926" t="s">
        <v>156</v>
      </c>
      <c r="E2926">
        <v>93.90539115</v>
      </c>
      <c r="F2926">
        <v>1408.65</v>
      </c>
      <c r="G2926">
        <v>32.2866727243889</v>
      </c>
      <c r="H2926">
        <v>9.0361016260934992</v>
      </c>
      <c r="I2926">
        <v>-19.054436456158701</v>
      </c>
      <c r="J2926">
        <v>1.25135522273635</v>
      </c>
      <c r="K2926">
        <v>1423.9252993760599</v>
      </c>
      <c r="L2926">
        <v>1343.4718970714</v>
      </c>
      <c r="M2926">
        <v>58.175126017903402</v>
      </c>
      <c r="N2926">
        <v>0.76223499662441496</v>
      </c>
      <c r="O2926">
        <v>32.172647570368703</v>
      </c>
      <c r="P2926">
        <v>87.945296864576306</v>
      </c>
      <c r="Q2926">
        <v>9.3720366702953001E-2</v>
      </c>
    </row>
    <row r="2927" spans="1:17" hidden="1" x14ac:dyDescent="0.3">
      <c r="A2927" t="s">
        <v>6018</v>
      </c>
      <c r="B2927" t="s">
        <v>6019</v>
      </c>
      <c r="C2927" t="str">
        <f>IFERROR(VLOOKUP(Table1[[#This Row],[Ticker]],[1]!Table1[[Symbol]:[Industry]],2,FALSE),"-")</f>
        <v>-</v>
      </c>
      <c r="D2927" t="s">
        <v>986</v>
      </c>
      <c r="E2927">
        <v>93.63</v>
      </c>
      <c r="F2927">
        <v>39.950000000000003</v>
      </c>
      <c r="G2927">
        <v>-19.224200482935899</v>
      </c>
      <c r="H2927">
        <v>-9.3473778169705692</v>
      </c>
      <c r="I2927">
        <v>-33.194173147864802</v>
      </c>
      <c r="J2927">
        <v>2.7756607782919098</v>
      </c>
      <c r="K2927">
        <v>40.304834121511703</v>
      </c>
      <c r="L2927">
        <v>42.207306466316602</v>
      </c>
      <c r="M2927">
        <v>33.765977379659901</v>
      </c>
      <c r="N2927">
        <v>0.85179771996492204</v>
      </c>
      <c r="O2927">
        <v>44.931163954943599</v>
      </c>
      <c r="P2927">
        <v>24.261275272161701</v>
      </c>
    </row>
    <row r="2928" spans="1:17" hidden="1" x14ac:dyDescent="0.3">
      <c r="A2928" t="s">
        <v>6020</v>
      </c>
      <c r="B2928" t="s">
        <v>6021</v>
      </c>
      <c r="C2928" t="str">
        <f>IFERROR(VLOOKUP(Table1[[#This Row],[Ticker]],[1]!Table1[[Symbol]:[Industry]],2,FALSE),"-")</f>
        <v>-</v>
      </c>
      <c r="D2928" t="s">
        <v>484</v>
      </c>
      <c r="E2928">
        <v>93.540800000000004</v>
      </c>
      <c r="F2928">
        <v>307.10000000000002</v>
      </c>
      <c r="G2928">
        <v>13.069723028927299</v>
      </c>
      <c r="H2928">
        <v>-13.7750307277704</v>
      </c>
      <c r="I2928">
        <v>4.68662558907541</v>
      </c>
      <c r="J2928">
        <v>-3.0319605297249699</v>
      </c>
      <c r="K2928">
        <v>298.409259180405</v>
      </c>
      <c r="L2928">
        <v>265.03766820649099</v>
      </c>
      <c r="M2928">
        <v>41.509866250947802</v>
      </c>
      <c r="N2928">
        <v>0.37297058829195501</v>
      </c>
      <c r="O2928">
        <v>20.302832953435299</v>
      </c>
      <c r="P2928">
        <v>55.101010101010097</v>
      </c>
      <c r="Q2928">
        <v>7.2388363958920995E-2</v>
      </c>
    </row>
    <row r="2929" spans="1:17" hidden="1" x14ac:dyDescent="0.3">
      <c r="A2929" t="s">
        <v>6022</v>
      </c>
      <c r="B2929" t="s">
        <v>6023</v>
      </c>
      <c r="C2929" t="str">
        <f>IFERROR(VLOOKUP(Table1[[#This Row],[Ticker]],[1]!Table1[[Symbol]:[Industry]],2,FALSE),"-")</f>
        <v>-</v>
      </c>
      <c r="D2929" t="s">
        <v>1407</v>
      </c>
      <c r="E2929">
        <v>93.507499999999993</v>
      </c>
      <c r="F2929">
        <v>168.5</v>
      </c>
      <c r="G2929">
        <v>-45.292593886988399</v>
      </c>
      <c r="H2929">
        <v>16.1316215136853</v>
      </c>
      <c r="I2929">
        <v>-9.4649361392879907</v>
      </c>
      <c r="J2929">
        <v>3.6424207285406598</v>
      </c>
      <c r="K2929">
        <v>161.10444038942401</v>
      </c>
      <c r="L2929">
        <v>163.77893424893401</v>
      </c>
      <c r="M2929">
        <v>50.415008500573897</v>
      </c>
      <c r="N2929">
        <v>1.22833855799373</v>
      </c>
      <c r="O2929">
        <v>30.563798219584498</v>
      </c>
      <c r="P2929">
        <v>18.495077355836798</v>
      </c>
      <c r="Q2929">
        <v>0.121799394139929</v>
      </c>
    </row>
    <row r="2930" spans="1:17" hidden="1" x14ac:dyDescent="0.3">
      <c r="A2930" t="s">
        <v>6024</v>
      </c>
      <c r="B2930" t="s">
        <v>6025</v>
      </c>
      <c r="C2930" t="str">
        <f>IFERROR(VLOOKUP(Table1[[#This Row],[Ticker]],[1]!Table1[[Symbol]:[Industry]],2,FALSE),"-")</f>
        <v>-</v>
      </c>
      <c r="D2930" t="s">
        <v>403</v>
      </c>
      <c r="E2930">
        <v>93.291271499999993</v>
      </c>
      <c r="F2930">
        <v>75</v>
      </c>
      <c r="G2930">
        <v>318.442554363819</v>
      </c>
      <c r="H2930">
        <v>54.149585241876302</v>
      </c>
      <c r="I2930">
        <v>109.69635194052699</v>
      </c>
      <c r="J2930">
        <v>20.004900744411199</v>
      </c>
      <c r="K2930">
        <v>54.167048799408803</v>
      </c>
      <c r="L2930">
        <v>42.454120360416098</v>
      </c>
      <c r="M2930">
        <v>94.737725915883203</v>
      </c>
      <c r="N2930">
        <v>1.0895818953797201</v>
      </c>
      <c r="O2930">
        <v>7.5199999999999898</v>
      </c>
      <c r="P2930">
        <v>387.012987012986</v>
      </c>
      <c r="Q2930">
        <v>0.13133279591514099</v>
      </c>
    </row>
    <row r="2931" spans="1:17" hidden="1" x14ac:dyDescent="0.3">
      <c r="A2931" t="s">
        <v>6026</v>
      </c>
      <c r="B2931" t="s">
        <v>6027</v>
      </c>
      <c r="C2931" t="str">
        <f>IFERROR(VLOOKUP(Table1[[#This Row],[Ticker]],[1]!Table1[[Symbol]:[Industry]],2,FALSE),"-")</f>
        <v>-</v>
      </c>
      <c r="D2931" t="s">
        <v>539</v>
      </c>
      <c r="E2931">
        <v>93.280559999999994</v>
      </c>
      <c r="F2931">
        <v>135.05000000000001</v>
      </c>
      <c r="G2931">
        <v>92.004809191983995</v>
      </c>
      <c r="H2931">
        <v>-2.8078314490005498</v>
      </c>
      <c r="I2931">
        <v>51.078340854910699</v>
      </c>
      <c r="J2931">
        <v>-8.7524551272375302</v>
      </c>
      <c r="K2931">
        <v>130.14152028757499</v>
      </c>
      <c r="L2931">
        <v>103.347929427876</v>
      </c>
      <c r="M2931">
        <v>46.289681858738</v>
      </c>
      <c r="N2931">
        <v>0.33781294732954198</v>
      </c>
      <c r="O2931">
        <v>25.953350610884801</v>
      </c>
      <c r="P2931">
        <v>135.68935427574101</v>
      </c>
      <c r="Q2931">
        <v>0.116293945529375</v>
      </c>
    </row>
    <row r="2932" spans="1:17" hidden="1" x14ac:dyDescent="0.3">
      <c r="A2932" t="s">
        <v>6028</v>
      </c>
      <c r="B2932" t="s">
        <v>6029</v>
      </c>
      <c r="C2932" t="str">
        <f>IFERROR(VLOOKUP(Table1[[#This Row],[Ticker]],[1]!Table1[[Symbol]:[Industry]],2,FALSE),"-")</f>
        <v>-</v>
      </c>
      <c r="D2932" t="s">
        <v>1344</v>
      </c>
      <c r="E2932">
        <v>93.207599999999999</v>
      </c>
      <c r="F2932">
        <v>60.41</v>
      </c>
      <c r="G2932">
        <v>23.9225237639568</v>
      </c>
      <c r="H2932">
        <v>9.2650027397390193</v>
      </c>
      <c r="I2932">
        <v>-8.4841425492800493</v>
      </c>
      <c r="J2932">
        <v>1.25569895890279</v>
      </c>
      <c r="K2932">
        <v>55.923197782886596</v>
      </c>
      <c r="L2932">
        <v>52.962725766773801</v>
      </c>
      <c r="M2932">
        <v>66.665262438461397</v>
      </c>
      <c r="N2932">
        <v>1.62034744121512</v>
      </c>
      <c r="O2932">
        <v>14.716106604866701</v>
      </c>
      <c r="P2932">
        <v>52.936708860759403</v>
      </c>
      <c r="Q2932">
        <v>-3.7276710705549998E-2</v>
      </c>
    </row>
    <row r="2933" spans="1:17" hidden="1" x14ac:dyDescent="0.3">
      <c r="A2933" t="s">
        <v>6030</v>
      </c>
      <c r="B2933" t="s">
        <v>6031</v>
      </c>
      <c r="C2933" t="str">
        <f>IFERROR(VLOOKUP(Table1[[#This Row],[Ticker]],[1]!Table1[[Symbol]:[Industry]],2,FALSE),"-")</f>
        <v>-</v>
      </c>
      <c r="D2933" t="s">
        <v>934</v>
      </c>
      <c r="E2933">
        <v>93.142129115000003</v>
      </c>
      <c r="F2933">
        <v>55.5</v>
      </c>
      <c r="G2933">
        <v>-48.7373731121573</v>
      </c>
      <c r="H2933">
        <v>3.1794091728860798</v>
      </c>
      <c r="I2933">
        <v>-31.556256076274298</v>
      </c>
      <c r="J2933">
        <v>-1.53557716625299</v>
      </c>
      <c r="K2933">
        <v>54.861834466208997</v>
      </c>
      <c r="M2933">
        <v>74.282619589148297</v>
      </c>
      <c r="N2933">
        <v>1.49936692833628</v>
      </c>
      <c r="O2933">
        <v>45.405405405405403</v>
      </c>
      <c r="P2933">
        <v>15.145228215767601</v>
      </c>
    </row>
    <row r="2934" spans="1:17" hidden="1" x14ac:dyDescent="0.3">
      <c r="A2934" t="s">
        <v>6032</v>
      </c>
      <c r="B2934" t="s">
        <v>6033</v>
      </c>
      <c r="C2934" t="str">
        <f>IFERROR(VLOOKUP(Table1[[#This Row],[Ticker]],[1]!Table1[[Symbol]:[Industry]],2,FALSE),"-")</f>
        <v>-</v>
      </c>
      <c r="E2934">
        <v>93.121175249999993</v>
      </c>
      <c r="F2934">
        <v>593.35</v>
      </c>
      <c r="G2934">
        <v>73.871724811141704</v>
      </c>
      <c r="H2934">
        <v>31.3312742914631</v>
      </c>
      <c r="I2934">
        <v>-12.5778813627951</v>
      </c>
      <c r="J2934">
        <v>4.8507326173723602</v>
      </c>
      <c r="K2934">
        <v>514.65064307296598</v>
      </c>
      <c r="L2934">
        <v>477.754027248032</v>
      </c>
      <c r="M2934">
        <v>83.980443589159705</v>
      </c>
      <c r="N2934">
        <v>1.61614810967512</v>
      </c>
      <c r="O2934">
        <v>10.373304120670699</v>
      </c>
      <c r="P2934">
        <v>104.60344827586199</v>
      </c>
      <c r="Q2934">
        <v>8.7487714947677001E-2</v>
      </c>
    </row>
    <row r="2935" spans="1:17" hidden="1" x14ac:dyDescent="0.3">
      <c r="A2935" t="s">
        <v>6034</v>
      </c>
      <c r="B2935" t="s">
        <v>6035</v>
      </c>
      <c r="C2935" t="str">
        <f>IFERROR(VLOOKUP(Table1[[#This Row],[Ticker]],[1]!Table1[[Symbol]:[Industry]],2,FALSE),"-")</f>
        <v>-</v>
      </c>
      <c r="D2935" t="s">
        <v>539</v>
      </c>
      <c r="E2935">
        <v>93.002174999999994</v>
      </c>
      <c r="F2935">
        <v>7.24</v>
      </c>
      <c r="G2935">
        <v>21.846995946409301</v>
      </c>
      <c r="H2935">
        <v>5.94808976765363</v>
      </c>
      <c r="I2935">
        <v>-35.5206200213361</v>
      </c>
      <c r="J2935">
        <v>-13.197536787251099</v>
      </c>
      <c r="K2935">
        <v>6.8091023840877103</v>
      </c>
      <c r="L2935">
        <v>6.6238161515343101</v>
      </c>
      <c r="M2935">
        <v>46.974662460877802</v>
      </c>
      <c r="N2935">
        <v>2.8823874511237602</v>
      </c>
      <c r="O2935">
        <v>58.425414364640801</v>
      </c>
      <c r="P2935">
        <v>76.155717761557099</v>
      </c>
      <c r="Q2935">
        <v>9.9563699468500008E-3</v>
      </c>
    </row>
    <row r="2936" spans="1:17" hidden="1" x14ac:dyDescent="0.3">
      <c r="A2936" t="s">
        <v>6036</v>
      </c>
      <c r="B2936" t="s">
        <v>6037</v>
      </c>
      <c r="C2936" t="str">
        <f>IFERROR(VLOOKUP(Table1[[#This Row],[Ticker]],[1]!Table1[[Symbol]:[Industry]],2,FALSE),"-")</f>
        <v>-</v>
      </c>
      <c r="D2936" t="s">
        <v>304</v>
      </c>
      <c r="E2936">
        <v>92.894024799999997</v>
      </c>
      <c r="F2936">
        <v>44.9</v>
      </c>
      <c r="G2936">
        <v>-11.2122747477414</v>
      </c>
      <c r="H2936">
        <v>11.1537741356416</v>
      </c>
      <c r="I2936">
        <v>26.2057969492948</v>
      </c>
      <c r="J2936">
        <v>9.3450397091095194</v>
      </c>
      <c r="K2936">
        <v>42.537537109797</v>
      </c>
      <c r="L2936">
        <v>38.909780691124901</v>
      </c>
      <c r="M2936">
        <v>87.345636895429095</v>
      </c>
      <c r="N2936">
        <v>0.69111821263986595</v>
      </c>
      <c r="O2936">
        <v>13.5857461024498</v>
      </c>
      <c r="P2936">
        <v>60.357142857142797</v>
      </c>
      <c r="Q2936">
        <v>3.9402318760301001E-2</v>
      </c>
    </row>
    <row r="2937" spans="1:17" hidden="1" x14ac:dyDescent="0.3">
      <c r="A2937" t="s">
        <v>6038</v>
      </c>
      <c r="B2937" t="s">
        <v>6039</v>
      </c>
      <c r="C2937" t="str">
        <f>IFERROR(VLOOKUP(Table1[[#This Row],[Ticker]],[1]!Table1[[Symbol]:[Industry]],2,FALSE),"-")</f>
        <v>-</v>
      </c>
      <c r="D2937" t="s">
        <v>539</v>
      </c>
      <c r="E2937">
        <v>92.845793040000004</v>
      </c>
      <c r="F2937">
        <v>8.1300000000000008</v>
      </c>
      <c r="G2937">
        <v>-42.647995532870702</v>
      </c>
      <c r="H2937">
        <v>-14.202013752015</v>
      </c>
      <c r="I2937">
        <v>-31.078664782356402</v>
      </c>
      <c r="J2937">
        <v>-6.8229292890481501</v>
      </c>
      <c r="K2937">
        <v>9.0143945511199508</v>
      </c>
      <c r="L2937">
        <v>9.4493264323210298</v>
      </c>
      <c r="M2937">
        <v>39.200702360717898</v>
      </c>
      <c r="N2937">
        <v>0.70626898380380998</v>
      </c>
      <c r="O2937">
        <v>76.752767527675203</v>
      </c>
      <c r="P2937">
        <v>6.8331143232588802</v>
      </c>
      <c r="Q2937">
        <v>0.20219536994529699</v>
      </c>
    </row>
    <row r="2938" spans="1:17" hidden="1" x14ac:dyDescent="0.3">
      <c r="A2938" t="s">
        <v>6040</v>
      </c>
      <c r="B2938" t="s">
        <v>6041</v>
      </c>
      <c r="C2938" t="str">
        <f>IFERROR(VLOOKUP(Table1[[#This Row],[Ticker]],[1]!Table1[[Symbol]:[Industry]],2,FALSE),"-")</f>
        <v>-</v>
      </c>
      <c r="D2938" t="s">
        <v>140</v>
      </c>
      <c r="E2938">
        <v>92.835090899999997</v>
      </c>
      <c r="F2938">
        <v>21.91</v>
      </c>
      <c r="G2938">
        <v>102.147498548337</v>
      </c>
      <c r="H2938">
        <v>6.1385659581298304</v>
      </c>
      <c r="I2938">
        <v>35.680589400832702</v>
      </c>
      <c r="J2938">
        <v>15.725030933330601</v>
      </c>
      <c r="K2938">
        <v>16.778732799588099</v>
      </c>
      <c r="L2938">
        <v>14.818673196436601</v>
      </c>
      <c r="M2938">
        <v>84.909178469849195</v>
      </c>
      <c r="N2938">
        <v>2.6063308656158699</v>
      </c>
      <c r="O2938">
        <v>0</v>
      </c>
      <c r="P2938">
        <v>135.08583690987101</v>
      </c>
      <c r="Q2938">
        <v>7.1004847921870007E-2</v>
      </c>
    </row>
    <row r="2939" spans="1:17" hidden="1" x14ac:dyDescent="0.3">
      <c r="A2939" t="s">
        <v>6042</v>
      </c>
      <c r="B2939" t="s">
        <v>6043</v>
      </c>
      <c r="C2939" t="str">
        <f>IFERROR(VLOOKUP(Table1[[#This Row],[Ticker]],[1]!Table1[[Symbol]:[Industry]],2,FALSE),"-")</f>
        <v>-</v>
      </c>
      <c r="E2939">
        <v>92.780103999999994</v>
      </c>
      <c r="F2939">
        <v>83.15</v>
      </c>
      <c r="G2939">
        <v>-36.533799452724701</v>
      </c>
      <c r="H2939">
        <v>-19.264942813799902</v>
      </c>
      <c r="I2939">
        <v>-23.386666410122402</v>
      </c>
      <c r="J2939">
        <v>-8.76986956744277</v>
      </c>
      <c r="M2939">
        <v>29.540991565219901</v>
      </c>
      <c r="O2939">
        <v>17.859290438965701</v>
      </c>
      <c r="P2939">
        <v>3.0359355638165999</v>
      </c>
    </row>
    <row r="2940" spans="1:17" hidden="1" x14ac:dyDescent="0.3">
      <c r="A2940" t="s">
        <v>6044</v>
      </c>
      <c r="B2940" t="s">
        <v>6045</v>
      </c>
      <c r="C2940" t="str">
        <f>IFERROR(VLOOKUP(Table1[[#This Row],[Ticker]],[1]!Table1[[Symbol]:[Industry]],2,FALSE),"-")</f>
        <v>-</v>
      </c>
      <c r="D2940" t="s">
        <v>239</v>
      </c>
      <c r="E2940">
        <v>92.1249313</v>
      </c>
      <c r="F2940">
        <v>37.729999999999997</v>
      </c>
      <c r="G2940">
        <v>34.605135018712801</v>
      </c>
      <c r="H2940">
        <v>4.1750198182309699</v>
      </c>
      <c r="I2940">
        <v>-21.544383513135401</v>
      </c>
      <c r="J2940">
        <v>-1.31160725847534</v>
      </c>
      <c r="K2940">
        <v>35.7657504776232</v>
      </c>
      <c r="L2940">
        <v>33.766855706351002</v>
      </c>
      <c r="M2940">
        <v>70.909674351443996</v>
      </c>
      <c r="N2940">
        <v>0.96205393144649698</v>
      </c>
      <c r="O2940">
        <v>35.1709514974821</v>
      </c>
      <c r="P2940">
        <v>86.782178217821695</v>
      </c>
      <c r="Q2940">
        <v>5.9238865915287001E-2</v>
      </c>
    </row>
    <row r="2941" spans="1:17" hidden="1" x14ac:dyDescent="0.3">
      <c r="A2941" t="s">
        <v>6046</v>
      </c>
      <c r="B2941" t="s">
        <v>6047</v>
      </c>
      <c r="C2941" t="str">
        <f>IFERROR(VLOOKUP(Table1[[#This Row],[Ticker]],[1]!Table1[[Symbol]:[Industry]],2,FALSE),"-")</f>
        <v>-</v>
      </c>
      <c r="E2941">
        <v>92.038335185999998</v>
      </c>
      <c r="F2941">
        <v>72</v>
      </c>
      <c r="G2941">
        <v>808.24496087147998</v>
      </c>
      <c r="H2941">
        <v>4.9502897534601704</v>
      </c>
      <c r="I2941">
        <v>256.77072306703099</v>
      </c>
      <c r="J2941">
        <v>12.3555899200848</v>
      </c>
      <c r="K2941">
        <v>61.2686319296919</v>
      </c>
      <c r="L2941">
        <v>39.4375095514309</v>
      </c>
      <c r="M2941">
        <v>78.150137949124897</v>
      </c>
      <c r="N2941">
        <v>1.0202188879785801</v>
      </c>
      <c r="O2941">
        <v>4.0555555555555598</v>
      </c>
      <c r="P2941">
        <v>833.85214007782099</v>
      </c>
      <c r="Q2941">
        <v>0.20579044886434</v>
      </c>
    </row>
    <row r="2942" spans="1:17" hidden="1" x14ac:dyDescent="0.3">
      <c r="A2942" t="s">
        <v>6048</v>
      </c>
      <c r="B2942" t="s">
        <v>6049</v>
      </c>
      <c r="C2942" t="str">
        <f>IFERROR(VLOOKUP(Table1[[#This Row],[Ticker]],[1]!Table1[[Symbol]:[Industry]],2,FALSE),"-")</f>
        <v>-</v>
      </c>
      <c r="D2942" t="s">
        <v>46</v>
      </c>
      <c r="E2942">
        <v>91.974599999999995</v>
      </c>
      <c r="F2942">
        <v>52.22</v>
      </c>
      <c r="G2942">
        <v>115.928435964797</v>
      </c>
      <c r="H2942">
        <v>-8.3012788025428694</v>
      </c>
      <c r="I2942">
        <v>-9.1768183156366092</v>
      </c>
      <c r="J2942">
        <v>3.82260247406218</v>
      </c>
      <c r="K2942">
        <v>45.330362455503703</v>
      </c>
      <c r="L2942">
        <v>41.666836076062303</v>
      </c>
      <c r="M2942">
        <v>39.197971389364099</v>
      </c>
      <c r="N2942">
        <v>1.90339923994325</v>
      </c>
      <c r="O2942">
        <v>20.605132133282201</v>
      </c>
      <c r="P2942">
        <v>148.666666666666</v>
      </c>
      <c r="Q2942">
        <v>-2.3036524235062E-2</v>
      </c>
    </row>
    <row r="2943" spans="1:17" hidden="1" x14ac:dyDescent="0.3">
      <c r="A2943" t="s">
        <v>6050</v>
      </c>
      <c r="B2943" t="s">
        <v>6051</v>
      </c>
      <c r="C2943" t="str">
        <f>IFERROR(VLOOKUP(Table1[[#This Row],[Ticker]],[1]!Table1[[Symbol]:[Industry]],2,FALSE),"-")</f>
        <v>-</v>
      </c>
      <c r="D2943" t="s">
        <v>242</v>
      </c>
      <c r="E2943">
        <v>91.735795249999995</v>
      </c>
      <c r="F2943">
        <v>172.2</v>
      </c>
      <c r="G2943">
        <v>-12.6891464194549</v>
      </c>
      <c r="H2943">
        <v>5.2338040533679102</v>
      </c>
      <c r="I2943">
        <v>0.236288914796139</v>
      </c>
      <c r="J2943">
        <v>6.8007760206458903</v>
      </c>
      <c r="K2943">
        <v>153.77265639517199</v>
      </c>
      <c r="L2943">
        <v>158.467828724035</v>
      </c>
      <c r="M2943">
        <v>84.043162513017904</v>
      </c>
      <c r="N2943">
        <v>1.14351970916281</v>
      </c>
      <c r="O2943">
        <v>16.0278745644599</v>
      </c>
      <c r="P2943">
        <v>28.7476635514018</v>
      </c>
      <c r="Q2943">
        <v>-5.9139755289713998E-2</v>
      </c>
    </row>
    <row r="2944" spans="1:17" hidden="1" x14ac:dyDescent="0.3">
      <c r="A2944" t="s">
        <v>6052</v>
      </c>
      <c r="B2944" t="s">
        <v>6053</v>
      </c>
      <c r="C2944" t="str">
        <f>IFERROR(VLOOKUP(Table1[[#This Row],[Ticker]],[1]!Table1[[Symbol]:[Industry]],2,FALSE),"-")</f>
        <v>-</v>
      </c>
      <c r="E2944">
        <v>91.648531349999999</v>
      </c>
      <c r="F2944">
        <v>166.85</v>
      </c>
      <c r="G2944">
        <v>306.87078865265403</v>
      </c>
      <c r="H2944">
        <v>211.14757496713801</v>
      </c>
      <c r="I2944">
        <v>250.257345140609</v>
      </c>
      <c r="J2944">
        <v>11.1491726830538</v>
      </c>
      <c r="K2944">
        <v>100.22313522333801</v>
      </c>
      <c r="L2944">
        <v>65.845500349063201</v>
      </c>
      <c r="M2944">
        <v>99.222968024964302</v>
      </c>
      <c r="N2944">
        <v>1.1768605901325999</v>
      </c>
      <c r="O2944">
        <v>14.683847767455701</v>
      </c>
      <c r="P2944">
        <v>349.73045822102398</v>
      </c>
    </row>
    <row r="2945" spans="1:17" hidden="1" x14ac:dyDescent="0.3">
      <c r="A2945" t="s">
        <v>6054</v>
      </c>
      <c r="B2945" t="s">
        <v>6055</v>
      </c>
      <c r="C2945" t="str">
        <f>IFERROR(VLOOKUP(Table1[[#This Row],[Ticker]],[1]!Table1[[Symbol]:[Industry]],2,FALSE),"-")</f>
        <v>-</v>
      </c>
      <c r="D2945" t="s">
        <v>287</v>
      </c>
      <c r="E2945">
        <v>91.509879999999995</v>
      </c>
      <c r="F2945">
        <v>127.8</v>
      </c>
      <c r="G2945">
        <v>-42.861954214433403</v>
      </c>
      <c r="H2945">
        <v>-7.41805995270132</v>
      </c>
      <c r="I2945">
        <v>-42.984645239573702</v>
      </c>
      <c r="J2945">
        <v>-8.6374222061230697</v>
      </c>
      <c r="K2945">
        <v>142.25175717675901</v>
      </c>
      <c r="M2945">
        <v>48.550704336839402</v>
      </c>
      <c r="N2945">
        <v>0.69481209544971401</v>
      </c>
      <c r="O2945">
        <v>79.538341158059396</v>
      </c>
      <c r="P2945">
        <v>12.203687445127199</v>
      </c>
    </row>
    <row r="2946" spans="1:17" hidden="1" x14ac:dyDescent="0.3">
      <c r="A2946" t="s">
        <v>6056</v>
      </c>
      <c r="B2946" t="s">
        <v>6057</v>
      </c>
      <c r="C2946" t="str">
        <f>IFERROR(VLOOKUP(Table1[[#This Row],[Ticker]],[1]!Table1[[Symbol]:[Industry]],2,FALSE),"-")</f>
        <v>-</v>
      </c>
      <c r="E2946">
        <v>91.461299999999994</v>
      </c>
      <c r="F2946">
        <v>44.9</v>
      </c>
      <c r="G2946">
        <v>61.476154126993102</v>
      </c>
      <c r="H2946">
        <v>-0.59291552335166497</v>
      </c>
      <c r="I2946">
        <v>1.0958466030805301</v>
      </c>
      <c r="J2946">
        <v>3.12946824955627</v>
      </c>
      <c r="K2946">
        <v>44.857066987782197</v>
      </c>
      <c r="L2946">
        <v>39.843197329192598</v>
      </c>
      <c r="M2946">
        <v>53.4643951709661</v>
      </c>
      <c r="N2946">
        <v>2.01136363636363</v>
      </c>
      <c r="O2946">
        <v>16.4810690423162</v>
      </c>
      <c r="P2946">
        <v>87.0833333333333</v>
      </c>
    </row>
    <row r="2947" spans="1:17" hidden="1" x14ac:dyDescent="0.3">
      <c r="A2947" t="s">
        <v>6058</v>
      </c>
      <c r="B2947" t="s">
        <v>6059</v>
      </c>
      <c r="C2947" t="str">
        <f>IFERROR(VLOOKUP(Table1[[#This Row],[Ticker]],[1]!Table1[[Symbol]:[Industry]],2,FALSE),"-")</f>
        <v>-</v>
      </c>
      <c r="E2947">
        <v>91.437780000000004</v>
      </c>
      <c r="F2947">
        <v>166</v>
      </c>
      <c r="G2947">
        <v>-31.020284619445501</v>
      </c>
      <c r="H2947">
        <v>30.5881783612306</v>
      </c>
      <c r="I2947">
        <v>-10.619555366191801</v>
      </c>
      <c r="J2947">
        <v>4.9110774449585799</v>
      </c>
      <c r="K2947">
        <v>149.55800386976901</v>
      </c>
      <c r="L2947">
        <v>148.20874130918099</v>
      </c>
      <c r="M2947">
        <v>92.478490413670698</v>
      </c>
      <c r="N2947">
        <v>0.56261919898283497</v>
      </c>
      <c r="O2947">
        <v>21.6867469879518</v>
      </c>
      <c r="P2947">
        <v>58.095238095238003</v>
      </c>
    </row>
    <row r="2948" spans="1:17" hidden="1" x14ac:dyDescent="0.3">
      <c r="A2948" t="s">
        <v>6060</v>
      </c>
      <c r="B2948" t="s">
        <v>6061</v>
      </c>
      <c r="C2948" t="str">
        <f>IFERROR(VLOOKUP(Table1[[#This Row],[Ticker]],[1]!Table1[[Symbol]:[Industry]],2,FALSE),"-")</f>
        <v>-</v>
      </c>
      <c r="D2948" t="s">
        <v>125</v>
      </c>
      <c r="E2948">
        <v>91.249524719999997</v>
      </c>
      <c r="F2948">
        <v>163.30000000000001</v>
      </c>
      <c r="G2948">
        <v>133.599170000009</v>
      </c>
      <c r="H2948">
        <v>6.1649685983938403</v>
      </c>
      <c r="I2948">
        <v>28.7174415167324</v>
      </c>
      <c r="J2948">
        <v>1.60907623210228</v>
      </c>
      <c r="K2948">
        <v>157.32555785556599</v>
      </c>
      <c r="L2948">
        <v>126.05647115387301</v>
      </c>
      <c r="M2948">
        <v>52.085015512900299</v>
      </c>
      <c r="N2948">
        <v>0.46364998961213599</v>
      </c>
      <c r="O2948">
        <v>11.420698101653301</v>
      </c>
      <c r="P2948">
        <v>172.84878863826199</v>
      </c>
      <c r="Q2948">
        <v>7.6702810196772997E-2</v>
      </c>
    </row>
    <row r="2949" spans="1:17" hidden="1" x14ac:dyDescent="0.3">
      <c r="A2949" t="s">
        <v>6062</v>
      </c>
      <c r="B2949" t="s">
        <v>6063</v>
      </c>
      <c r="C2949" t="str">
        <f>IFERROR(VLOOKUP(Table1[[#This Row],[Ticker]],[1]!Table1[[Symbol]:[Industry]],2,FALSE),"-")</f>
        <v>-</v>
      </c>
      <c r="D2949" t="s">
        <v>629</v>
      </c>
      <c r="E2949">
        <v>91.011317759999997</v>
      </c>
      <c r="F2949">
        <v>84.35</v>
      </c>
      <c r="G2949">
        <v>-24.601311645569002</v>
      </c>
      <c r="H2949">
        <v>-4.2457145454588199</v>
      </c>
      <c r="I2949">
        <v>-20.844970677694601</v>
      </c>
      <c r="J2949">
        <v>-0.63734729249766497</v>
      </c>
      <c r="K2949">
        <v>84.998320095142901</v>
      </c>
      <c r="L2949">
        <v>85.724090913124002</v>
      </c>
      <c r="M2949">
        <v>45.1011507797852</v>
      </c>
      <c r="N2949">
        <v>0.70951645046199197</v>
      </c>
      <c r="O2949">
        <v>24.125666864256001</v>
      </c>
      <c r="P2949">
        <v>9.5454545454545396</v>
      </c>
      <c r="Q2949">
        <v>-7.3830846669087E-2</v>
      </c>
    </row>
    <row r="2950" spans="1:17" hidden="1" x14ac:dyDescent="0.3">
      <c r="A2950" t="s">
        <v>6064</v>
      </c>
      <c r="B2950" t="s">
        <v>6065</v>
      </c>
      <c r="C2950" t="str">
        <f>IFERROR(VLOOKUP(Table1[[#This Row],[Ticker]],[1]!Table1[[Symbol]:[Industry]],2,FALSE),"-")</f>
        <v>-</v>
      </c>
      <c r="D2950" t="s">
        <v>713</v>
      </c>
      <c r="E2950">
        <v>90.884969691999999</v>
      </c>
      <c r="F2950">
        <v>44.13</v>
      </c>
      <c r="G2950">
        <v>13.4410401444319</v>
      </c>
      <c r="H2950">
        <v>-3.7308341937304501</v>
      </c>
      <c r="I2950">
        <v>13.1233345989257</v>
      </c>
      <c r="J2950">
        <v>0.96154558837031501</v>
      </c>
      <c r="K2950">
        <v>43.222991976177497</v>
      </c>
      <c r="L2950">
        <v>38.872208109520699</v>
      </c>
      <c r="M2950">
        <v>59.271834326705303</v>
      </c>
      <c r="N2950">
        <v>0.52667892953488304</v>
      </c>
      <c r="O2950">
        <v>6.2769091321096697</v>
      </c>
      <c r="P2950">
        <v>43.465539661898497</v>
      </c>
    </row>
    <row r="2951" spans="1:17" hidden="1" x14ac:dyDescent="0.3">
      <c r="A2951" t="s">
        <v>6066</v>
      </c>
      <c r="B2951" t="s">
        <v>6067</v>
      </c>
      <c r="C2951" t="str">
        <f>IFERROR(VLOOKUP(Table1[[#This Row],[Ticker]],[1]!Table1[[Symbol]:[Industry]],2,FALSE),"-")</f>
        <v>-</v>
      </c>
      <c r="D2951" t="s">
        <v>242</v>
      </c>
      <c r="E2951">
        <v>90.521499820000003</v>
      </c>
      <c r="F2951">
        <v>37.85</v>
      </c>
      <c r="G2951">
        <v>-63.659552365096303</v>
      </c>
      <c r="H2951">
        <v>0.306153435109568</v>
      </c>
      <c r="I2951">
        <v>-35.607254285565197</v>
      </c>
      <c r="J2951">
        <v>-1.51749398361284</v>
      </c>
      <c r="K2951">
        <v>38.609466351310402</v>
      </c>
      <c r="M2951">
        <v>48.061151087582402</v>
      </c>
      <c r="N2951">
        <v>1.2513103198987801</v>
      </c>
      <c r="O2951">
        <v>66.446499339498004</v>
      </c>
      <c r="P2951">
        <v>21.704180064308598</v>
      </c>
    </row>
    <row r="2952" spans="1:17" hidden="1" x14ac:dyDescent="0.3">
      <c r="A2952" t="s">
        <v>6068</v>
      </c>
      <c r="B2952" t="s">
        <v>6069</v>
      </c>
      <c r="C2952" t="str">
        <f>IFERROR(VLOOKUP(Table1[[#This Row],[Ticker]],[1]!Table1[[Symbol]:[Industry]],2,FALSE),"-")</f>
        <v>-</v>
      </c>
      <c r="D2952" t="s">
        <v>21</v>
      </c>
      <c r="E2952">
        <v>90.413399999999996</v>
      </c>
      <c r="F2952">
        <v>150.94999999999999</v>
      </c>
      <c r="G2952">
        <v>15.4675871487999</v>
      </c>
      <c r="H2952">
        <v>29.479996457455002</v>
      </c>
      <c r="I2952">
        <v>-41.2572159750586</v>
      </c>
      <c r="J2952">
        <v>-9.8161952823141494</v>
      </c>
      <c r="K2952">
        <v>148.04015971466899</v>
      </c>
      <c r="L2952">
        <v>154.20401690156899</v>
      </c>
      <c r="M2952">
        <v>74.070077433262199</v>
      </c>
      <c r="N2952">
        <v>0.61093750000000002</v>
      </c>
      <c r="O2952">
        <v>58.926796952633303</v>
      </c>
      <c r="P2952">
        <v>42.405660377358402</v>
      </c>
    </row>
    <row r="2953" spans="1:17" hidden="1" x14ac:dyDescent="0.3">
      <c r="A2953" t="s">
        <v>6070</v>
      </c>
      <c r="B2953" t="s">
        <v>6071</v>
      </c>
      <c r="C2953" t="str">
        <f>IFERROR(VLOOKUP(Table1[[#This Row],[Ticker]],[1]!Table1[[Symbol]:[Industry]],2,FALSE),"-")</f>
        <v>-</v>
      </c>
      <c r="D2953" t="s">
        <v>821</v>
      </c>
      <c r="E2953">
        <v>90.194527500000007</v>
      </c>
      <c r="F2953">
        <v>49.15</v>
      </c>
      <c r="G2953">
        <v>-79.217372693834207</v>
      </c>
      <c r="H2953">
        <v>9.4307093601130294</v>
      </c>
      <c r="I2953">
        <v>-43.380636465916297</v>
      </c>
      <c r="J2953">
        <v>8.4078094711023592</v>
      </c>
      <c r="K2953">
        <v>46.609569968450302</v>
      </c>
      <c r="M2953">
        <v>82.738677850260203</v>
      </c>
      <c r="N2953">
        <v>1.3675927554070599</v>
      </c>
      <c r="O2953">
        <v>127.873855544252</v>
      </c>
      <c r="P2953">
        <v>30.718085106382901</v>
      </c>
    </row>
    <row r="2954" spans="1:17" hidden="1" x14ac:dyDescent="0.3">
      <c r="A2954" t="s">
        <v>6072</v>
      </c>
      <c r="B2954" t="s">
        <v>6073</v>
      </c>
      <c r="C2954" t="str">
        <f>IFERROR(VLOOKUP(Table1[[#This Row],[Ticker]],[1]!Table1[[Symbol]:[Industry]],2,FALSE),"-")</f>
        <v>-</v>
      </c>
      <c r="E2954">
        <v>90.154843975000006</v>
      </c>
      <c r="F2954">
        <v>14226.8</v>
      </c>
      <c r="G2954">
        <v>205.248634747148</v>
      </c>
      <c r="H2954">
        <v>42.461452226513401</v>
      </c>
      <c r="I2954">
        <v>218.39576778975001</v>
      </c>
      <c r="J2954">
        <v>25.2751596063205</v>
      </c>
      <c r="K2954">
        <v>10390.2594767547</v>
      </c>
      <c r="L2954">
        <v>7166.4617319788504</v>
      </c>
      <c r="M2954">
        <v>77.878649832146195</v>
      </c>
      <c r="N2954">
        <v>0.85427587239778302</v>
      </c>
      <c r="O2954">
        <v>0</v>
      </c>
      <c r="P2954">
        <v>306.48</v>
      </c>
      <c r="Q2954">
        <v>0.15962601186386099</v>
      </c>
    </row>
    <row r="2955" spans="1:17" hidden="1" x14ac:dyDescent="0.3">
      <c r="A2955" t="s">
        <v>6074</v>
      </c>
      <c r="B2955" t="s">
        <v>6075</v>
      </c>
      <c r="C2955" t="str">
        <f>IFERROR(VLOOKUP(Table1[[#This Row],[Ticker]],[1]!Table1[[Symbol]:[Industry]],2,FALSE),"-")</f>
        <v>-</v>
      </c>
      <c r="E2955">
        <v>90.113650000000007</v>
      </c>
      <c r="F2955">
        <v>267.45</v>
      </c>
      <c r="G2955">
        <v>911.02072777040303</v>
      </c>
      <c r="H2955">
        <v>-1.4977976782338001</v>
      </c>
      <c r="I2955">
        <v>323.90803998408302</v>
      </c>
      <c r="J2955">
        <v>-6.2958191067655598</v>
      </c>
      <c r="K2955">
        <v>262.18991730469003</v>
      </c>
      <c r="L2955">
        <v>163.45549542032401</v>
      </c>
      <c r="M2955">
        <v>38.217465821425201</v>
      </c>
      <c r="N2955">
        <v>0.473232954945567</v>
      </c>
      <c r="O2955">
        <v>17.386427369601702</v>
      </c>
      <c r="P2955">
        <v>1166.9351018474599</v>
      </c>
      <c r="Q2955">
        <v>0.18282324442716899</v>
      </c>
    </row>
    <row r="2956" spans="1:17" hidden="1" x14ac:dyDescent="0.3">
      <c r="A2956" t="s">
        <v>6076</v>
      </c>
      <c r="B2956" t="s">
        <v>6077</v>
      </c>
      <c r="C2956" t="str">
        <f>IFERROR(VLOOKUP(Table1[[#This Row],[Ticker]],[1]!Table1[[Symbol]:[Industry]],2,FALSE),"-")</f>
        <v>-</v>
      </c>
      <c r="E2956">
        <v>89.9375</v>
      </c>
      <c r="F2956">
        <v>125</v>
      </c>
      <c r="G2956">
        <v>43.311739712578699</v>
      </c>
      <c r="H2956">
        <v>3.6836541893372798</v>
      </c>
      <c r="I2956">
        <v>-51.395073032326003</v>
      </c>
      <c r="J2956">
        <v>-2.4215034429270399</v>
      </c>
      <c r="K2956">
        <v>141.301120354549</v>
      </c>
      <c r="L2956">
        <v>156.47593917315399</v>
      </c>
      <c r="M2956">
        <v>47.695648453650698</v>
      </c>
      <c r="N2956">
        <v>0.93149987267634304</v>
      </c>
      <c r="O2956">
        <v>108.76</v>
      </c>
      <c r="P2956">
        <v>78.443968593861499</v>
      </c>
      <c r="Q2956">
        <v>0.10961679428204001</v>
      </c>
    </row>
    <row r="2957" spans="1:17" hidden="1" x14ac:dyDescent="0.3">
      <c r="A2957" t="s">
        <v>6078</v>
      </c>
      <c r="B2957" t="s">
        <v>6079</v>
      </c>
      <c r="C2957" t="str">
        <f>IFERROR(VLOOKUP(Table1[[#This Row],[Ticker]],[1]!Table1[[Symbol]:[Industry]],2,FALSE),"-")</f>
        <v>-</v>
      </c>
      <c r="D2957" t="s">
        <v>414</v>
      </c>
      <c r="E2957">
        <v>89.691251936</v>
      </c>
      <c r="F2957">
        <v>19.010000000000002</v>
      </c>
      <c r="G2957">
        <v>-20.579554896947901</v>
      </c>
      <c r="H2957">
        <v>2.4786257488622598</v>
      </c>
      <c r="I2957">
        <v>-30.130033171100301</v>
      </c>
      <c r="J2957">
        <v>2.9332037266639102</v>
      </c>
      <c r="K2957">
        <v>18.502503958478499</v>
      </c>
      <c r="L2957">
        <v>18.893950526105598</v>
      </c>
      <c r="M2957">
        <v>63.611566792418301</v>
      </c>
      <c r="N2957">
        <v>1.1793264954189899</v>
      </c>
      <c r="O2957">
        <v>33.087848500789001</v>
      </c>
      <c r="P2957">
        <v>22.8829993535875</v>
      </c>
      <c r="Q2957">
        <v>6.3487079025279003E-2</v>
      </c>
    </row>
    <row r="2958" spans="1:17" hidden="1" x14ac:dyDescent="0.3">
      <c r="A2958" t="s">
        <v>6080</v>
      </c>
      <c r="B2958" t="s">
        <v>6081</v>
      </c>
      <c r="C2958" t="str">
        <f>IFERROR(VLOOKUP(Table1[[#This Row],[Ticker]],[1]!Table1[[Symbol]:[Industry]],2,FALSE),"-")</f>
        <v>-</v>
      </c>
      <c r="D2958" t="s">
        <v>46</v>
      </c>
      <c r="E2958">
        <v>89.610947499999995</v>
      </c>
      <c r="F2958">
        <v>280</v>
      </c>
      <c r="G2958">
        <v>14.4278295458478</v>
      </c>
      <c r="H2958">
        <v>-1.7758071305551799</v>
      </c>
      <c r="I2958">
        <v>17.772511975796998</v>
      </c>
      <c r="J2958">
        <v>-6.74003107312776</v>
      </c>
      <c r="K2958">
        <v>269.14710636407102</v>
      </c>
      <c r="L2958">
        <v>212.430952209639</v>
      </c>
      <c r="M2958">
        <v>45.730219408991097</v>
      </c>
      <c r="N2958">
        <v>0.51666666666666605</v>
      </c>
      <c r="O2958">
        <v>15.1785714285714</v>
      </c>
      <c r="P2958">
        <v>63.551401869158802</v>
      </c>
      <c r="Q2958">
        <v>0.147219441363765</v>
      </c>
    </row>
    <row r="2959" spans="1:17" hidden="1" x14ac:dyDescent="0.3">
      <c r="A2959" t="s">
        <v>6082</v>
      </c>
      <c r="B2959" t="s">
        <v>6083</v>
      </c>
      <c r="C2959" t="str">
        <f>IFERROR(VLOOKUP(Table1[[#This Row],[Ticker]],[1]!Table1[[Symbol]:[Industry]],2,FALSE),"-")</f>
        <v>-</v>
      </c>
      <c r="E2959">
        <v>89.407799999999995</v>
      </c>
      <c r="F2959">
        <v>274</v>
      </c>
      <c r="G2959">
        <v>323.57314866251198</v>
      </c>
      <c r="H2959">
        <v>14.057166243479299</v>
      </c>
      <c r="I2959">
        <v>143.614720191402</v>
      </c>
      <c r="J2959">
        <v>-2.8056107827257701</v>
      </c>
      <c r="K2959">
        <v>231.424514297363</v>
      </c>
      <c r="L2959">
        <v>154.64699084387701</v>
      </c>
      <c r="M2959">
        <v>75.334420514493203</v>
      </c>
      <c r="N2959">
        <v>0.76689240026107397</v>
      </c>
      <c r="O2959">
        <v>3.9051094890510898</v>
      </c>
      <c r="P2959">
        <v>370.790378006872</v>
      </c>
      <c r="Q2959">
        <v>0.124854140190925</v>
      </c>
    </row>
    <row r="2960" spans="1:17" hidden="1" x14ac:dyDescent="0.3">
      <c r="A2960" t="s">
        <v>6084</v>
      </c>
      <c r="B2960" t="s">
        <v>6085</v>
      </c>
      <c r="C2960" t="str">
        <f>IFERROR(VLOOKUP(Table1[[#This Row],[Ticker]],[1]!Table1[[Symbol]:[Industry]],2,FALSE),"-")</f>
        <v>-</v>
      </c>
      <c r="D2960" t="s">
        <v>403</v>
      </c>
      <c r="E2960">
        <v>89.203096500000001</v>
      </c>
      <c r="F2960">
        <v>8.5500000000000007</v>
      </c>
      <c r="G2960">
        <v>275.80127149788501</v>
      </c>
      <c r="H2960">
        <v>-4.8948488747959997</v>
      </c>
      <c r="I2960">
        <v>171.59310998244101</v>
      </c>
      <c r="J2960">
        <v>5.75523328911442</v>
      </c>
      <c r="K2960">
        <v>7.3360063272043297</v>
      </c>
      <c r="L2960">
        <v>4.8757728668276199</v>
      </c>
      <c r="M2960">
        <v>39.359815337030597</v>
      </c>
      <c r="N2960">
        <v>1.6022093198660701</v>
      </c>
      <c r="O2960">
        <v>9.2397660818713305</v>
      </c>
      <c r="P2960">
        <v>350</v>
      </c>
      <c r="Q2960">
        <v>0.104040464670099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E2961">
        <v>89.133750000000006</v>
      </c>
      <c r="F2961">
        <v>100.7</v>
      </c>
      <c r="G2961">
        <v>62.793194975137801</v>
      </c>
      <c r="H2961">
        <v>-16.2902906144393</v>
      </c>
      <c r="I2961">
        <v>13.809546312751101</v>
      </c>
      <c r="J2961">
        <v>0.49615789352026102</v>
      </c>
      <c r="K2961">
        <v>94.805836194520296</v>
      </c>
      <c r="L2961">
        <v>78.119535348922199</v>
      </c>
      <c r="M2961">
        <v>58.652591672152703</v>
      </c>
      <c r="N2961">
        <v>0.32916853793363698</v>
      </c>
      <c r="O2961">
        <v>25.620655412115202</v>
      </c>
      <c r="P2961">
        <v>116.094420600858</v>
      </c>
      <c r="Q2961">
        <v>0.13963874265055701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D2962" t="s">
        <v>242</v>
      </c>
      <c r="E2962">
        <v>89.046239999999997</v>
      </c>
      <c r="F2962">
        <v>216.8</v>
      </c>
      <c r="G2962">
        <v>-19.5925092796898</v>
      </c>
      <c r="H2962">
        <v>6.6513864709503396</v>
      </c>
      <c r="I2962">
        <v>-26.7852783312936</v>
      </c>
      <c r="J2962">
        <v>4.1418466757278098</v>
      </c>
      <c r="K2962">
        <v>211.57021682431201</v>
      </c>
      <c r="L2962">
        <v>221.119204961809</v>
      </c>
      <c r="M2962">
        <v>67.646782703766505</v>
      </c>
      <c r="N2962">
        <v>1.0909090909090899</v>
      </c>
      <c r="O2962">
        <v>55.6964944649446</v>
      </c>
      <c r="P2962">
        <v>15.935828877005299</v>
      </c>
      <c r="Q2962">
        <v>0.119354405274436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D2963" t="s">
        <v>539</v>
      </c>
      <c r="E2963">
        <v>89.028095544999999</v>
      </c>
      <c r="F2963">
        <v>129.13999999999999</v>
      </c>
      <c r="G2963">
        <v>150.72544339493899</v>
      </c>
      <c r="H2963">
        <v>27.532505352069201</v>
      </c>
      <c r="I2963">
        <v>55.472333550176202</v>
      </c>
      <c r="J2963">
        <v>17.705473336480299</v>
      </c>
      <c r="K2963">
        <v>104.37799523757801</v>
      </c>
      <c r="L2963">
        <v>85.487886809300704</v>
      </c>
      <c r="M2963">
        <v>79.110152911161705</v>
      </c>
      <c r="N2963">
        <v>1.8459684557745</v>
      </c>
      <c r="O2963">
        <v>7.05435960972589</v>
      </c>
      <c r="P2963">
        <v>180.739130434782</v>
      </c>
      <c r="Q2963">
        <v>0.107733487366933</v>
      </c>
    </row>
    <row r="2964" spans="1:17" hidden="1" x14ac:dyDescent="0.3">
      <c r="A2964" t="s">
        <v>6092</v>
      </c>
      <c r="B2964" t="s">
        <v>6093</v>
      </c>
      <c r="C2964" t="str">
        <f>IFERROR(VLOOKUP(Table1[[#This Row],[Ticker]],[1]!Table1[[Symbol]:[Industry]],2,FALSE),"-")</f>
        <v>-</v>
      </c>
      <c r="D2964" t="s">
        <v>242</v>
      </c>
      <c r="E2964">
        <v>88.769800000000004</v>
      </c>
      <c r="F2964">
        <v>81</v>
      </c>
      <c r="G2964">
        <v>-19.377671009618801</v>
      </c>
      <c r="H2964">
        <v>-4.6499033881957796</v>
      </c>
      <c r="I2964">
        <v>-31.0530109878584</v>
      </c>
      <c r="J2964">
        <v>0.77208605504467998</v>
      </c>
      <c r="K2964">
        <v>85.154676391625202</v>
      </c>
      <c r="M2964">
        <v>44.567398234003797</v>
      </c>
      <c r="N2964">
        <v>1.0461823474923899</v>
      </c>
      <c r="O2964">
        <v>53.8888888888889</v>
      </c>
      <c r="P2964">
        <v>15.4668567355666</v>
      </c>
    </row>
    <row r="2965" spans="1:17" hidden="1" x14ac:dyDescent="0.3">
      <c r="A2965" t="s">
        <v>6094</v>
      </c>
      <c r="B2965" t="s">
        <v>6095</v>
      </c>
      <c r="C2965" t="str">
        <f>IFERROR(VLOOKUP(Table1[[#This Row],[Ticker]],[1]!Table1[[Symbol]:[Industry]],2,FALSE),"-")</f>
        <v>-</v>
      </c>
      <c r="D2965" t="s">
        <v>629</v>
      </c>
      <c r="E2965">
        <v>88.754562000000007</v>
      </c>
      <c r="F2965">
        <v>157.80000000000001</v>
      </c>
      <c r="G2965">
        <v>209.99469233768301</v>
      </c>
      <c r="H2965">
        <v>110.13856595812901</v>
      </c>
      <c r="I2965">
        <v>96.021919749857005</v>
      </c>
      <c r="J2965">
        <v>7.6394146814925401</v>
      </c>
      <c r="K2965">
        <v>110.107819726664</v>
      </c>
      <c r="L2965">
        <v>82.123459692827296</v>
      </c>
      <c r="M2965">
        <v>90.561346699512399</v>
      </c>
      <c r="N2965">
        <v>0.58499666528934402</v>
      </c>
      <c r="O2965">
        <v>3.8973384030417999</v>
      </c>
      <c r="P2965">
        <v>284.87804878048701</v>
      </c>
      <c r="Q2965">
        <v>8.1896396964768997E-2</v>
      </c>
    </row>
    <row r="2966" spans="1:17" hidden="1" x14ac:dyDescent="0.3">
      <c r="A2966" t="s">
        <v>6096</v>
      </c>
      <c r="B2966" t="s">
        <v>6097</v>
      </c>
      <c r="C2966" t="str">
        <f>IFERROR(VLOOKUP(Table1[[#This Row],[Ticker]],[1]!Table1[[Symbol]:[Industry]],2,FALSE),"-")</f>
        <v>-</v>
      </c>
      <c r="D2966" t="s">
        <v>713</v>
      </c>
      <c r="E2966">
        <v>88.390709483999998</v>
      </c>
      <c r="F2966">
        <v>100.46</v>
      </c>
      <c r="G2966">
        <v>34.186143528159</v>
      </c>
      <c r="H2966">
        <v>0.35403653609385199</v>
      </c>
      <c r="I2966">
        <v>28.9731510768646</v>
      </c>
      <c r="J2966">
        <v>3.7703989513388998</v>
      </c>
      <c r="K2966">
        <v>94.846085652988407</v>
      </c>
      <c r="L2966">
        <v>82.479914346273006</v>
      </c>
      <c r="M2966">
        <v>50.698257281001702</v>
      </c>
      <c r="N2966">
        <v>1.2421122435152201</v>
      </c>
      <c r="O2966">
        <v>2.2795142345212098</v>
      </c>
      <c r="P2966">
        <v>70.271186440677894</v>
      </c>
    </row>
    <row r="2967" spans="1:17" hidden="1" x14ac:dyDescent="0.3">
      <c r="A2967" t="s">
        <v>6098</v>
      </c>
      <c r="B2967" t="s">
        <v>6099</v>
      </c>
      <c r="C2967" t="str">
        <f>IFERROR(VLOOKUP(Table1[[#This Row],[Ticker]],[1]!Table1[[Symbol]:[Industry]],2,FALSE),"-")</f>
        <v>-</v>
      </c>
      <c r="E2967">
        <v>88.314503999999999</v>
      </c>
      <c r="F2967">
        <v>89.3</v>
      </c>
      <c r="G2967">
        <v>230.879846741763</v>
      </c>
      <c r="H2967">
        <v>33.707193409110197</v>
      </c>
      <c r="I2967">
        <v>214.646180942489</v>
      </c>
      <c r="J2967">
        <v>-3.1817060601960598</v>
      </c>
      <c r="K2967">
        <v>72.577547373864405</v>
      </c>
      <c r="L2967">
        <v>45.788203734790599</v>
      </c>
      <c r="M2967">
        <v>67.899876201682005</v>
      </c>
      <c r="N2967">
        <v>0.224701139838754</v>
      </c>
      <c r="O2967">
        <v>13.1019036954087</v>
      </c>
      <c r="P2967">
        <v>290.29720279720198</v>
      </c>
    </row>
    <row r="2968" spans="1:17" hidden="1" x14ac:dyDescent="0.3">
      <c r="A2968" t="s">
        <v>6100</v>
      </c>
      <c r="B2968" t="s">
        <v>6101</v>
      </c>
      <c r="C2968" t="str">
        <f>IFERROR(VLOOKUP(Table1[[#This Row],[Ticker]],[1]!Table1[[Symbol]:[Industry]],2,FALSE),"-")</f>
        <v>-</v>
      </c>
      <c r="D2968" t="s">
        <v>214</v>
      </c>
      <c r="E2968">
        <v>88.090149999999994</v>
      </c>
      <c r="F2968">
        <v>30.75</v>
      </c>
      <c r="G2968">
        <v>25.945309704453301</v>
      </c>
      <c r="H2968">
        <v>12.7870743887394</v>
      </c>
      <c r="I2968">
        <v>-2.8343777145400102</v>
      </c>
      <c r="J2968">
        <v>5.5152805973228398</v>
      </c>
      <c r="K2968">
        <v>28.234437917411299</v>
      </c>
      <c r="L2968">
        <v>25.981296239796102</v>
      </c>
      <c r="M2968">
        <v>66.529777248806099</v>
      </c>
      <c r="N2968">
        <v>0.25879040004570197</v>
      </c>
      <c r="O2968">
        <v>18.2439024390243</v>
      </c>
      <c r="P2968">
        <v>113.393476752255</v>
      </c>
      <c r="Q2968">
        <v>-1.9730289901653E-2</v>
      </c>
    </row>
    <row r="2969" spans="1:17" hidden="1" x14ac:dyDescent="0.3">
      <c r="A2969" t="s">
        <v>6102</v>
      </c>
      <c r="B2969" t="s">
        <v>6103</v>
      </c>
      <c r="C2969" t="str">
        <f>IFERROR(VLOOKUP(Table1[[#This Row],[Ticker]],[1]!Table1[[Symbol]:[Industry]],2,FALSE),"-")</f>
        <v>-</v>
      </c>
      <c r="D2969" t="s">
        <v>247</v>
      </c>
      <c r="E2969">
        <v>88.030264000000003</v>
      </c>
      <c r="F2969">
        <v>105.88</v>
      </c>
      <c r="G2969">
        <v>-41.207019780274003</v>
      </c>
      <c r="H2969">
        <v>-0.37606600496318698</v>
      </c>
      <c r="I2969">
        <v>-4.9021428723928899</v>
      </c>
      <c r="J2969">
        <v>2.8090366286320401</v>
      </c>
      <c r="K2969">
        <v>114.55966286205</v>
      </c>
      <c r="L2969">
        <v>130.13601056816501</v>
      </c>
      <c r="M2969">
        <v>36.789226981420001</v>
      </c>
      <c r="N2969">
        <v>3.1084356604426899</v>
      </c>
      <c r="O2969">
        <v>102.63505855685599</v>
      </c>
      <c r="P2969">
        <v>47.0555555555555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E2970">
        <v>87.988292665000003</v>
      </c>
      <c r="F2970">
        <v>79.150000000000006</v>
      </c>
      <c r="G2970">
        <v>18.301911702750701</v>
      </c>
      <c r="H2970">
        <v>-2.2935359965761002</v>
      </c>
      <c r="I2970">
        <v>60.318823078785499</v>
      </c>
      <c r="J2970">
        <v>7.5249455618858496</v>
      </c>
      <c r="K2970">
        <v>76.872642123182402</v>
      </c>
      <c r="L2970">
        <v>68.935592414126205</v>
      </c>
      <c r="M2970">
        <v>90.4950927688012</v>
      </c>
      <c r="N2970">
        <v>1.3181818181818099</v>
      </c>
      <c r="O2970">
        <v>10.549589387239401</v>
      </c>
      <c r="P2970">
        <v>72.778869242523399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E2971">
        <v>87.927999999999997</v>
      </c>
      <c r="F2971">
        <v>177</v>
      </c>
      <c r="G2971">
        <v>153.70479806997301</v>
      </c>
      <c r="H2971">
        <v>20.7397872969937</v>
      </c>
      <c r="I2971">
        <v>-5.8335401396414897</v>
      </c>
      <c r="J2971">
        <v>-4.7205015024098502</v>
      </c>
      <c r="K2971">
        <v>190.56401086448599</v>
      </c>
      <c r="L2971">
        <v>179.35965583392499</v>
      </c>
      <c r="M2971">
        <v>44.500061757029599</v>
      </c>
      <c r="N2971">
        <v>0.86865042764910405</v>
      </c>
      <c r="O2971">
        <v>54.971751412429299</v>
      </c>
      <c r="P2971">
        <v>193.971101145989</v>
      </c>
      <c r="Q2971">
        <v>0.12790046769684499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D2972" t="s">
        <v>100</v>
      </c>
      <c r="E2972">
        <v>87.700425050000007</v>
      </c>
      <c r="F2972">
        <v>4.75</v>
      </c>
      <c r="G2972">
        <v>108.382968576911</v>
      </c>
      <c r="H2972">
        <v>-3.6622998427359699</v>
      </c>
      <c r="I2972">
        <v>-14.116360863530801</v>
      </c>
      <c r="J2972">
        <v>7.53232455812255</v>
      </c>
      <c r="K2972">
        <v>4.5409531544844803</v>
      </c>
      <c r="L2972">
        <v>4.4399409403768999</v>
      </c>
      <c r="M2972">
        <v>71.665319866265904</v>
      </c>
      <c r="N2972">
        <v>2.12277424930262</v>
      </c>
      <c r="O2972">
        <v>37.473684210526301</v>
      </c>
      <c r="P2972">
        <v>135.148514851485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D2973" t="s">
        <v>2864</v>
      </c>
      <c r="E2973">
        <v>87.398126399999995</v>
      </c>
      <c r="F2973">
        <v>126</v>
      </c>
      <c r="G2973">
        <v>-25.726085270549401</v>
      </c>
      <c r="H2973">
        <v>1.16862060293856</v>
      </c>
      <c r="I2973">
        <v>-12.5789522279471</v>
      </c>
      <c r="J2973">
        <v>5.3916500420955797</v>
      </c>
      <c r="K2973">
        <v>121.990190495715</v>
      </c>
      <c r="M2973">
        <v>51.007024435219002</v>
      </c>
      <c r="N2973">
        <v>0.25129796839729102</v>
      </c>
      <c r="O2973">
        <v>16.3888888888888</v>
      </c>
      <c r="P2973">
        <v>19.999999999999901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D2974" t="s">
        <v>330</v>
      </c>
      <c r="E2974">
        <v>87.300937500000003</v>
      </c>
      <c r="F2974">
        <v>371.55</v>
      </c>
      <c r="G2974">
        <v>16.016605813671202</v>
      </c>
      <c r="H2974">
        <v>-23.7681300187011</v>
      </c>
      <c r="I2974">
        <v>33.245836189203303</v>
      </c>
      <c r="J2974">
        <v>-4.8067192698740797</v>
      </c>
      <c r="K2974">
        <v>390.001145064068</v>
      </c>
      <c r="L2974">
        <v>285.28858139802401</v>
      </c>
      <c r="M2974">
        <v>32.513489055101701</v>
      </c>
      <c r="N2974">
        <v>0.62707279783605796</v>
      </c>
      <c r="O2974">
        <v>41.125016821423699</v>
      </c>
      <c r="P2974">
        <v>147.69999999999999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130</v>
      </c>
      <c r="E2975">
        <v>87.041119679999994</v>
      </c>
      <c r="F2975">
        <v>102.4</v>
      </c>
      <c r="G2975">
        <v>-76.775514924032095</v>
      </c>
      <c r="H2975">
        <v>12.9718992914631</v>
      </c>
      <c r="I2975">
        <v>-63.628381881429803</v>
      </c>
      <c r="J2975">
        <v>4.6140477419882702</v>
      </c>
      <c r="K2975">
        <v>103.957932726104</v>
      </c>
      <c r="M2975">
        <v>66.275927507561704</v>
      </c>
      <c r="N2975">
        <v>0.70037654653039205</v>
      </c>
      <c r="O2975">
        <v>105.078125</v>
      </c>
      <c r="P2975">
        <v>24.1212121212121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1576</v>
      </c>
      <c r="E2976">
        <v>86.983500000000006</v>
      </c>
      <c r="F2976">
        <v>26.11</v>
      </c>
      <c r="G2976">
        <v>-29.4970874632209</v>
      </c>
      <c r="H2976">
        <v>-1.96996117365311</v>
      </c>
      <c r="I2976">
        <v>-25.135631448018799</v>
      </c>
      <c r="J2976">
        <v>4.4960576821127196</v>
      </c>
      <c r="K2976">
        <v>27.084526850928199</v>
      </c>
      <c r="L2976">
        <v>28.2625158991221</v>
      </c>
      <c r="M2976">
        <v>47.039827340855297</v>
      </c>
      <c r="N2976">
        <v>1.65653420071928</v>
      </c>
      <c r="O2976">
        <v>62.7728839525086</v>
      </c>
      <c r="P2976">
        <v>18.681818181818102</v>
      </c>
      <c r="Q2976">
        <v>8.9647700978400004E-3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D2977" t="s">
        <v>713</v>
      </c>
      <c r="E2977">
        <v>86.967899709999998</v>
      </c>
      <c r="F2977">
        <v>52.93</v>
      </c>
      <c r="G2977">
        <v>-8.3688521428305496</v>
      </c>
      <c r="H2977">
        <v>1.3704986207194201</v>
      </c>
      <c r="I2977">
        <v>-1.6814777250605999</v>
      </c>
      <c r="J2977">
        <v>1.1749899143039799</v>
      </c>
      <c r="K2977">
        <v>51.045109818426504</v>
      </c>
      <c r="L2977">
        <v>47.952818595701203</v>
      </c>
      <c r="M2977">
        <v>73.635405148885695</v>
      </c>
      <c r="N2977">
        <v>0.28885064413018502</v>
      </c>
      <c r="O2977">
        <v>4.6665407141507496</v>
      </c>
      <c r="P2977">
        <v>32.358089522380503</v>
      </c>
      <c r="Q2977">
        <v>-4.1911912161719999E-3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873</v>
      </c>
      <c r="E2978">
        <v>86.842331939999994</v>
      </c>
      <c r="F2978">
        <v>68.72</v>
      </c>
      <c r="G2978">
        <v>10.3374300913848</v>
      </c>
      <c r="H2978">
        <v>-0.916568083347165</v>
      </c>
      <c r="I2978">
        <v>-23.617124379639598</v>
      </c>
      <c r="J2978">
        <v>3.0530714026624999</v>
      </c>
      <c r="K2978">
        <v>64.687564729461002</v>
      </c>
      <c r="L2978">
        <v>62.4101173845104</v>
      </c>
      <c r="M2978">
        <v>72.731051259864998</v>
      </c>
      <c r="N2978">
        <v>0.59576234417266605</v>
      </c>
      <c r="O2978">
        <v>41.734575087310802</v>
      </c>
      <c r="P2978">
        <v>54.4269662921348</v>
      </c>
      <c r="Q2978">
        <v>4.9148577247230003E-3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D2979" t="s">
        <v>629</v>
      </c>
      <c r="E2979">
        <v>86.828400000000002</v>
      </c>
      <c r="F2979">
        <v>30.67</v>
      </c>
      <c r="G2979">
        <v>56.194836205633699</v>
      </c>
      <c r="H2979">
        <v>-18.636452853006301</v>
      </c>
      <c r="I2979">
        <v>-6.9923707854710102</v>
      </c>
      <c r="J2979">
        <v>-4.9639225550414201</v>
      </c>
      <c r="K2979">
        <v>32.0259101994669</v>
      </c>
      <c r="L2979">
        <v>29.622970528461401</v>
      </c>
      <c r="M2979">
        <v>59.220326122797402</v>
      </c>
      <c r="N2979">
        <v>0.70933308078929003</v>
      </c>
      <c r="O2979">
        <v>30.42060645582</v>
      </c>
      <c r="P2979">
        <v>90.024783147459701</v>
      </c>
      <c r="Q2979">
        <v>3.5748566331833001E-2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E2980">
        <v>86.808750000000003</v>
      </c>
      <c r="F2980">
        <v>166.25</v>
      </c>
      <c r="G2980">
        <v>130.16205156289001</v>
      </c>
      <c r="H2980">
        <v>33.153058711752998</v>
      </c>
      <c r="I2980">
        <v>164.62328716959499</v>
      </c>
      <c r="J2980">
        <v>3.20402556549291</v>
      </c>
      <c r="K2980">
        <v>130.39709523835799</v>
      </c>
      <c r="L2980">
        <v>98.709632257713494</v>
      </c>
      <c r="M2980">
        <v>90.703906993562896</v>
      </c>
      <c r="N2980">
        <v>1.7173295454545401</v>
      </c>
      <c r="O2980">
        <v>11.999999999999901</v>
      </c>
      <c r="P2980">
        <v>219.711538461538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713</v>
      </c>
      <c r="E2981">
        <v>86.396236028999994</v>
      </c>
      <c r="F2981">
        <v>999.99</v>
      </c>
      <c r="G2981">
        <v>-25.602178906322099</v>
      </c>
      <c r="H2981">
        <v>-4.5271006985367404</v>
      </c>
      <c r="I2981">
        <v>-12.4600461637378</v>
      </c>
      <c r="J2981">
        <v>-8.8922555041423795E-2</v>
      </c>
      <c r="K2981">
        <v>999.99079010599803</v>
      </c>
      <c r="L2981">
        <v>999.98498094121999</v>
      </c>
      <c r="M2981">
        <v>51.871899376974604</v>
      </c>
      <c r="N2981">
        <v>1.0857825038429101</v>
      </c>
      <c r="O2981">
        <v>3.0010300103000902</v>
      </c>
      <c r="P2981">
        <v>3.09175257731959</v>
      </c>
      <c r="Q2981">
        <v>-0.10191571481775601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E2982">
        <v>86.268857999999994</v>
      </c>
      <c r="F2982">
        <v>286.64999999999998</v>
      </c>
      <c r="G2982">
        <v>215.64282079365901</v>
      </c>
      <c r="H2982">
        <v>105.471899291463</v>
      </c>
      <c r="I2982">
        <v>126.216057083556</v>
      </c>
      <c r="J2982">
        <v>49.091405313811002</v>
      </c>
      <c r="K2982">
        <v>150.78261274974901</v>
      </c>
      <c r="L2982">
        <v>105.098097790395</v>
      </c>
      <c r="M2982">
        <v>97.3197868597574</v>
      </c>
      <c r="N2982">
        <v>1.6153846153846101</v>
      </c>
      <c r="O2982">
        <v>0</v>
      </c>
      <c r="P2982">
        <v>325.92867756315002</v>
      </c>
      <c r="Q2982">
        <v>0.191221687841793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247</v>
      </c>
      <c r="E2983">
        <v>86.122299999999996</v>
      </c>
      <c r="F2983">
        <v>13.86</v>
      </c>
      <c r="G2983">
        <v>24.9198300163212</v>
      </c>
      <c r="H2983">
        <v>17.044111357276599</v>
      </c>
      <c r="I2983">
        <v>65.689054093331507</v>
      </c>
      <c r="J2983">
        <v>-2.2948049079825901</v>
      </c>
      <c r="K2983">
        <v>12.046176803367601</v>
      </c>
      <c r="L2983">
        <v>9.4231521913720506</v>
      </c>
      <c r="M2983">
        <v>51.104166878078402</v>
      </c>
      <c r="N2983">
        <v>0.53349697953945296</v>
      </c>
      <c r="O2983">
        <v>3.8961038961039001</v>
      </c>
      <c r="P2983">
        <v>127.99802599111599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103</v>
      </c>
      <c r="E2984">
        <v>86.010770411999999</v>
      </c>
      <c r="F2984">
        <v>77.95</v>
      </c>
      <c r="G2984">
        <v>62.249963650802599</v>
      </c>
      <c r="H2984">
        <v>8.5386818497711303</v>
      </c>
      <c r="I2984">
        <v>-11.7494518484924</v>
      </c>
      <c r="J2984">
        <v>21.446424688807799</v>
      </c>
      <c r="K2984">
        <v>68.352415391530002</v>
      </c>
      <c r="L2984">
        <v>66.509961460827498</v>
      </c>
      <c r="M2984">
        <v>76.044657136863194</v>
      </c>
      <c r="N2984">
        <v>3.1246568230629999</v>
      </c>
      <c r="O2984">
        <v>34.830019243104502</v>
      </c>
      <c r="Q2984">
        <v>0.105269394938967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E2985">
        <v>85.7342668</v>
      </c>
      <c r="F2985">
        <v>7</v>
      </c>
      <c r="G2985">
        <v>101.665548066387</v>
      </c>
      <c r="H2985">
        <v>38.2718992914631</v>
      </c>
      <c r="I2985">
        <v>26.704963776619898</v>
      </c>
      <c r="J2985">
        <v>-7.6018759229170696</v>
      </c>
      <c r="K2985">
        <v>6.1058866502475198</v>
      </c>
      <c r="L2985">
        <v>4.8141091604881003</v>
      </c>
      <c r="M2985">
        <v>49.528562950971697</v>
      </c>
      <c r="N2985">
        <v>1.0114903726697999</v>
      </c>
      <c r="O2985">
        <v>19.285714285714199</v>
      </c>
      <c r="P2985">
        <v>138.09523809523799</v>
      </c>
      <c r="Q2985">
        <v>5.5518325573230998E-2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E2986">
        <v>85.50423739</v>
      </c>
      <c r="F2986">
        <v>31.36</v>
      </c>
      <c r="G2986">
        <v>39.4454523726071</v>
      </c>
      <c r="H2986">
        <v>-3.5281007085368401</v>
      </c>
      <c r="I2986">
        <v>4.4676197572166298</v>
      </c>
      <c r="J2986">
        <v>1.2379382863825199</v>
      </c>
      <c r="K2986">
        <v>30.480521523015302</v>
      </c>
      <c r="L2986">
        <v>27.723184154234001</v>
      </c>
      <c r="M2986">
        <v>64.883344605274303</v>
      </c>
      <c r="N2986">
        <v>1.4108950820368</v>
      </c>
      <c r="O2986">
        <v>16.390306122448902</v>
      </c>
      <c r="P2986">
        <v>84.362139917695401</v>
      </c>
      <c r="Q2986">
        <v>-4.8435767675560001E-3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D2987" t="s">
        <v>239</v>
      </c>
      <c r="E2987">
        <v>85.5</v>
      </c>
      <c r="F2987">
        <v>125.65</v>
      </c>
      <c r="G2987">
        <v>189.30510149541399</v>
      </c>
      <c r="H2987">
        <v>57.160210979774803</v>
      </c>
      <c r="I2987">
        <v>116.828275004145</v>
      </c>
      <c r="J2987">
        <v>-5.7350006149125701</v>
      </c>
      <c r="K2987">
        <v>92.964515221881697</v>
      </c>
      <c r="L2987">
        <v>66.323816869580398</v>
      </c>
      <c r="M2987">
        <v>45.0690904683754</v>
      </c>
      <c r="N2987">
        <v>1.8744146617148301</v>
      </c>
      <c r="O2987">
        <v>11.1818543573418</v>
      </c>
      <c r="P2987">
        <v>239.59459459459401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E2988">
        <v>85.491334940000002</v>
      </c>
      <c r="F2988">
        <v>16.16</v>
      </c>
      <c r="G2988">
        <v>-34.513605361920703</v>
      </c>
      <c r="H2988">
        <v>-8.0185021046974008</v>
      </c>
      <c r="I2988">
        <v>-31.294802567554999</v>
      </c>
      <c r="J2988">
        <v>1.7526980711095901</v>
      </c>
      <c r="K2988">
        <v>17.238284761430702</v>
      </c>
      <c r="L2988">
        <v>18.384289943681701</v>
      </c>
      <c r="M2988">
        <v>36.965652998963897</v>
      </c>
      <c r="N2988">
        <v>0.913673597063273</v>
      </c>
      <c r="O2988">
        <v>72.648514851485103</v>
      </c>
      <c r="P2988">
        <v>5.6209150326797399</v>
      </c>
      <c r="Q2988">
        <v>6.6779927543890005E-2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140</v>
      </c>
      <c r="E2989">
        <v>85.225980419999999</v>
      </c>
      <c r="F2989">
        <v>77.290000000000006</v>
      </c>
      <c r="G2989">
        <v>22.856132357240298</v>
      </c>
      <c r="H2989">
        <v>-11.600389865163301</v>
      </c>
      <c r="I2989">
        <v>-16.673703370331001</v>
      </c>
      <c r="J2989">
        <v>-2.3322685626459898</v>
      </c>
      <c r="K2989">
        <v>82.341463716510503</v>
      </c>
      <c r="L2989">
        <v>79.029536859488601</v>
      </c>
      <c r="M2989">
        <v>45.741102492249198</v>
      </c>
      <c r="N2989">
        <v>0.67962552693687095</v>
      </c>
      <c r="O2989">
        <v>63.475223185405497</v>
      </c>
      <c r="P2989">
        <v>69.868131868131798</v>
      </c>
      <c r="Q2989">
        <v>0.10513407241514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E2990">
        <v>84.850605000000002</v>
      </c>
      <c r="F2990">
        <v>141.94999999999999</v>
      </c>
      <c r="G2990">
        <v>9.5356779365169597</v>
      </c>
      <c r="H2990">
        <v>1.53250535206922</v>
      </c>
      <c r="I2990">
        <v>1.84982660160274</v>
      </c>
      <c r="J2990">
        <v>14.6651758056143</v>
      </c>
      <c r="K2990">
        <v>125.70727841167</v>
      </c>
      <c r="M2990">
        <v>64.693423639956904</v>
      </c>
      <c r="N2990">
        <v>1.29015476654961</v>
      </c>
      <c r="O2990">
        <v>7.2208524128214204</v>
      </c>
      <c r="P2990">
        <v>47.098445595854898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46</v>
      </c>
      <c r="E2991">
        <v>84.445434047999996</v>
      </c>
      <c r="F2991">
        <v>53.42</v>
      </c>
      <c r="G2991">
        <v>57.121652614839697</v>
      </c>
      <c r="H2991">
        <v>-15.0355327946465</v>
      </c>
      <c r="I2991">
        <v>35.005326884933602</v>
      </c>
      <c r="J2991">
        <v>-3.0889225550414099</v>
      </c>
      <c r="K2991">
        <v>53.599578680753702</v>
      </c>
      <c r="L2991">
        <v>44.173617541541702</v>
      </c>
      <c r="M2991">
        <v>25.116298918264299</v>
      </c>
      <c r="N2991">
        <v>0.38923579328324598</v>
      </c>
      <c r="O2991">
        <v>54.848371396480701</v>
      </c>
      <c r="P2991">
        <v>110.138156594356</v>
      </c>
      <c r="Q2991">
        <v>0.16506111083974001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140</v>
      </c>
      <c r="E2992">
        <v>84.227000000000004</v>
      </c>
      <c r="F2992">
        <v>78.8</v>
      </c>
      <c r="G2992">
        <v>42.768889169728098</v>
      </c>
      <c r="H2992">
        <v>-25.008371522035201</v>
      </c>
      <c r="I2992">
        <v>25.4227184906803</v>
      </c>
      <c r="J2992">
        <v>-11.486848061877801</v>
      </c>
      <c r="K2992">
        <v>87.343071465986299</v>
      </c>
      <c r="L2992">
        <v>71.179222448435993</v>
      </c>
      <c r="M2992">
        <v>8.4384295136122098</v>
      </c>
      <c r="N2992">
        <v>1.45090909090909</v>
      </c>
      <c r="O2992">
        <v>30.114213197969502</v>
      </c>
      <c r="P2992">
        <v>68.376068376068304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E2993">
        <v>84.15</v>
      </c>
      <c r="F2993">
        <v>181.8</v>
      </c>
      <c r="G2993">
        <v>108.068913338646</v>
      </c>
      <c r="H2993">
        <v>-17.463424091621398</v>
      </c>
      <c r="I2993">
        <v>68.977079584765093</v>
      </c>
      <c r="J2993">
        <v>-8.8922555041423795E-2</v>
      </c>
      <c r="K2993">
        <v>163.321822395043</v>
      </c>
      <c r="L2993">
        <v>127.016514268001</v>
      </c>
      <c r="M2993">
        <v>38.5975848333849</v>
      </c>
      <c r="N2993">
        <v>0.613578467520278</v>
      </c>
      <c r="O2993">
        <v>13.1738173817381</v>
      </c>
      <c r="P2993">
        <v>186.47967223447799</v>
      </c>
      <c r="Q2993">
        <v>0.15049167111576101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E2994">
        <v>84.127499999999998</v>
      </c>
      <c r="F2994">
        <v>50</v>
      </c>
      <c r="G2994">
        <v>-16.006127036239299</v>
      </c>
      <c r="H2994">
        <v>-4.3429155233516497</v>
      </c>
      <c r="I2994">
        <v>-20.1921000482184</v>
      </c>
      <c r="J2994">
        <v>8.1110774449585694</v>
      </c>
      <c r="K2994">
        <v>50.708085409036798</v>
      </c>
      <c r="L2994">
        <v>49.531844483601503</v>
      </c>
      <c r="M2994">
        <v>45.434158809611802</v>
      </c>
      <c r="N2994">
        <v>2.0132847095597799</v>
      </c>
      <c r="O2994">
        <v>21.58</v>
      </c>
      <c r="P2994">
        <v>24.285359184688001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1407</v>
      </c>
      <c r="E2995">
        <v>83.993583849999993</v>
      </c>
      <c r="F2995">
        <v>20.329999999999998</v>
      </c>
      <c r="G2995">
        <v>370.24647933024499</v>
      </c>
      <c r="H2995">
        <v>0.69617369779562399</v>
      </c>
      <c r="I2995">
        <v>383.39361237284697</v>
      </c>
      <c r="J2995">
        <v>12.1226700167087</v>
      </c>
      <c r="K2995">
        <v>18.175083805298499</v>
      </c>
      <c r="M2995">
        <v>71.358819837307905</v>
      </c>
      <c r="N2995">
        <v>0.30865803876822601</v>
      </c>
      <c r="O2995">
        <v>5.6566650270536201</v>
      </c>
      <c r="P2995">
        <v>395.85365853658499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75</v>
      </c>
      <c r="E2996">
        <v>83.850629884</v>
      </c>
      <c r="F2996">
        <v>16.399999999999999</v>
      </c>
      <c r="G2996">
        <v>11.0594874603264</v>
      </c>
      <c r="H2996">
        <v>6.1789699985338702</v>
      </c>
      <c r="I2996">
        <v>4.9343704432771398</v>
      </c>
      <c r="J2996">
        <v>-8.6031128722367303</v>
      </c>
      <c r="K2996">
        <v>15.640085252071801</v>
      </c>
      <c r="L2996">
        <v>14.568748950040501</v>
      </c>
      <c r="M2996">
        <v>44.883291154927797</v>
      </c>
      <c r="N2996">
        <v>3.2759961035399101</v>
      </c>
      <c r="O2996">
        <v>19.085365853658502</v>
      </c>
      <c r="P2996">
        <v>63.999999999999901</v>
      </c>
      <c r="Q2996">
        <v>7.2171123813613999E-2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E2997">
        <v>83.830844999999997</v>
      </c>
      <c r="F2997">
        <v>49.5</v>
      </c>
      <c r="G2997">
        <v>-21.1767994595047</v>
      </c>
      <c r="H2997">
        <v>-1.61863987435576</v>
      </c>
      <c r="I2997">
        <v>-8.0296664169024297</v>
      </c>
      <c r="J2997">
        <v>3.7714470548148298</v>
      </c>
      <c r="K2997">
        <v>50.099200000000003</v>
      </c>
      <c r="M2997">
        <v>47.3216389315089</v>
      </c>
      <c r="O2997">
        <v>20.949494949494898</v>
      </c>
      <c r="P2997">
        <v>9.75609756097559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934</v>
      </c>
      <c r="E2998">
        <v>83.547499999999999</v>
      </c>
      <c r="F2998">
        <v>149.94999999999999</v>
      </c>
      <c r="G2998">
        <v>-54.168398834734603</v>
      </c>
      <c r="H2998">
        <v>1.8194170219596</v>
      </c>
      <c r="I2998">
        <v>-28.194803117938498</v>
      </c>
      <c r="J2998">
        <v>-5.5566984661181699E-2</v>
      </c>
      <c r="K2998">
        <v>149.848175755407</v>
      </c>
      <c r="L2998">
        <v>173.76567878665099</v>
      </c>
      <c r="M2998">
        <v>50.346283647671299</v>
      </c>
      <c r="N2998">
        <v>0.58074624823245002</v>
      </c>
      <c r="O2998">
        <v>42.714238079359703</v>
      </c>
      <c r="P2998">
        <v>9.4525547445255302</v>
      </c>
      <c r="Q2998">
        <v>0.201822815685676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21</v>
      </c>
      <c r="E2999">
        <v>83.443351565</v>
      </c>
      <c r="F2999">
        <v>5.03</v>
      </c>
      <c r="G2999">
        <v>139.12966289892299</v>
      </c>
      <c r="H2999">
        <v>14.666212087671701</v>
      </c>
      <c r="I2999">
        <v>81.001492297800596</v>
      </c>
      <c r="J2999">
        <v>-8.8922555041423795E-2</v>
      </c>
      <c r="K2999">
        <v>4.4915754810231903</v>
      </c>
      <c r="L2999">
        <v>3.6383221770930101</v>
      </c>
      <c r="M2999">
        <v>40.245498370938598</v>
      </c>
      <c r="N2999">
        <v>0.47779039622671399</v>
      </c>
      <c r="O2999">
        <v>43.1411530815109</v>
      </c>
      <c r="P2999">
        <v>204.84848484848399</v>
      </c>
      <c r="Q2999">
        <v>-3.4137741192680003E-2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542</v>
      </c>
      <c r="E3000">
        <v>83.292750799999993</v>
      </c>
      <c r="F3000">
        <v>103.8</v>
      </c>
      <c r="G3000">
        <v>-2.0357506349116101</v>
      </c>
      <c r="H3000">
        <v>-14.4380106184467</v>
      </c>
      <c r="I3000">
        <v>-10.194036311521099</v>
      </c>
      <c r="J3000">
        <v>1.84787662946418</v>
      </c>
      <c r="K3000">
        <v>116.002056544103</v>
      </c>
      <c r="L3000">
        <v>108.971956817009</v>
      </c>
      <c r="M3000">
        <v>41.965081368751697</v>
      </c>
      <c r="N3000">
        <v>2.5333333333333301</v>
      </c>
      <c r="O3000">
        <v>53.516377649325598</v>
      </c>
      <c r="P3000">
        <v>31.060606060605998</v>
      </c>
      <c r="Q3000">
        <v>-7.4107982919949999E-3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539</v>
      </c>
      <c r="E3001">
        <v>83.207140002000003</v>
      </c>
      <c r="F3001">
        <v>86.42</v>
      </c>
      <c r="G3001">
        <v>156.37715499731499</v>
      </c>
      <c r="H3001">
        <v>39.840721200391997</v>
      </c>
      <c r="I3001">
        <v>53.924243401144601</v>
      </c>
      <c r="J3001">
        <v>39.114202444958501</v>
      </c>
      <c r="K3001">
        <v>63.960916438229802</v>
      </c>
      <c r="L3001">
        <v>55.242655660572801</v>
      </c>
      <c r="M3001">
        <v>88.390821183794202</v>
      </c>
      <c r="N3001">
        <v>3.8728959527900999</v>
      </c>
      <c r="O3001">
        <v>10.2175422355936</v>
      </c>
      <c r="P3001">
        <v>198</v>
      </c>
      <c r="Q3001">
        <v>4.8301733457489997E-2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83.173085999999998</v>
      </c>
      <c r="F3002">
        <v>43.88</v>
      </c>
      <c r="G3002">
        <v>-49.067845524149298</v>
      </c>
      <c r="H3002">
        <v>6.0579605375032797</v>
      </c>
      <c r="I3002">
        <v>-26.521934138669302</v>
      </c>
      <c r="J3002">
        <v>-0.493107053377138</v>
      </c>
      <c r="K3002">
        <v>42.979006281696201</v>
      </c>
      <c r="L3002">
        <v>45.459347971962202</v>
      </c>
      <c r="M3002">
        <v>40.963376424430699</v>
      </c>
      <c r="N3002">
        <v>0.13152249129187599</v>
      </c>
      <c r="O3002">
        <v>56.084776663627999</v>
      </c>
      <c r="P3002">
        <v>25.371428571428499</v>
      </c>
      <c r="Q3002">
        <v>0.12155507782500299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242</v>
      </c>
      <c r="E3003">
        <v>83.154205000000005</v>
      </c>
      <c r="F3003">
        <v>236.85</v>
      </c>
      <c r="G3003">
        <v>180.44011372556301</v>
      </c>
      <c r="H3003">
        <v>1.5372529172464899</v>
      </c>
      <c r="I3003">
        <v>146.73233728997101</v>
      </c>
      <c r="J3003">
        <v>9.5593884121034094</v>
      </c>
      <c r="K3003">
        <v>187.626532511101</v>
      </c>
      <c r="L3003">
        <v>117.0758157427</v>
      </c>
      <c r="M3003">
        <v>64.603389595110997</v>
      </c>
      <c r="N3003">
        <v>1.5198185783154601</v>
      </c>
      <c r="O3003">
        <v>5.9742453029343503</v>
      </c>
      <c r="P3003">
        <v>422.616946160635</v>
      </c>
      <c r="Q3003">
        <v>0.19736752863636101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130</v>
      </c>
      <c r="E3004">
        <v>82.831706495999995</v>
      </c>
      <c r="F3004">
        <v>22.59</v>
      </c>
      <c r="G3004">
        <v>-2.1645562555205098</v>
      </c>
      <c r="H3004">
        <v>-12.516746288423199</v>
      </c>
      <c r="I3004">
        <v>-39.846738545608602</v>
      </c>
      <c r="J3004">
        <v>-8.5969870711704495</v>
      </c>
      <c r="K3004">
        <v>24.9528230946907</v>
      </c>
      <c r="L3004">
        <v>23.655584969069501</v>
      </c>
      <c r="M3004">
        <v>33.7195369723526</v>
      </c>
      <c r="N3004">
        <v>1.46918258907175</v>
      </c>
      <c r="O3004">
        <v>75.697211155378398</v>
      </c>
      <c r="P3004">
        <v>57.972027972027902</v>
      </c>
      <c r="Q3004">
        <v>-8.4991425859939993E-3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484</v>
      </c>
      <c r="E3005">
        <v>82.810578800000002</v>
      </c>
      <c r="F3005">
        <v>162</v>
      </c>
      <c r="G3005">
        <v>-51.937329274553001</v>
      </c>
      <c r="H3005">
        <v>10.1408296819555</v>
      </c>
      <c r="I3005">
        <v>-26.586735800631502</v>
      </c>
      <c r="J3005">
        <v>-6.2833669994858701</v>
      </c>
      <c r="K3005">
        <v>161.409860222286</v>
      </c>
      <c r="L3005">
        <v>173.344136082338</v>
      </c>
      <c r="M3005">
        <v>47.342998837427103</v>
      </c>
      <c r="N3005">
        <v>1.09658986941695</v>
      </c>
      <c r="O3005">
        <v>50.864197530864097</v>
      </c>
      <c r="P3005">
        <v>24.615384615384599</v>
      </c>
      <c r="Q3005">
        <v>0.100626574361572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484</v>
      </c>
      <c r="E3006">
        <v>82.510476679999996</v>
      </c>
      <c r="F3006">
        <v>44.98</v>
      </c>
      <c r="G3006">
        <v>-68.610153179288901</v>
      </c>
      <c r="H3006">
        <v>7.9871095891880097</v>
      </c>
      <c r="I3006">
        <v>-37.530910436311302</v>
      </c>
      <c r="J3006">
        <v>1.9469299208365001</v>
      </c>
      <c r="K3006">
        <v>44.022207634493199</v>
      </c>
      <c r="L3006">
        <v>53.334035864940603</v>
      </c>
      <c r="M3006">
        <v>70.822789446719398</v>
      </c>
      <c r="N3006">
        <v>1.7825992017769401</v>
      </c>
      <c r="O3006">
        <v>84.479562379456098</v>
      </c>
      <c r="P3006">
        <v>24.493504216980199</v>
      </c>
      <c r="Q3006">
        <v>3.1257566103101E-2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E3007">
        <v>82.440305249999994</v>
      </c>
      <c r="F3007">
        <v>103.33</v>
      </c>
      <c r="G3007">
        <v>-23.954449250609699</v>
      </c>
      <c r="H3007">
        <v>13.6878083823722</v>
      </c>
      <c r="I3007">
        <v>-32.576010601310301</v>
      </c>
      <c r="J3007">
        <v>3.3206201884973501</v>
      </c>
      <c r="K3007">
        <v>98.989101387087302</v>
      </c>
      <c r="L3007">
        <v>113.873652421316</v>
      </c>
      <c r="M3007">
        <v>76.415658292250797</v>
      </c>
      <c r="N3007">
        <v>1.8352577654903199</v>
      </c>
      <c r="O3007">
        <v>69.263524629826705</v>
      </c>
      <c r="P3007">
        <v>53.081481481481397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137</v>
      </c>
      <c r="E3008">
        <v>82.417995000000005</v>
      </c>
      <c r="F3008">
        <v>361.05</v>
      </c>
      <c r="G3008">
        <v>167.446132586874</v>
      </c>
      <c r="H3008">
        <v>-4.2486595907723599</v>
      </c>
      <c r="I3008">
        <v>56.136731795636301</v>
      </c>
      <c r="J3008">
        <v>-6.35757927145933</v>
      </c>
      <c r="K3008">
        <v>345.79628618435299</v>
      </c>
      <c r="L3008">
        <v>277.05776377673197</v>
      </c>
      <c r="M3008">
        <v>50.973094333503902</v>
      </c>
      <c r="N3008">
        <v>1.72676424011096</v>
      </c>
      <c r="O3008">
        <v>21.1466555878687</v>
      </c>
      <c r="P3008">
        <v>212.326989619377</v>
      </c>
      <c r="Q3008">
        <v>0.13157230019024899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D3009" t="s">
        <v>46</v>
      </c>
      <c r="E3009">
        <v>82.226182199999997</v>
      </c>
      <c r="F3009">
        <v>101</v>
      </c>
      <c r="G3009">
        <v>38.620463070082501</v>
      </c>
      <c r="H3009">
        <v>8.9550453588788894</v>
      </c>
      <c r="I3009">
        <v>47.857414153722402</v>
      </c>
      <c r="J3009">
        <v>-4.8059036871168903</v>
      </c>
      <c r="K3009">
        <v>94.215823977480497</v>
      </c>
      <c r="M3009">
        <v>48.215990304333303</v>
      </c>
      <c r="N3009">
        <v>0.73491773308957897</v>
      </c>
      <c r="O3009">
        <v>12.871287128712799</v>
      </c>
      <c r="P3009">
        <v>124.444444444444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65</v>
      </c>
      <c r="E3010">
        <v>82.221739560000003</v>
      </c>
      <c r="F3010">
        <v>134.69999999999999</v>
      </c>
      <c r="G3010">
        <v>-11.502986067839499</v>
      </c>
      <c r="H3010">
        <v>7.6987900477656899</v>
      </c>
      <c r="I3010">
        <v>-21.3233749864713</v>
      </c>
      <c r="J3010">
        <v>-1.8903931432767</v>
      </c>
      <c r="K3010">
        <v>132.661818162488</v>
      </c>
      <c r="L3010">
        <v>127.980076996557</v>
      </c>
      <c r="M3010">
        <v>61.308608332432499</v>
      </c>
      <c r="N3010">
        <v>1.2376395223430601</v>
      </c>
      <c r="O3010">
        <v>16.5553080920564</v>
      </c>
      <c r="P3010">
        <v>37.378888322284503</v>
      </c>
      <c r="Q3010">
        <v>-6.7684171105703003E-2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1535</v>
      </c>
      <c r="E3011">
        <v>82.164886272000004</v>
      </c>
      <c r="F3011">
        <v>81.63</v>
      </c>
      <c r="G3011">
        <v>-27.198499278672902</v>
      </c>
      <c r="H3011">
        <v>12.003691198977601</v>
      </c>
      <c r="I3011">
        <v>-32.430634399032002</v>
      </c>
      <c r="J3011">
        <v>3.9761180953650799</v>
      </c>
      <c r="K3011">
        <v>75.051275296971696</v>
      </c>
      <c r="L3011">
        <v>76.199364107444694</v>
      </c>
      <c r="M3011">
        <v>68.6815820138699</v>
      </c>
      <c r="N3011">
        <v>2.3123250254766599</v>
      </c>
      <c r="O3011">
        <v>72.301849810118796</v>
      </c>
      <c r="P3011">
        <v>43.841409691629899</v>
      </c>
      <c r="Q3011">
        <v>0.11093929201873599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934</v>
      </c>
      <c r="E3012">
        <v>82.14</v>
      </c>
      <c r="F3012">
        <v>226.85</v>
      </c>
      <c r="G3012">
        <v>-31.537098343806498</v>
      </c>
      <c r="H3012">
        <v>3.9738315487943701</v>
      </c>
      <c r="I3012">
        <v>-27.146018333726499</v>
      </c>
      <c r="J3012">
        <v>8.8836801846846001</v>
      </c>
      <c r="K3012">
        <v>221.92160368635999</v>
      </c>
      <c r="L3012">
        <v>233.832717234315</v>
      </c>
      <c r="M3012">
        <v>57.797972257370702</v>
      </c>
      <c r="N3012">
        <v>2.6786631197995598</v>
      </c>
      <c r="O3012">
        <v>33.987216222173203</v>
      </c>
      <c r="P3012">
        <v>8.4887613582018204</v>
      </c>
      <c r="Q3012">
        <v>-2.4687431225450002E-2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621</v>
      </c>
      <c r="E3013">
        <v>81.868454084999996</v>
      </c>
      <c r="F3013">
        <v>67.59</v>
      </c>
      <c r="G3013">
        <v>86.340139702408607</v>
      </c>
      <c r="H3013">
        <v>23.652011861819599</v>
      </c>
      <c r="I3013">
        <v>30.951793428878201</v>
      </c>
      <c r="J3013">
        <v>-5.1868528231342097</v>
      </c>
      <c r="K3013">
        <v>61.205532454506297</v>
      </c>
      <c r="L3013">
        <v>51.256183152377197</v>
      </c>
      <c r="M3013">
        <v>49.8060586255747</v>
      </c>
      <c r="N3013">
        <v>1.21574268164873</v>
      </c>
      <c r="O3013">
        <v>14.513981358189</v>
      </c>
      <c r="P3013">
        <v>150.24065161051399</v>
      </c>
      <c r="Q3013">
        <v>4.8723364835003002E-2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934</v>
      </c>
      <c r="E3014">
        <v>81.864649999999997</v>
      </c>
      <c r="F3014">
        <v>49.25</v>
      </c>
      <c r="G3014">
        <v>-66.234062871198503</v>
      </c>
      <c r="H3014">
        <v>20.532140255318499</v>
      </c>
      <c r="I3014">
        <v>-53.086929828596197</v>
      </c>
      <c r="J3014">
        <v>14.988682766466299</v>
      </c>
      <c r="K3014">
        <v>47.463568526934097</v>
      </c>
      <c r="M3014">
        <v>71.751780007543402</v>
      </c>
      <c r="N3014">
        <v>1.79737637205033</v>
      </c>
      <c r="O3014">
        <v>76.649746192893403</v>
      </c>
      <c r="P3014">
        <v>36.8055555555555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403</v>
      </c>
      <c r="E3015">
        <v>81.840440689999994</v>
      </c>
      <c r="F3015">
        <v>75.31</v>
      </c>
      <c r="G3015">
        <v>74.952075121223004</v>
      </c>
      <c r="H3015">
        <v>1.8803499956884999</v>
      </c>
      <c r="I3015">
        <v>-7.6590442155051903</v>
      </c>
      <c r="J3015">
        <v>-1.97203943815831</v>
      </c>
      <c r="K3015">
        <v>72.616712533552104</v>
      </c>
      <c r="L3015">
        <v>67.063228417797106</v>
      </c>
      <c r="M3015">
        <v>60.176543425158698</v>
      </c>
      <c r="N3015">
        <v>1.83668088406359</v>
      </c>
      <c r="O3015">
        <v>30.128800956048298</v>
      </c>
      <c r="P3015">
        <v>115.109968580405</v>
      </c>
      <c r="Q3015">
        <v>7.1854381830322001E-2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100</v>
      </c>
      <c r="E3016">
        <v>81.670603709999995</v>
      </c>
      <c r="F3016">
        <v>14.99</v>
      </c>
      <c r="G3016">
        <v>15.788169630869101</v>
      </c>
      <c r="H3016">
        <v>7.5459733655372396</v>
      </c>
      <c r="I3016">
        <v>-9.7888132870255404</v>
      </c>
      <c r="J3016">
        <v>-5.5264225550414103</v>
      </c>
      <c r="K3016">
        <v>15.588284563617099</v>
      </c>
      <c r="L3016">
        <v>16.0746979190518</v>
      </c>
      <c r="M3016">
        <v>51.161141251138503</v>
      </c>
      <c r="N3016">
        <v>1.6973356679451701</v>
      </c>
      <c r="O3016">
        <v>96.464309539693105</v>
      </c>
      <c r="P3016">
        <v>41.415094339622598</v>
      </c>
      <c r="Q3016">
        <v>-3.3187495435911998E-2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130</v>
      </c>
      <c r="E3017">
        <v>81.61153238</v>
      </c>
      <c r="F3017">
        <v>28.17</v>
      </c>
      <c r="G3017">
        <v>-12.927179206340099</v>
      </c>
      <c r="H3017">
        <v>-3.2090276247578702</v>
      </c>
      <c r="I3017">
        <v>-35.133666806065598</v>
      </c>
      <c r="J3017">
        <v>0.870224869470132</v>
      </c>
      <c r="K3017">
        <v>29.6225737352786</v>
      </c>
      <c r="L3017">
        <v>30.209838531631998</v>
      </c>
      <c r="M3017">
        <v>53.963809945958999</v>
      </c>
      <c r="N3017">
        <v>1.24523440981013</v>
      </c>
      <c r="O3017">
        <v>55.094071707490201</v>
      </c>
      <c r="P3017">
        <v>21.422413793103399</v>
      </c>
      <c r="Q3017">
        <v>8.8627201318720004E-3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150</v>
      </c>
      <c r="E3018">
        <v>81.440740500000004</v>
      </c>
      <c r="F3018">
        <v>88.96</v>
      </c>
      <c r="G3018">
        <v>115.15060157850399</v>
      </c>
      <c r="H3018">
        <v>-11.740866665983599</v>
      </c>
      <c r="I3018">
        <v>-10.1012842261012</v>
      </c>
      <c r="J3018">
        <v>-4.7665181834567196</v>
      </c>
      <c r="K3018">
        <v>93.936494854971301</v>
      </c>
      <c r="L3018">
        <v>84.155372880873102</v>
      </c>
      <c r="M3018">
        <v>40.200869851373803</v>
      </c>
      <c r="N3018">
        <v>0.95656200120555501</v>
      </c>
      <c r="O3018">
        <v>42.041366906474799</v>
      </c>
      <c r="P3018">
        <v>167.95180722891499</v>
      </c>
      <c r="Q3018">
        <v>0.16425014566610599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E3019">
        <v>81.400847579999905</v>
      </c>
      <c r="F3019">
        <v>4.9800000000000004</v>
      </c>
      <c r="G3019">
        <v>-94.6273969357336</v>
      </c>
      <c r="H3019">
        <v>-11.908174509274801</v>
      </c>
      <c r="I3019">
        <v>-84.124342038560002</v>
      </c>
      <c r="J3019">
        <v>-6.25714685410684</v>
      </c>
      <c r="K3019">
        <v>5.9516714837429898</v>
      </c>
      <c r="L3019">
        <v>10.711424631661201</v>
      </c>
      <c r="M3019">
        <v>26.725203972869298</v>
      </c>
      <c r="N3019">
        <v>1.1924086019006499</v>
      </c>
      <c r="O3019">
        <v>373.89558232931699</v>
      </c>
      <c r="P3019">
        <v>3.75</v>
      </c>
      <c r="Q3019">
        <v>0.14872323970878401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E3020">
        <v>81.39794775</v>
      </c>
      <c r="F3020">
        <v>46.11</v>
      </c>
      <c r="G3020">
        <v>-23.480933359164101</v>
      </c>
      <c r="H3020">
        <v>22.5075565559655</v>
      </c>
      <c r="I3020">
        <v>-2.8048737499447598</v>
      </c>
      <c r="J3020">
        <v>-8.1043368132302405</v>
      </c>
      <c r="K3020">
        <v>42.8772799330374</v>
      </c>
      <c r="L3020">
        <v>42.274531041310603</v>
      </c>
      <c r="M3020">
        <v>74.645256434754202</v>
      </c>
      <c r="N3020">
        <v>2.62974651128149</v>
      </c>
      <c r="O3020">
        <v>17.545001084363399</v>
      </c>
      <c r="P3020">
        <v>43.421461897356103</v>
      </c>
      <c r="Q3020">
        <v>7.6545763193008001E-2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542</v>
      </c>
      <c r="E3021">
        <v>81.2694233</v>
      </c>
      <c r="F3021">
        <v>11.02</v>
      </c>
      <c r="G3021">
        <v>-10.815512539673501</v>
      </c>
      <c r="H3021">
        <v>2.3717102555463399</v>
      </c>
      <c r="I3021">
        <v>-21.0077640060615</v>
      </c>
      <c r="J3021">
        <v>-2.5889225550414099</v>
      </c>
      <c r="K3021">
        <v>11.0448773743364</v>
      </c>
      <c r="L3021">
        <v>10.973588984487201</v>
      </c>
      <c r="M3021">
        <v>59.900308442706503</v>
      </c>
      <c r="N3021">
        <v>1.1327662947381201</v>
      </c>
      <c r="O3021">
        <v>29.401088929219501</v>
      </c>
      <c r="P3021">
        <v>42.010309278350498</v>
      </c>
      <c r="Q3021">
        <v>5.8567165460762002E-2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692</v>
      </c>
      <c r="E3022">
        <v>81.190142511999994</v>
      </c>
      <c r="F3022">
        <v>24.74</v>
      </c>
      <c r="G3022">
        <v>4.2766996732219296</v>
      </c>
      <c r="H3022">
        <v>-2.3157113280058601</v>
      </c>
      <c r="I3022">
        <v>-29.8203033662335</v>
      </c>
      <c r="J3022">
        <v>-3.1041897306139301</v>
      </c>
      <c r="K3022">
        <v>25.355091354567801</v>
      </c>
      <c r="L3022">
        <v>24.628029089786502</v>
      </c>
      <c r="M3022">
        <v>46.487130652488297</v>
      </c>
      <c r="N3022">
        <v>1.0161280977271601</v>
      </c>
      <c r="O3022">
        <v>58.175631856904303</v>
      </c>
      <c r="P3022">
        <v>43.132034525277398</v>
      </c>
      <c r="Q3022">
        <v>5.1303932503911E-2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239</v>
      </c>
      <c r="E3023">
        <v>81.144631715000003</v>
      </c>
      <c r="F3023">
        <v>36.01</v>
      </c>
      <c r="G3023">
        <v>-61.352215399857599</v>
      </c>
      <c r="H3023">
        <v>23.987245472762201</v>
      </c>
      <c r="I3023">
        <v>-34.600586704278399</v>
      </c>
      <c r="J3023">
        <v>10.235832346919301</v>
      </c>
      <c r="K3023">
        <v>30.457609378343498</v>
      </c>
      <c r="L3023">
        <v>36.404461890999201</v>
      </c>
      <c r="M3023">
        <v>86.095798452210801</v>
      </c>
      <c r="N3023">
        <v>1.2791427588238</v>
      </c>
      <c r="O3023">
        <v>70.042427723042195</v>
      </c>
      <c r="P3023">
        <v>61.479820627802603</v>
      </c>
      <c r="Q3023">
        <v>4.0822596352020998E-2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211</v>
      </c>
      <c r="E3024">
        <v>80.853162944999994</v>
      </c>
      <c r="F3024">
        <v>51.19</v>
      </c>
      <c r="G3024">
        <v>-27.1837990871323</v>
      </c>
      <c r="H3024">
        <v>-5.8804816609177903</v>
      </c>
      <c r="I3024">
        <v>-29.440260240935402</v>
      </c>
      <c r="J3024">
        <v>1.4600970528017101</v>
      </c>
      <c r="K3024">
        <v>51.610850528335199</v>
      </c>
      <c r="L3024">
        <v>54.134142915815303</v>
      </c>
      <c r="M3024">
        <v>53.048597626527098</v>
      </c>
      <c r="N3024">
        <v>0.96281092266305301</v>
      </c>
      <c r="O3024">
        <v>38.581754248876699</v>
      </c>
      <c r="P3024">
        <v>21.418406072106201</v>
      </c>
      <c r="Q3024">
        <v>-4.7525222400579999E-2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624</v>
      </c>
      <c r="E3025">
        <v>80.838239999999999</v>
      </c>
      <c r="F3025">
        <v>283.14999999999998</v>
      </c>
      <c r="G3025">
        <v>115.556265134005</v>
      </c>
      <c r="H3025">
        <v>-7.2378623801006698</v>
      </c>
      <c r="I3025">
        <v>22.824234772716899</v>
      </c>
      <c r="J3025">
        <v>-2.0626067655677298</v>
      </c>
      <c r="K3025">
        <v>294.396040711149</v>
      </c>
      <c r="L3025">
        <v>233.005118928728</v>
      </c>
      <c r="M3025">
        <v>43.2029208478776</v>
      </c>
      <c r="N3025">
        <v>0.56801382355764596</v>
      </c>
      <c r="O3025">
        <v>41.656365883807098</v>
      </c>
      <c r="P3025">
        <v>176.51367187499901</v>
      </c>
      <c r="Q3025">
        <v>0.136251669570671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934</v>
      </c>
      <c r="E3026">
        <v>80.815100000000001</v>
      </c>
      <c r="F3026">
        <v>47</v>
      </c>
      <c r="G3026">
        <v>-37.178204606152001</v>
      </c>
      <c r="H3026">
        <v>4.4462582658221299</v>
      </c>
      <c r="I3026">
        <v>-18.2716694102308</v>
      </c>
      <c r="J3026">
        <v>-0.51490764556326096</v>
      </c>
      <c r="K3026">
        <v>43.643117039245901</v>
      </c>
      <c r="L3026">
        <v>43.590041017339999</v>
      </c>
      <c r="M3026">
        <v>61.895338543914903</v>
      </c>
      <c r="N3026">
        <v>1.60737812911725</v>
      </c>
      <c r="O3026">
        <v>19.042553191489301</v>
      </c>
      <c r="P3026">
        <v>28.7671232876712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1093</v>
      </c>
      <c r="E3027">
        <v>80.654640000000001</v>
      </c>
      <c r="F3027">
        <v>68.099999999999994</v>
      </c>
      <c r="G3027">
        <v>60.331387346560703</v>
      </c>
      <c r="H3027">
        <v>15.334912990093301</v>
      </c>
      <c r="I3027">
        <v>-29.411265675932999</v>
      </c>
      <c r="J3027">
        <v>2.7010921292463901</v>
      </c>
      <c r="K3027">
        <v>69.423553661768196</v>
      </c>
      <c r="L3027">
        <v>66.670675571859604</v>
      </c>
      <c r="M3027">
        <v>52.633722629836299</v>
      </c>
      <c r="N3027">
        <v>0.67478354978354904</v>
      </c>
      <c r="O3027">
        <v>44.933920704845796</v>
      </c>
      <c r="P3027">
        <v>119.38255033557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E3028">
        <v>80.190168</v>
      </c>
      <c r="F3028">
        <v>201.05</v>
      </c>
      <c r="G3028">
        <v>101.10684875937901</v>
      </c>
      <c r="H3028">
        <v>14.674262659262199</v>
      </c>
      <c r="I3028">
        <v>29.674983882214701</v>
      </c>
      <c r="J3028">
        <v>3.6119255559840102</v>
      </c>
      <c r="K3028">
        <v>184.657265042669</v>
      </c>
      <c r="L3028">
        <v>159.90838818642999</v>
      </c>
      <c r="M3028">
        <v>74.224062446989805</v>
      </c>
      <c r="N3028">
        <v>1.9756678376219701</v>
      </c>
      <c r="O3028">
        <v>13.305147973141001</v>
      </c>
      <c r="P3028">
        <v>145.03351614868899</v>
      </c>
      <c r="Q3028">
        <v>0.11188698745245999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49</v>
      </c>
      <c r="E3029">
        <v>80.123721447999998</v>
      </c>
      <c r="F3029">
        <v>89.29</v>
      </c>
      <c r="G3029">
        <v>195.81110733073601</v>
      </c>
      <c r="H3029">
        <v>-12.1485826362476</v>
      </c>
      <c r="I3029">
        <v>-30.879415738886301</v>
      </c>
      <c r="J3029">
        <v>-0.94021565848969102</v>
      </c>
      <c r="K3029">
        <v>97.0535227958283</v>
      </c>
      <c r="L3029">
        <v>87.680346845712407</v>
      </c>
      <c r="M3029">
        <v>39.588415799078703</v>
      </c>
      <c r="N3029">
        <v>0.36448319742525997</v>
      </c>
      <c r="O3029">
        <v>33.105610930675297</v>
      </c>
      <c r="P3029">
        <v>221.41828653707699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1407</v>
      </c>
      <c r="E3030">
        <v>80.113784999999993</v>
      </c>
      <c r="F3030">
        <v>117.6</v>
      </c>
      <c r="G3030">
        <v>-6.6390456706800904</v>
      </c>
      <c r="H3030">
        <v>4.4718992914631599</v>
      </c>
      <c r="I3030">
        <v>-0.68359905794945197</v>
      </c>
      <c r="J3030">
        <v>4.0813641521696997</v>
      </c>
      <c r="K3030">
        <v>116.32195408475999</v>
      </c>
      <c r="L3030">
        <v>105.142980992067</v>
      </c>
      <c r="M3030">
        <v>59.346911264489897</v>
      </c>
      <c r="N3030">
        <v>0.16877798933434399</v>
      </c>
      <c r="O3030">
        <v>53.0187074829932</v>
      </c>
      <c r="P3030">
        <v>56.799999999999898</v>
      </c>
      <c r="Q3030">
        <v>0.115227938195512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629</v>
      </c>
      <c r="E3031">
        <v>79.954007615999998</v>
      </c>
      <c r="F3031">
        <v>90.58</v>
      </c>
      <c r="G3031">
        <v>0.37334930548177703</v>
      </c>
      <c r="H3031">
        <v>-3.9501290618629001</v>
      </c>
      <c r="I3031">
        <v>-21.880046163737799</v>
      </c>
      <c r="J3031">
        <v>-0.27290523902410901</v>
      </c>
      <c r="K3031">
        <v>93.106009957137303</v>
      </c>
      <c r="L3031">
        <v>90.949432296369594</v>
      </c>
      <c r="M3031">
        <v>49.1824462018646</v>
      </c>
      <c r="N3031">
        <v>0.49773850363231698</v>
      </c>
      <c r="O3031">
        <v>31.7619783616692</v>
      </c>
      <c r="P3031">
        <v>32.815249266862097</v>
      </c>
      <c r="Q3031">
        <v>5.7817863501150001E-3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E3032">
        <v>79.924178400000002</v>
      </c>
      <c r="F3032">
        <v>35.049999999999997</v>
      </c>
      <c r="G3032">
        <v>178.077482318938</v>
      </c>
      <c r="H3032">
        <v>20.692981710989098</v>
      </c>
      <c r="I3032">
        <v>91.675073230554403</v>
      </c>
      <c r="J3032">
        <v>-0.73444599034876001</v>
      </c>
      <c r="K3032">
        <v>31.667800198301599</v>
      </c>
      <c r="L3032">
        <v>23.990353144066901</v>
      </c>
      <c r="M3032">
        <v>55.679124750906297</v>
      </c>
      <c r="N3032">
        <v>0.40141801350273199</v>
      </c>
      <c r="O3032">
        <v>8.6162624821683291</v>
      </c>
      <c r="P3032">
        <v>250.5</v>
      </c>
      <c r="Q3032">
        <v>0.13322936848890901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304</v>
      </c>
      <c r="E3033">
        <v>79.784003475000006</v>
      </c>
      <c r="F3033">
        <v>233.25</v>
      </c>
      <c r="G3033">
        <v>21.553704074416899</v>
      </c>
      <c r="H3033">
        <v>12.755541112373599</v>
      </c>
      <c r="I3033">
        <v>-9.9551021953792702</v>
      </c>
      <c r="J3033">
        <v>10.0332005074292</v>
      </c>
      <c r="K3033">
        <v>203.43032494572699</v>
      </c>
      <c r="L3033">
        <v>183.98249182296701</v>
      </c>
      <c r="M3033">
        <v>62.7926716730016</v>
      </c>
      <c r="N3033">
        <v>2.1458082687541702</v>
      </c>
      <c r="O3033">
        <v>7.5669882100750199</v>
      </c>
      <c r="P3033">
        <v>59.650924024640602</v>
      </c>
      <c r="Q3033">
        <v>-2.0405414128147999E-2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171</v>
      </c>
      <c r="E3034">
        <v>79.669423399999999</v>
      </c>
      <c r="F3034">
        <v>49.85</v>
      </c>
      <c r="G3034">
        <v>2.54192105072923</v>
      </c>
      <c r="H3034">
        <v>4.7716804730824096</v>
      </c>
      <c r="I3034">
        <v>-9.9934480136864803</v>
      </c>
      <c r="J3034">
        <v>0.82016835404949096</v>
      </c>
      <c r="K3034">
        <v>48.415688185723297</v>
      </c>
      <c r="L3034">
        <v>45.952242761304497</v>
      </c>
      <c r="M3034">
        <v>49.821928233452901</v>
      </c>
      <c r="N3034">
        <v>1.2421738041572701</v>
      </c>
      <c r="O3034">
        <v>39.017051153460301</v>
      </c>
      <c r="P3034">
        <v>48.584202682563301</v>
      </c>
      <c r="Q3034">
        <v>-1.6839080930654001E-2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1151</v>
      </c>
      <c r="E3035">
        <v>79.572621471000005</v>
      </c>
      <c r="F3035">
        <v>0.82</v>
      </c>
      <c r="G3035">
        <v>47.309487460326402</v>
      </c>
      <c r="H3035">
        <v>11.9102554558467</v>
      </c>
      <c r="I3035">
        <v>-1.64923535292706</v>
      </c>
      <c r="J3035">
        <v>-3.4980134641323302</v>
      </c>
      <c r="K3035">
        <v>0.80450056082224397</v>
      </c>
      <c r="L3035">
        <v>0.74000705296709801</v>
      </c>
      <c r="M3035">
        <v>55.2119663297876</v>
      </c>
      <c r="N3035">
        <v>3.3891044085586102</v>
      </c>
      <c r="O3035">
        <v>46.341463414634099</v>
      </c>
      <c r="P3035">
        <v>104.99999999999901</v>
      </c>
      <c r="Q3035">
        <v>5.7836337537999998E-5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239</v>
      </c>
      <c r="E3036">
        <v>79.537285999999995</v>
      </c>
      <c r="F3036">
        <v>222.55</v>
      </c>
      <c r="G3036">
        <v>-8.9361438197084606</v>
      </c>
      <c r="H3036">
        <v>6.0316646300111803</v>
      </c>
      <c r="I3036">
        <v>-6.07859300886214</v>
      </c>
      <c r="J3036">
        <v>0.71339525195657505</v>
      </c>
      <c r="K3036">
        <v>215.39262232633001</v>
      </c>
      <c r="L3036">
        <v>197.10347303761199</v>
      </c>
      <c r="M3036">
        <v>60.455495871598998</v>
      </c>
      <c r="N3036">
        <v>0.72102075348731498</v>
      </c>
      <c r="O3036">
        <v>20.332509548415999</v>
      </c>
      <c r="P3036">
        <v>51.755881350153402</v>
      </c>
      <c r="Q3036">
        <v>0.101802411968083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E3037">
        <v>79.083075600000001</v>
      </c>
      <c r="F3037">
        <v>73.040000000000006</v>
      </c>
      <c r="G3037">
        <v>-33.289798853695302</v>
      </c>
      <c r="H3037">
        <v>7.9798547330359001E-2</v>
      </c>
      <c r="I3037">
        <v>-8.1916664349726904</v>
      </c>
      <c r="J3037">
        <v>4.3396488735299901</v>
      </c>
      <c r="K3037">
        <v>70.637943573403902</v>
      </c>
      <c r="L3037">
        <v>71.988558388664202</v>
      </c>
      <c r="M3037">
        <v>54.813707311593603</v>
      </c>
      <c r="N3037">
        <v>1.3925393322417501</v>
      </c>
      <c r="O3037">
        <v>43.756845564074403</v>
      </c>
      <c r="P3037">
        <v>21.631973355536999</v>
      </c>
      <c r="Q3037">
        <v>0.211000152732432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E3038">
        <v>78.995394632</v>
      </c>
      <c r="F3038">
        <v>45.1</v>
      </c>
      <c r="G3038">
        <v>-28.1568766998579</v>
      </c>
      <c r="H3038">
        <v>-1.94670535969963</v>
      </c>
      <c r="I3038">
        <v>-29.203631173891001</v>
      </c>
      <c r="J3038">
        <v>-7.02985082508361</v>
      </c>
      <c r="K3038">
        <v>41.816959125797801</v>
      </c>
      <c r="L3038">
        <v>41.909558367901901</v>
      </c>
      <c r="M3038">
        <v>62.915859600864202</v>
      </c>
      <c r="N3038">
        <v>1.5374190717334999</v>
      </c>
      <c r="O3038">
        <v>35.920177383591998</v>
      </c>
      <c r="P3038">
        <v>45.156099130994498</v>
      </c>
      <c r="Q3038">
        <v>-1.2715264756697001E-2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189</v>
      </c>
      <c r="E3039">
        <v>78.994199199999997</v>
      </c>
      <c r="F3039">
        <v>69.86</v>
      </c>
      <c r="G3039">
        <v>-51.121626375547997</v>
      </c>
      <c r="H3039">
        <v>-3.48643404187017</v>
      </c>
      <c r="I3039">
        <v>-35.943069164833098</v>
      </c>
      <c r="J3039">
        <v>-2.9334738370926998</v>
      </c>
      <c r="K3039">
        <v>72.277264216510503</v>
      </c>
      <c r="L3039">
        <v>79.244434734681107</v>
      </c>
      <c r="M3039">
        <v>44.805098647480797</v>
      </c>
      <c r="N3039">
        <v>0.71583546124933095</v>
      </c>
      <c r="O3039">
        <v>61.465788720297702</v>
      </c>
      <c r="P3039">
        <v>7.1472392638036704</v>
      </c>
      <c r="Q3039">
        <v>7.9077894795267001E-2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E3040">
        <v>78.96096</v>
      </c>
      <c r="F3040">
        <v>175</v>
      </c>
      <c r="G3040">
        <v>199.76970521576999</v>
      </c>
      <c r="H3040">
        <v>11.858736094686799</v>
      </c>
      <c r="I3040">
        <v>16.216424424497401</v>
      </c>
      <c r="J3040">
        <v>6.5572312911124202</v>
      </c>
      <c r="K3040">
        <v>155.56372781844999</v>
      </c>
      <c r="L3040">
        <v>135.010909690445</v>
      </c>
      <c r="M3040">
        <v>72.044265384748996</v>
      </c>
      <c r="N3040">
        <v>1.56376561826798</v>
      </c>
      <c r="O3040">
        <v>18.828571428571401</v>
      </c>
      <c r="P3040">
        <v>248.118279569892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1535</v>
      </c>
      <c r="E3041">
        <v>78.753496799999994</v>
      </c>
      <c r="F3041">
        <v>266.89999999999998</v>
      </c>
      <c r="G3041">
        <v>94.789187432801</v>
      </c>
      <c r="H3041">
        <v>23.395979955757301</v>
      </c>
      <c r="I3041">
        <v>21.9645320281533</v>
      </c>
      <c r="J3041">
        <v>15.1247526586337</v>
      </c>
      <c r="K3041">
        <v>225.967069153442</v>
      </c>
      <c r="L3041">
        <v>202.052002449366</v>
      </c>
      <c r="M3041">
        <v>83.602305746069007</v>
      </c>
      <c r="N3041">
        <v>3.21568595962203</v>
      </c>
      <c r="O3041">
        <v>10.528287748220301</v>
      </c>
      <c r="P3041">
        <v>131.684027777777</v>
      </c>
      <c r="Q3041">
        <v>7.8746408921821998E-2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1344</v>
      </c>
      <c r="E3042">
        <v>78.721157419999997</v>
      </c>
      <c r="F3042">
        <v>75.7</v>
      </c>
      <c r="G3042">
        <v>-15.063954907274701</v>
      </c>
      <c r="H3042">
        <v>3.5141528125899102</v>
      </c>
      <c r="I3042">
        <v>-15.891606311715901</v>
      </c>
      <c r="J3042">
        <v>2.3823571671065702</v>
      </c>
      <c r="K3042">
        <v>76.017289267758599</v>
      </c>
      <c r="L3042">
        <v>75.640756267849994</v>
      </c>
      <c r="M3042">
        <v>49.496305010587299</v>
      </c>
      <c r="N3042">
        <v>0.855498867076119</v>
      </c>
      <c r="O3042">
        <v>29.8546895640686</v>
      </c>
      <c r="P3042">
        <v>25.643153526970899</v>
      </c>
      <c r="Q3042">
        <v>-2.1840497118799998E-3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484</v>
      </c>
      <c r="E3043">
        <v>78.670150000000007</v>
      </c>
      <c r="F3043">
        <v>46.76</v>
      </c>
      <c r="G3043">
        <v>120.49808395155399</v>
      </c>
      <c r="H3043">
        <v>31.377191770571699</v>
      </c>
      <c r="I3043">
        <v>21.1781361740729</v>
      </c>
      <c r="J3043">
        <v>-12.808063878833901</v>
      </c>
      <c r="K3043">
        <v>41.191617469795403</v>
      </c>
      <c r="L3043">
        <v>35.046743199892902</v>
      </c>
      <c r="M3043">
        <v>54.822537753974103</v>
      </c>
      <c r="N3043">
        <v>2.8820452029754899</v>
      </c>
      <c r="O3043">
        <v>22.3695466210436</v>
      </c>
      <c r="P3043">
        <v>186.51960784313701</v>
      </c>
      <c r="Q3043">
        <v>0.24823395586571101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109</v>
      </c>
      <c r="E3044">
        <v>78.644000000000005</v>
      </c>
      <c r="F3044">
        <v>1948.1</v>
      </c>
      <c r="G3044">
        <v>136.551345891224</v>
      </c>
      <c r="H3044">
        <v>-0.37942415512967298</v>
      </c>
      <c r="I3044">
        <v>24.633549895375399</v>
      </c>
      <c r="J3044">
        <v>2.0492569678788999</v>
      </c>
      <c r="K3044">
        <v>1846.5530449845501</v>
      </c>
      <c r="L3044">
        <v>1514.8424085302499</v>
      </c>
      <c r="M3044">
        <v>57.960964222528602</v>
      </c>
      <c r="N3044">
        <v>0.77574073798947096</v>
      </c>
      <c r="O3044">
        <v>26.995534110158601</v>
      </c>
      <c r="P3044">
        <v>211.42194868515699</v>
      </c>
      <c r="Q3044">
        <v>8.3737023918284997E-2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304</v>
      </c>
      <c r="E3045">
        <v>78.61</v>
      </c>
      <c r="F3045">
        <v>108.3</v>
      </c>
      <c r="G3045">
        <v>127.72615412699299</v>
      </c>
      <c r="H3045">
        <v>15.450183764861601</v>
      </c>
      <c r="I3045">
        <v>34.746695714745201</v>
      </c>
      <c r="J3045">
        <v>-7.3875802731622304</v>
      </c>
      <c r="K3045">
        <v>106.460680248171</v>
      </c>
      <c r="L3045">
        <v>80.008305784262504</v>
      </c>
      <c r="M3045">
        <v>43.254245322192901</v>
      </c>
      <c r="N3045">
        <v>0.47295882376381299</v>
      </c>
      <c r="O3045">
        <v>31.117266851338801</v>
      </c>
      <c r="P3045">
        <v>170.81770442610599</v>
      </c>
      <c r="Q3045">
        <v>0.104008254715254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E3046">
        <v>78.533873</v>
      </c>
      <c r="F3046">
        <v>107.5</v>
      </c>
      <c r="G3046">
        <v>18.979236395542799</v>
      </c>
      <c r="H3046">
        <v>13.860788180351999</v>
      </c>
      <c r="I3046">
        <v>8.3264706901947001</v>
      </c>
      <c r="J3046">
        <v>-8.8922555041423795E-2</v>
      </c>
      <c r="K3046">
        <v>101.125829168355</v>
      </c>
      <c r="L3046">
        <v>93.127593948507794</v>
      </c>
      <c r="M3046">
        <v>52.359442764810197</v>
      </c>
      <c r="N3046">
        <v>3.6055752300692698</v>
      </c>
      <c r="O3046">
        <v>33.953488372092998</v>
      </c>
      <c r="P3046">
        <v>54.6762589928057</v>
      </c>
      <c r="Q3046">
        <v>0.10866222070044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E3047">
        <v>78.514200000000002</v>
      </c>
      <c r="F3047">
        <v>26.49</v>
      </c>
      <c r="G3047">
        <v>-98.193332574859198</v>
      </c>
      <c r="H3047">
        <v>6.9818002815621796</v>
      </c>
      <c r="I3047">
        <v>-82.402177106663103</v>
      </c>
      <c r="J3047">
        <v>-4.0676081678300404</v>
      </c>
      <c r="K3047">
        <v>32.132126579580003</v>
      </c>
      <c r="L3047">
        <v>55.188268424180002</v>
      </c>
      <c r="M3047">
        <v>36.002205591225</v>
      </c>
      <c r="N3047">
        <v>0.50396108526646399</v>
      </c>
      <c r="O3047">
        <v>289.20347300868201</v>
      </c>
      <c r="P3047">
        <v>17.628774422735301</v>
      </c>
      <c r="Q3047">
        <v>-4.1641445965622997E-2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629</v>
      </c>
      <c r="E3048">
        <v>78.294428569999994</v>
      </c>
      <c r="F3048">
        <v>80.61</v>
      </c>
      <c r="G3048">
        <v>26.4871604163013</v>
      </c>
      <c r="H3048">
        <v>1.7090656158984701</v>
      </c>
      <c r="I3048">
        <v>-12.348272691308599</v>
      </c>
      <c r="J3048">
        <v>-3.8331086015530502</v>
      </c>
      <c r="K3048">
        <v>79.051902511871901</v>
      </c>
      <c r="L3048">
        <v>72.753372744771895</v>
      </c>
      <c r="M3048">
        <v>47.562333962794099</v>
      </c>
      <c r="N3048">
        <v>1.7566281646964399</v>
      </c>
      <c r="O3048">
        <v>17.7273291154943</v>
      </c>
      <c r="P3048">
        <v>72.243589743589695</v>
      </c>
      <c r="Q3048">
        <v>3.0071326768638999E-2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388</v>
      </c>
      <c r="E3049">
        <v>77.854759200000004</v>
      </c>
      <c r="F3049">
        <v>129</v>
      </c>
      <c r="G3049">
        <v>-50.1963810842744</v>
      </c>
      <c r="H3049">
        <v>-16.376926040508199</v>
      </c>
      <c r="I3049">
        <v>-7.1539237147582799</v>
      </c>
      <c r="J3049">
        <v>-2.0578737099070201</v>
      </c>
      <c r="K3049">
        <v>133.76648859406299</v>
      </c>
      <c r="L3049">
        <v>141.216399397728</v>
      </c>
      <c r="M3049">
        <v>33.443431245753601</v>
      </c>
      <c r="N3049">
        <v>0.43895354700768502</v>
      </c>
      <c r="O3049">
        <v>81.860465116279002</v>
      </c>
      <c r="P3049">
        <v>74.324324324324294</v>
      </c>
      <c r="Q3049">
        <v>0.12340152572843301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905</v>
      </c>
      <c r="E3050">
        <v>77.801721443999995</v>
      </c>
      <c r="F3050">
        <v>6.41</v>
      </c>
      <c r="G3050">
        <v>-15.0899378270298</v>
      </c>
      <c r="H3050">
        <v>-14.2423864228225</v>
      </c>
      <c r="I3050">
        <v>-24.046253060289601</v>
      </c>
      <c r="J3050">
        <v>-2.8581533242721799</v>
      </c>
      <c r="K3050">
        <v>6.9020611878486697</v>
      </c>
      <c r="L3050">
        <v>8.1405427403568797</v>
      </c>
      <c r="M3050">
        <v>22.671882916151301</v>
      </c>
      <c r="N3050">
        <v>1.19707167995231</v>
      </c>
      <c r="O3050">
        <v>92.667706708268298</v>
      </c>
      <c r="P3050">
        <v>39.347826086956502</v>
      </c>
      <c r="Q3050">
        <v>-0.138694742890284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E3051">
        <v>77.745090000000005</v>
      </c>
      <c r="F3051">
        <v>65.709999999999994</v>
      </c>
      <c r="G3051">
        <v>-23.175378738686199</v>
      </c>
      <c r="H3051">
        <v>-1.7542408119689099</v>
      </c>
      <c r="I3051">
        <v>-54.402085393283699</v>
      </c>
      <c r="J3051">
        <v>2.5883907375842199</v>
      </c>
      <c r="K3051">
        <v>64.965115287655806</v>
      </c>
      <c r="L3051">
        <v>66.047325764142599</v>
      </c>
      <c r="M3051">
        <v>53.873940887304499</v>
      </c>
      <c r="N3051">
        <v>0.67413403398790195</v>
      </c>
      <c r="O3051">
        <v>76.502815401004398</v>
      </c>
      <c r="P3051">
        <v>18.803109745073201</v>
      </c>
      <c r="Q3051">
        <v>0.15087888725842299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E3052">
        <v>77.726387200000005</v>
      </c>
      <c r="F3052">
        <v>292.60000000000002</v>
      </c>
      <c r="G3052">
        <v>266.88108370445798</v>
      </c>
      <c r="H3052">
        <v>-6.6726598824844103</v>
      </c>
      <c r="I3052">
        <v>280.02821674706001</v>
      </c>
      <c r="J3052">
        <v>-6.7555892217080897</v>
      </c>
      <c r="K3052">
        <v>262.97563181017699</v>
      </c>
      <c r="M3052">
        <v>44.028882953005699</v>
      </c>
      <c r="N3052">
        <v>0.46651042309115498</v>
      </c>
      <c r="O3052">
        <v>32.775119617224803</v>
      </c>
      <c r="P3052">
        <v>312.11267605633799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547</v>
      </c>
      <c r="E3053">
        <v>77.702083680000001</v>
      </c>
      <c r="F3053">
        <v>46.89</v>
      </c>
      <c r="G3053">
        <v>45.2124929248073</v>
      </c>
      <c r="H3053">
        <v>-4.0537583195760796</v>
      </c>
      <c r="I3053">
        <v>6.5803194112811596</v>
      </c>
      <c r="J3053">
        <v>-6.7582596269420803</v>
      </c>
      <c r="K3053">
        <v>44.606644726791799</v>
      </c>
      <c r="L3053">
        <v>38.165449218231501</v>
      </c>
      <c r="M3053">
        <v>45.600628032458602</v>
      </c>
      <c r="N3053">
        <v>0.87572172998478304</v>
      </c>
      <c r="O3053">
        <v>14.5233525271913</v>
      </c>
      <c r="P3053">
        <v>93.281121187139306</v>
      </c>
      <c r="Q3053">
        <v>7.2257316039401998E-2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E3054">
        <v>77.685000000000002</v>
      </c>
      <c r="F3054">
        <v>50.17</v>
      </c>
      <c r="G3054">
        <v>-65.535337258625106</v>
      </c>
      <c r="H3054">
        <v>-4.5477047077526702</v>
      </c>
      <c r="I3054">
        <v>-41.195841618283303</v>
      </c>
      <c r="J3054">
        <v>-3.9532015371337801</v>
      </c>
      <c r="K3054">
        <v>55.920536579090701</v>
      </c>
      <c r="L3054">
        <v>64.318116553235896</v>
      </c>
      <c r="M3054">
        <v>38.276943780595701</v>
      </c>
      <c r="N3054">
        <v>1.1636719444938599</v>
      </c>
      <c r="O3054">
        <v>89.754833565875998</v>
      </c>
      <c r="P3054">
        <v>6.7446808510638299</v>
      </c>
      <c r="Q3054">
        <v>1.5098298107523E-2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414</v>
      </c>
      <c r="E3055">
        <v>77.424850508000006</v>
      </c>
      <c r="F3055">
        <v>42.03</v>
      </c>
      <c r="G3055">
        <v>-37.838241500642297</v>
      </c>
      <c r="H3055">
        <v>-10.9405421231086</v>
      </c>
      <c r="I3055">
        <v>-20.4743354868673</v>
      </c>
      <c r="J3055">
        <v>3.2514679413123702</v>
      </c>
      <c r="K3055">
        <v>44.916384332680302</v>
      </c>
      <c r="L3055">
        <v>45.6831850947814</v>
      </c>
      <c r="M3055">
        <v>44.403375026963602</v>
      </c>
      <c r="N3055">
        <v>0.17757401916781099</v>
      </c>
      <c r="O3055">
        <v>41.579118301340003</v>
      </c>
      <c r="P3055">
        <v>35.458409558405101</v>
      </c>
      <c r="Q3055">
        <v>1.0528053930553E-2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E3056">
        <v>77.422306800000001</v>
      </c>
      <c r="F3056">
        <v>150.1</v>
      </c>
      <c r="G3056">
        <v>-3.3161575345135499</v>
      </c>
      <c r="H3056">
        <v>31.436811572164899</v>
      </c>
      <c r="I3056">
        <v>9.8309755080887502</v>
      </c>
      <c r="J3056">
        <v>1.8847616554848901</v>
      </c>
      <c r="K3056">
        <v>134.32579065801499</v>
      </c>
      <c r="M3056">
        <v>72.494898631523697</v>
      </c>
      <c r="N3056">
        <v>2.27248613455509</v>
      </c>
      <c r="O3056">
        <v>8.59427048634244</v>
      </c>
      <c r="P3056">
        <v>44.982130783347799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629</v>
      </c>
      <c r="E3057">
        <v>77.396904000000006</v>
      </c>
      <c r="F3057">
        <v>2.57</v>
      </c>
      <c r="G3057">
        <v>-80.911527032427102</v>
      </c>
      <c r="H3057">
        <v>-5.2943842334410496</v>
      </c>
      <c r="I3057">
        <v>-42.369137072828799</v>
      </c>
      <c r="J3057">
        <v>-1.60983510256994</v>
      </c>
      <c r="K3057">
        <v>2.6232613668081499</v>
      </c>
      <c r="L3057">
        <v>3.6137920618287498</v>
      </c>
      <c r="M3057">
        <v>47.316270651034898</v>
      </c>
      <c r="N3057">
        <v>1.24747818252318</v>
      </c>
      <c r="O3057">
        <v>175.61608300907901</v>
      </c>
      <c r="P3057">
        <v>19.5348837209302</v>
      </c>
      <c r="Q3057">
        <v>-7.0158671710060003E-2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629</v>
      </c>
      <c r="E3058">
        <v>77.341499999999996</v>
      </c>
      <c r="F3058">
        <v>46.5</v>
      </c>
      <c r="G3058">
        <v>-31.667785266946201</v>
      </c>
      <c r="H3058">
        <v>-1.85056869456711</v>
      </c>
      <c r="I3058">
        <v>-18.520652224343898</v>
      </c>
      <c r="J3058">
        <v>-18.270740736859601</v>
      </c>
      <c r="K3058">
        <v>44.406029973365399</v>
      </c>
      <c r="M3058">
        <v>56.376155392835699</v>
      </c>
      <c r="N3058">
        <v>2.1899392302498302</v>
      </c>
      <c r="O3058">
        <v>25.5913978494623</v>
      </c>
      <c r="P3058">
        <v>30.985915492957702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E3059">
        <v>77.301755061999998</v>
      </c>
      <c r="F3059">
        <v>95.69</v>
      </c>
      <c r="G3059">
        <v>7.7029350316091003</v>
      </c>
      <c r="H3059">
        <v>7.3858476136892701</v>
      </c>
      <c r="I3059">
        <v>10.503202358492899</v>
      </c>
      <c r="J3059">
        <v>-0.38058922170809101</v>
      </c>
      <c r="K3059">
        <v>92.785952021353296</v>
      </c>
      <c r="L3059">
        <v>87.735536623808997</v>
      </c>
      <c r="M3059">
        <v>46.7093687430648</v>
      </c>
      <c r="N3059">
        <v>0.47572782202691499</v>
      </c>
      <c r="O3059">
        <v>14.850036576444699</v>
      </c>
      <c r="P3059">
        <v>41.889086595492202</v>
      </c>
      <c r="Q3059">
        <v>1.3056830245398001E-2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65</v>
      </c>
      <c r="E3060">
        <v>77.300582500000004</v>
      </c>
      <c r="F3060">
        <v>101.6</v>
      </c>
      <c r="G3060">
        <v>-14.5686423023558</v>
      </c>
      <c r="H3060">
        <v>-1.2820697650643</v>
      </c>
      <c r="I3060">
        <v>-16.854513087611</v>
      </c>
      <c r="J3060">
        <v>-2.85082731694619</v>
      </c>
      <c r="K3060">
        <v>99.328650778648196</v>
      </c>
      <c r="L3060">
        <v>96.882840534514699</v>
      </c>
      <c r="M3060">
        <v>57.270605297754798</v>
      </c>
      <c r="N3060">
        <v>1.6581497976827</v>
      </c>
      <c r="O3060">
        <v>12.204724409448801</v>
      </c>
      <c r="P3060">
        <v>23.751522533495699</v>
      </c>
      <c r="Q3060">
        <v>1.22581572372E-2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505</v>
      </c>
      <c r="E3061">
        <v>77.283839999999998</v>
      </c>
      <c r="F3061">
        <v>1.04</v>
      </c>
      <c r="G3061">
        <v>-38.940512539673499</v>
      </c>
      <c r="H3061">
        <v>20.4718992914631</v>
      </c>
      <c r="I3061">
        <v>47.5399538362621</v>
      </c>
      <c r="J3061">
        <v>8.8219685340674907</v>
      </c>
      <c r="K3061">
        <v>0.87385389380933798</v>
      </c>
      <c r="L3061">
        <v>0.90209503889994802</v>
      </c>
      <c r="M3061">
        <v>86.487573031340702</v>
      </c>
      <c r="N3061">
        <v>2.0101292758837399</v>
      </c>
      <c r="O3061">
        <v>20.192307692307601</v>
      </c>
      <c r="P3061">
        <v>131.111111111111</v>
      </c>
      <c r="Q3061">
        <v>5.1462178360800002E-3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1840</v>
      </c>
      <c r="E3062">
        <v>77.235600000000005</v>
      </c>
      <c r="F3062">
        <v>50</v>
      </c>
      <c r="G3062">
        <v>585.22591718262697</v>
      </c>
      <c r="H3062">
        <v>-6.9574903984440102</v>
      </c>
      <c r="I3062">
        <v>32.762143786886497</v>
      </c>
      <c r="J3062">
        <v>-1.0909265630574501</v>
      </c>
      <c r="K3062">
        <v>52.109957914706797</v>
      </c>
      <c r="L3062">
        <v>43.058723858144099</v>
      </c>
      <c r="M3062">
        <v>61.030385175518099</v>
      </c>
      <c r="N3062">
        <v>1.0248799430950499</v>
      </c>
      <c r="O3062">
        <v>40.68</v>
      </c>
      <c r="P3062">
        <v>731.39341536414997</v>
      </c>
      <c r="Q3062">
        <v>0.20040531185312699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539</v>
      </c>
      <c r="E3063">
        <v>77.164500000000004</v>
      </c>
      <c r="F3063">
        <v>77.959999999999994</v>
      </c>
      <c r="G3063">
        <v>250.103664167153</v>
      </c>
      <c r="H3063">
        <v>46.8211518637792</v>
      </c>
      <c r="I3063">
        <v>124.861110609473</v>
      </c>
      <c r="J3063">
        <v>10.273478350960801</v>
      </c>
      <c r="K3063">
        <v>58.280115283319198</v>
      </c>
      <c r="L3063">
        <v>43.296836992108197</v>
      </c>
      <c r="M3063">
        <v>98.580662870541602</v>
      </c>
      <c r="N3063">
        <v>0.48892269945417</v>
      </c>
      <c r="O3063">
        <v>0</v>
      </c>
      <c r="P3063">
        <v>340.451977401129</v>
      </c>
      <c r="Q3063">
        <v>0.106482093431821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873</v>
      </c>
      <c r="E3064">
        <v>77.152473000000001</v>
      </c>
      <c r="F3064">
        <v>75</v>
      </c>
      <c r="G3064">
        <v>38.327247023167999</v>
      </c>
      <c r="H3064">
        <v>-7.0297043005830204</v>
      </c>
      <c r="I3064">
        <v>-13.645816914726</v>
      </c>
      <c r="J3064">
        <v>-3.9715581943483498</v>
      </c>
      <c r="K3064">
        <v>76.994776430657097</v>
      </c>
      <c r="L3064">
        <v>73.476080076046202</v>
      </c>
      <c r="M3064">
        <v>43.9586190693825</v>
      </c>
      <c r="N3064">
        <v>0.27084787134972799</v>
      </c>
      <c r="O3064">
        <v>52.933333333333302</v>
      </c>
      <c r="P3064">
        <v>71.232876712328704</v>
      </c>
      <c r="Q3064">
        <v>0.134202492495234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130</v>
      </c>
      <c r="E3065">
        <v>77.079285040000002</v>
      </c>
      <c r="F3065">
        <v>45.94</v>
      </c>
      <c r="G3065">
        <v>67.580373358840603</v>
      </c>
      <c r="H3065">
        <v>17.5345624768417</v>
      </c>
      <c r="I3065">
        <v>28.460199235035098</v>
      </c>
      <c r="J3065">
        <v>-3.0972213102281501</v>
      </c>
      <c r="K3065">
        <v>44.230927331067797</v>
      </c>
      <c r="L3065">
        <v>37.796360154202503</v>
      </c>
      <c r="M3065">
        <v>50.072105566867997</v>
      </c>
      <c r="N3065">
        <v>1.2642014604092</v>
      </c>
      <c r="O3065">
        <v>22.8123639529821</v>
      </c>
      <c r="P3065">
        <v>107.87330316742</v>
      </c>
      <c r="Q3065">
        <v>4.4011089945108002E-2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713</v>
      </c>
      <c r="E3066">
        <v>77.053211959999999</v>
      </c>
      <c r="F3066">
        <v>60.86</v>
      </c>
      <c r="G3066">
        <v>33.727725218902002</v>
      </c>
      <c r="H3066">
        <v>2.5746702490218998</v>
      </c>
      <c r="I3066">
        <v>9.0412515004665401</v>
      </c>
      <c r="J3066">
        <v>1.69441077829191</v>
      </c>
      <c r="K3066">
        <v>57.3708016080585</v>
      </c>
      <c r="L3066">
        <v>50.971287148837803</v>
      </c>
      <c r="M3066">
        <v>51.880968766981397</v>
      </c>
      <c r="N3066">
        <v>1.02978999201467</v>
      </c>
      <c r="O3066">
        <v>3.3519553072625698</v>
      </c>
      <c r="P3066">
        <v>64.264507422402104</v>
      </c>
      <c r="Q3066">
        <v>6.5320406444950005E-2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414</v>
      </c>
      <c r="E3067">
        <v>77.041835759999998</v>
      </c>
      <c r="F3067">
        <v>50.38</v>
      </c>
      <c r="G3067">
        <v>-4.46703668852546</v>
      </c>
      <c r="H3067">
        <v>-8.3870988532492596</v>
      </c>
      <c r="I3067">
        <v>-8.0455383917171392</v>
      </c>
      <c r="J3067">
        <v>0.37637407155803698</v>
      </c>
      <c r="K3067">
        <v>53.395451087741897</v>
      </c>
      <c r="L3067">
        <v>50.595071496555001</v>
      </c>
      <c r="M3067">
        <v>31.836941857305501</v>
      </c>
      <c r="N3067">
        <v>0.11722540410601399</v>
      </c>
      <c r="O3067">
        <v>65.144898769352906</v>
      </c>
      <c r="P3067">
        <v>28.684546615581102</v>
      </c>
      <c r="Q3067">
        <v>-1.9491617700578001E-2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1344</v>
      </c>
      <c r="E3068">
        <v>76.993555000000001</v>
      </c>
      <c r="F3068">
        <v>258.35000000000002</v>
      </c>
      <c r="G3068">
        <v>36.013089795849297</v>
      </c>
      <c r="H3068">
        <v>-4.1832731223299504</v>
      </c>
      <c r="I3068">
        <v>-34.993779297171102</v>
      </c>
      <c r="J3068">
        <v>-1.92550426418686</v>
      </c>
      <c r="K3068">
        <v>266.27995533927401</v>
      </c>
      <c r="L3068">
        <v>250.43592006218401</v>
      </c>
      <c r="M3068">
        <v>40.003049433671201</v>
      </c>
      <c r="N3068">
        <v>0.48728797122703599</v>
      </c>
      <c r="O3068">
        <v>40.894135862202397</v>
      </c>
      <c r="P3068">
        <v>78.8508134302527</v>
      </c>
      <c r="Q3068">
        <v>5.9666607387724002E-2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692</v>
      </c>
      <c r="E3069">
        <v>76.5</v>
      </c>
      <c r="F3069">
        <v>1.1200000000000001</v>
      </c>
      <c r="G3069">
        <v>-13.607179206340099</v>
      </c>
      <c r="H3069">
        <v>22.353619721570599</v>
      </c>
      <c r="I3069">
        <v>-35.218666853393003</v>
      </c>
      <c r="J3069">
        <v>-11.367118043763201</v>
      </c>
      <c r="K3069">
        <v>1.04322300797004</v>
      </c>
      <c r="L3069">
        <v>1.0694472102608701</v>
      </c>
      <c r="M3069">
        <v>63.787719922543602</v>
      </c>
      <c r="N3069">
        <v>2.2934492181243402</v>
      </c>
      <c r="O3069">
        <v>51.785714285714199</v>
      </c>
      <c r="P3069">
        <v>31.764705882352899</v>
      </c>
      <c r="Q3069">
        <v>-1.1701464741656E-2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905</v>
      </c>
      <c r="E3070">
        <v>76.427033565000002</v>
      </c>
      <c r="F3070">
        <v>159.65</v>
      </c>
      <c r="G3070">
        <v>16.177900722611799</v>
      </c>
      <c r="H3070">
        <v>65.543400823638805</v>
      </c>
      <c r="I3070">
        <v>29.325033765214101</v>
      </c>
      <c r="J3070">
        <v>-1.56821249586982</v>
      </c>
      <c r="M3070">
        <v>50.394014942554797</v>
      </c>
      <c r="O3070">
        <v>10.8675227059191</v>
      </c>
      <c r="P3070">
        <v>98.940809968847304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46</v>
      </c>
      <c r="E3071">
        <v>76.329569957999993</v>
      </c>
      <c r="F3071">
        <v>10.8</v>
      </c>
      <c r="G3071">
        <v>-4.2588645995986099</v>
      </c>
      <c r="H3071">
        <v>9.4514911281978407</v>
      </c>
      <c r="I3071">
        <v>-39.190032595216799</v>
      </c>
      <c r="J3071">
        <v>6.8317972559932196E-4</v>
      </c>
      <c r="K3071">
        <v>10.604033404572</v>
      </c>
      <c r="L3071">
        <v>11.1914399338444</v>
      </c>
      <c r="M3071">
        <v>63.291965783158901</v>
      </c>
      <c r="N3071">
        <v>1.9295533062692101</v>
      </c>
      <c r="O3071">
        <v>56.851851851851798</v>
      </c>
      <c r="P3071">
        <v>39.896373056994797</v>
      </c>
      <c r="Q3071">
        <v>-4.3261238205965002E-2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E3072">
        <v>76.172785079999997</v>
      </c>
      <c r="F3072">
        <v>61.35</v>
      </c>
      <c r="G3072">
        <v>27.844546656591199</v>
      </c>
      <c r="H3072">
        <v>8.2711270906909604</v>
      </c>
      <c r="I3072">
        <v>3.8873841415911601</v>
      </c>
      <c r="J3072">
        <v>17.975332850090901</v>
      </c>
      <c r="K3072">
        <v>50.599434025432203</v>
      </c>
      <c r="L3072">
        <v>48.259411471014403</v>
      </c>
      <c r="M3072">
        <v>80.838506808356797</v>
      </c>
      <c r="N3072">
        <v>2.8760330578512301</v>
      </c>
      <c r="O3072">
        <v>4.3194784026079702</v>
      </c>
      <c r="P3072">
        <v>72.816901408450704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484</v>
      </c>
      <c r="E3073">
        <v>76.128</v>
      </c>
      <c r="F3073">
        <v>160</v>
      </c>
      <c r="G3073">
        <v>-9.2858415109566899</v>
      </c>
      <c r="H3073">
        <v>18.548822368386201</v>
      </c>
      <c r="I3073">
        <v>3.8612915316456098</v>
      </c>
      <c r="J3073">
        <v>12.587133782986699</v>
      </c>
      <c r="K3073">
        <v>146.96382491389201</v>
      </c>
      <c r="M3073">
        <v>62.878077303168801</v>
      </c>
      <c r="N3073">
        <v>2.5187821273230502</v>
      </c>
      <c r="O3073">
        <v>23.75</v>
      </c>
      <c r="P3073">
        <v>40.412461605967501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43</v>
      </c>
      <c r="E3074">
        <v>76.052415838000002</v>
      </c>
      <c r="F3074">
        <v>43.05</v>
      </c>
      <c r="G3074">
        <v>-23.954286644356699</v>
      </c>
      <c r="H3074">
        <v>-2.2321243502736001</v>
      </c>
      <c r="I3074">
        <v>-30.693664397356098</v>
      </c>
      <c r="J3074">
        <v>2.65080347235584</v>
      </c>
      <c r="K3074">
        <v>45.023049748665798</v>
      </c>
      <c r="L3074">
        <v>49.936071680275198</v>
      </c>
      <c r="M3074">
        <v>47.094788640786298</v>
      </c>
      <c r="N3074">
        <v>0.37368843515599898</v>
      </c>
      <c r="O3074">
        <v>47.502903600464499</v>
      </c>
      <c r="P3074">
        <v>16.6666666666666</v>
      </c>
      <c r="Q3074">
        <v>1.5752295470559001E-2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403</v>
      </c>
      <c r="E3075">
        <v>75.937164011999997</v>
      </c>
      <c r="F3075">
        <v>1.04</v>
      </c>
      <c r="G3075">
        <v>233.01351044883199</v>
      </c>
      <c r="H3075">
        <v>-0.60653208108585599</v>
      </c>
      <c r="I3075">
        <v>24.382059099420001</v>
      </c>
      <c r="J3075">
        <v>-8.8922555041423795E-2</v>
      </c>
      <c r="K3075">
        <v>0.93707212144155205</v>
      </c>
      <c r="L3075">
        <v>0.74063567744769898</v>
      </c>
      <c r="M3075">
        <v>64.109191683538995</v>
      </c>
      <c r="N3075">
        <v>1.6650245011581</v>
      </c>
      <c r="O3075">
        <v>7.6923076923076996</v>
      </c>
      <c r="P3075">
        <v>447.36842105263099</v>
      </c>
      <c r="Q3075">
        <v>0.14567390814053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75</v>
      </c>
      <c r="E3076">
        <v>75.819170764999996</v>
      </c>
      <c r="F3076">
        <v>124.5</v>
      </c>
      <c r="G3076">
        <v>11.953420176647899</v>
      </c>
      <c r="H3076">
        <v>22.326498697991301</v>
      </c>
      <c r="I3076">
        <v>-3.8213027082404798</v>
      </c>
      <c r="J3076">
        <v>5.0340282646306997</v>
      </c>
      <c r="K3076">
        <v>115.696365074713</v>
      </c>
      <c r="L3076">
        <v>106.892675256714</v>
      </c>
      <c r="M3076">
        <v>64.5184188087987</v>
      </c>
      <c r="N3076">
        <v>0.91063367425427899</v>
      </c>
      <c r="O3076">
        <v>17.2690763052208</v>
      </c>
      <c r="P3076">
        <v>65.999999999999901</v>
      </c>
      <c r="Q3076">
        <v>4.2094278396619996E-3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1535</v>
      </c>
      <c r="E3077">
        <v>75.720275999999998</v>
      </c>
      <c r="F3077">
        <v>121.25</v>
      </c>
      <c r="G3077">
        <v>2.0243997410282302</v>
      </c>
      <c r="H3077">
        <v>-9.1434853239214497</v>
      </c>
      <c r="I3077">
        <v>-45.061491411097499</v>
      </c>
      <c r="J3077">
        <v>4.5524276559290398</v>
      </c>
      <c r="K3077">
        <v>133.22664635046701</v>
      </c>
      <c r="L3077">
        <v>137.891510200211</v>
      </c>
      <c r="M3077">
        <v>46.524034289546897</v>
      </c>
      <c r="N3077">
        <v>1.5756838905774999</v>
      </c>
      <c r="O3077">
        <v>64.948453608247405</v>
      </c>
      <c r="P3077">
        <v>32.876712328767098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E3078">
        <v>75.638000000000005</v>
      </c>
      <c r="F3078">
        <v>50.14</v>
      </c>
      <c r="G3078">
        <v>-63.298244199505298</v>
      </c>
      <c r="H3078">
        <v>-8.3735075836582293</v>
      </c>
      <c r="I3078">
        <v>-39.539743662283499</v>
      </c>
      <c r="J3078">
        <v>-1.0689225550414201</v>
      </c>
      <c r="K3078">
        <v>53.291465903875803</v>
      </c>
      <c r="L3078">
        <v>57.2458633515758</v>
      </c>
      <c r="M3078">
        <v>31.8072400521689</v>
      </c>
      <c r="N3078">
        <v>1.45755621363722</v>
      </c>
      <c r="O3078">
        <v>67.510969285999195</v>
      </c>
      <c r="P3078">
        <v>20.644850818094302</v>
      </c>
      <c r="Q3078">
        <v>3.8220353194159E-2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916</v>
      </c>
      <c r="E3079">
        <v>75.457800000000006</v>
      </c>
      <c r="F3079">
        <v>44.4</v>
      </c>
      <c r="G3079">
        <v>50.583296984135998</v>
      </c>
      <c r="H3079">
        <v>36.6483698796984</v>
      </c>
      <c r="I3079">
        <v>19.290695676024701</v>
      </c>
      <c r="J3079">
        <v>-0.20140849429902599</v>
      </c>
      <c r="K3079">
        <v>37.558798557406099</v>
      </c>
      <c r="L3079">
        <v>32.107823763277104</v>
      </c>
      <c r="M3079">
        <v>66.398321724081597</v>
      </c>
      <c r="N3079">
        <v>0.94951664876476904</v>
      </c>
      <c r="O3079">
        <v>8.8963963963964101</v>
      </c>
      <c r="P3079">
        <v>101.36054421768701</v>
      </c>
      <c r="Q3079">
        <v>0.132231596110432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E3080">
        <v>75.284999999999997</v>
      </c>
      <c r="F3080">
        <v>14.27</v>
      </c>
      <c r="G3080">
        <v>-27.5989374480984</v>
      </c>
      <c r="H3080">
        <v>-14.771698459942201</v>
      </c>
      <c r="I3080">
        <v>-11.967088417258999</v>
      </c>
      <c r="J3080">
        <v>-0.84859106332872503</v>
      </c>
      <c r="K3080">
        <v>15.8035548740339</v>
      </c>
      <c r="L3080">
        <v>15.3131800502006</v>
      </c>
      <c r="M3080">
        <v>33.884387366900903</v>
      </c>
      <c r="N3080">
        <v>1.7418390239450601</v>
      </c>
      <c r="O3080">
        <v>42.256482130343301</v>
      </c>
      <c r="P3080">
        <v>29.727272727272702</v>
      </c>
      <c r="Q3080">
        <v>-6.9415449078089997E-2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280</v>
      </c>
      <c r="E3081">
        <v>75.168000000000006</v>
      </c>
      <c r="F3081">
        <v>30.94</v>
      </c>
      <c r="G3081">
        <v>135.30568386419901</v>
      </c>
      <c r="H3081">
        <v>23.397977320210501</v>
      </c>
      <c r="I3081">
        <v>15.127582702241501</v>
      </c>
      <c r="J3081">
        <v>-1.2000336661525299</v>
      </c>
      <c r="K3081">
        <v>26.969722983340599</v>
      </c>
      <c r="L3081">
        <v>23.251839579684901</v>
      </c>
      <c r="M3081">
        <v>66.4357328430699</v>
      </c>
      <c r="N3081">
        <v>1.05121412678853</v>
      </c>
      <c r="O3081">
        <v>6.9166127989657298</v>
      </c>
      <c r="P3081">
        <v>191.88679245283001</v>
      </c>
      <c r="Q3081">
        <v>7.3105121116572996E-2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120</v>
      </c>
      <c r="E3082">
        <v>74.967500000000001</v>
      </c>
      <c r="F3082">
        <v>96.05</v>
      </c>
      <c r="G3082">
        <v>-15.2048803557654</v>
      </c>
      <c r="H3082">
        <v>0.367004186568052</v>
      </c>
      <c r="I3082">
        <v>-32.4183794970712</v>
      </c>
      <c r="J3082">
        <v>-8.8922555041423795E-2</v>
      </c>
      <c r="K3082">
        <v>97.241307802733203</v>
      </c>
      <c r="L3082">
        <v>99.0251071298038</v>
      </c>
      <c r="M3082">
        <v>40.526209251755297</v>
      </c>
      <c r="N3082">
        <v>0.84548666880822299</v>
      </c>
      <c r="O3082">
        <v>48.932847475273299</v>
      </c>
      <c r="P3082">
        <v>28.667113194909501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1093</v>
      </c>
      <c r="E3083">
        <v>74.934980105999998</v>
      </c>
      <c r="F3083">
        <v>115.74</v>
      </c>
      <c r="G3083">
        <v>-15.3260929748013</v>
      </c>
      <c r="H3083">
        <v>27.7259746146784</v>
      </c>
      <c r="I3083">
        <v>-7.5755876227319803</v>
      </c>
      <c r="J3083">
        <v>-1.03200103264331</v>
      </c>
      <c r="K3083">
        <v>100.619629686203</v>
      </c>
      <c r="L3083">
        <v>105.63589752785801</v>
      </c>
      <c r="M3083">
        <v>79.389493361581401</v>
      </c>
      <c r="N3083">
        <v>4.3685332384862301</v>
      </c>
      <c r="O3083">
        <v>34.266459305339502</v>
      </c>
      <c r="P3083">
        <v>36.004700352526399</v>
      </c>
      <c r="Q3083">
        <v>6.6448666004134002E-2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713</v>
      </c>
      <c r="E3084">
        <v>74.910257103000006</v>
      </c>
      <c r="F3084">
        <v>724.29</v>
      </c>
      <c r="G3084">
        <v>38.817555391246202</v>
      </c>
      <c r="H3084">
        <v>-4.3971285128425404</v>
      </c>
      <c r="I3084">
        <v>16.115186386144899</v>
      </c>
      <c r="J3084">
        <v>1.66064767731037</v>
      </c>
      <c r="K3084">
        <v>725.47970020410696</v>
      </c>
      <c r="L3084">
        <v>640.88043053565195</v>
      </c>
      <c r="M3084">
        <v>87.496234820458398</v>
      </c>
      <c r="N3084">
        <v>0.51250281717745505</v>
      </c>
      <c r="O3084">
        <v>23.844040370569701</v>
      </c>
      <c r="P3084">
        <v>69.096257558424497</v>
      </c>
      <c r="Q3084">
        <v>2.3985275242898001E-2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239</v>
      </c>
      <c r="E3085">
        <v>74.74486005</v>
      </c>
      <c r="F3085">
        <v>62.2</v>
      </c>
      <c r="G3085">
        <v>29.892820793659801</v>
      </c>
      <c r="H3085">
        <v>14.829973514131099</v>
      </c>
      <c r="I3085">
        <v>-26.0711572748489</v>
      </c>
      <c r="J3085">
        <v>7.1182846521657801</v>
      </c>
      <c r="K3085">
        <v>57.2469047110378</v>
      </c>
      <c r="L3085">
        <v>60.520565880638898</v>
      </c>
      <c r="M3085">
        <v>54.138146103973803</v>
      </c>
      <c r="N3085">
        <v>1.24036481318034</v>
      </c>
      <c r="O3085">
        <v>54.340836012861701</v>
      </c>
      <c r="P3085">
        <v>72.7777777777777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E3086">
        <v>74.632199999999997</v>
      </c>
      <c r="F3086">
        <v>221</v>
      </c>
      <c r="G3086">
        <v>-20.369083968244901</v>
      </c>
      <c r="H3086">
        <v>10.0000010942203</v>
      </c>
      <c r="I3086">
        <v>-7.2219509256426297</v>
      </c>
      <c r="J3086">
        <v>-2.7916252577441201</v>
      </c>
      <c r="K3086">
        <v>243.45908171667301</v>
      </c>
      <c r="M3086">
        <v>36.339788805516903</v>
      </c>
      <c r="N3086">
        <v>0.602488420670238</v>
      </c>
      <c r="O3086">
        <v>105.85972850678699</v>
      </c>
      <c r="P3086">
        <v>17.179215270413501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539</v>
      </c>
      <c r="E3087">
        <v>74.386520000000004</v>
      </c>
      <c r="F3087">
        <v>247</v>
      </c>
      <c r="G3087">
        <v>43.8029716852921</v>
      </c>
      <c r="H3087">
        <v>-9.5098279637782195</v>
      </c>
      <c r="I3087">
        <v>-15.1584901267081</v>
      </c>
      <c r="J3087">
        <v>-0.51222430872012203</v>
      </c>
      <c r="K3087">
        <v>240.19008808349599</v>
      </c>
      <c r="L3087">
        <v>221.72869260378801</v>
      </c>
      <c r="M3087">
        <v>60.470382249289599</v>
      </c>
      <c r="N3087">
        <v>1.65864991610377</v>
      </c>
      <c r="O3087">
        <v>10.1012145748987</v>
      </c>
      <c r="P3087">
        <v>119.84868713840601</v>
      </c>
      <c r="Q3087">
        <v>0.155746209839281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1631</v>
      </c>
      <c r="E3088">
        <v>74.215319454999999</v>
      </c>
      <c r="F3088">
        <v>6448</v>
      </c>
      <c r="G3088">
        <v>-2.5478729417283201</v>
      </c>
      <c r="H3088">
        <v>-3.37813221452297</v>
      </c>
      <c r="I3088">
        <v>3.9865975073653601</v>
      </c>
      <c r="J3088">
        <v>0.41272482050542098</v>
      </c>
      <c r="K3088">
        <v>6338.7450099275002</v>
      </c>
      <c r="L3088">
        <v>5899.5965776367002</v>
      </c>
      <c r="M3088">
        <v>54.002539861815002</v>
      </c>
      <c r="N3088">
        <v>0.93808525389890796</v>
      </c>
      <c r="O3088">
        <v>2.9931761786600299</v>
      </c>
      <c r="P3088">
        <v>28.831168831168799</v>
      </c>
      <c r="Q3088">
        <v>-2.6802431944266999E-2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21</v>
      </c>
      <c r="E3089">
        <v>73.706519999999998</v>
      </c>
      <c r="F3089">
        <v>31</v>
      </c>
      <c r="G3089">
        <v>-55.3123946258413</v>
      </c>
      <c r="H3089">
        <v>-7.3058784863146098</v>
      </c>
      <c r="I3089">
        <v>-30.665850913078199</v>
      </c>
      <c r="J3089">
        <v>-2.4145039503902601</v>
      </c>
      <c r="K3089">
        <v>30.922372187803798</v>
      </c>
      <c r="L3089">
        <v>34.5545924541427</v>
      </c>
      <c r="M3089">
        <v>51.630386240525901</v>
      </c>
      <c r="N3089">
        <v>1.8565837087364301</v>
      </c>
      <c r="O3089">
        <v>77.419354838709594</v>
      </c>
      <c r="P3089">
        <v>21.33072407045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400</v>
      </c>
      <c r="E3090">
        <v>73.689764999999994</v>
      </c>
      <c r="F3090">
        <v>58.5</v>
      </c>
      <c r="G3090">
        <v>-2.57878803914774</v>
      </c>
      <c r="H3090">
        <v>6.7891534658601902</v>
      </c>
      <c r="I3090">
        <v>-21.762371745133201</v>
      </c>
      <c r="J3090">
        <v>-2.5279469452853198</v>
      </c>
      <c r="K3090">
        <v>56.690027343019601</v>
      </c>
      <c r="L3090">
        <v>53.672893148866301</v>
      </c>
      <c r="M3090">
        <v>53.850805311666498</v>
      </c>
      <c r="N3090">
        <v>2.4705505761843698</v>
      </c>
      <c r="O3090">
        <v>24.615384615384599</v>
      </c>
      <c r="P3090">
        <v>57.258064516128997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242</v>
      </c>
      <c r="E3091">
        <v>73.492761375000001</v>
      </c>
      <c r="F3091">
        <v>142.9</v>
      </c>
      <c r="G3091">
        <v>39.461551300763901</v>
      </c>
      <c r="H3091">
        <v>-2.7786255510840698</v>
      </c>
      <c r="I3091">
        <v>-5.0971611149024003</v>
      </c>
      <c r="J3091">
        <v>1.9103759367158499</v>
      </c>
      <c r="K3091">
        <v>140.80518129986899</v>
      </c>
      <c r="L3091">
        <v>127.533993222091</v>
      </c>
      <c r="M3091">
        <v>65.393611660211903</v>
      </c>
      <c r="N3091">
        <v>0.33495581348661702</v>
      </c>
      <c r="O3091">
        <v>29.391182645206399</v>
      </c>
      <c r="P3091">
        <v>73.212121212121204</v>
      </c>
      <c r="Q3091">
        <v>9.0927083930280997E-2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346</v>
      </c>
      <c r="E3092">
        <v>73.456162000000006</v>
      </c>
      <c r="F3092">
        <v>102.15</v>
      </c>
      <c r="G3092">
        <v>46.362517763356799</v>
      </c>
      <c r="H3092">
        <v>34.346899291463103</v>
      </c>
      <c r="I3092">
        <v>33.364364971165699</v>
      </c>
      <c r="J3092">
        <v>32.805814287063797</v>
      </c>
      <c r="K3092">
        <v>84.905177907107998</v>
      </c>
      <c r="L3092">
        <v>76.963792235949896</v>
      </c>
      <c r="M3092">
        <v>81.7990008484078</v>
      </c>
      <c r="N3092">
        <v>2.5325137495956</v>
      </c>
      <c r="O3092">
        <v>22.075379344101702</v>
      </c>
      <c r="P3092">
        <v>92.372881355932194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986</v>
      </c>
      <c r="E3093">
        <v>73.3733</v>
      </c>
      <c r="F3093">
        <v>22.01</v>
      </c>
      <c r="G3093">
        <v>-55.399842683214104</v>
      </c>
      <c r="H3093">
        <v>-11.295943202384199</v>
      </c>
      <c r="I3093">
        <v>-55.9517021329291</v>
      </c>
      <c r="J3093">
        <v>0.53082069418389899</v>
      </c>
      <c r="K3093">
        <v>23.8763561452873</v>
      </c>
      <c r="M3093">
        <v>45.644231677597602</v>
      </c>
      <c r="N3093">
        <v>0.43441487582538002</v>
      </c>
      <c r="O3093">
        <v>81.281235801908196</v>
      </c>
      <c r="P3093">
        <v>14.041450777202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140</v>
      </c>
      <c r="E3094">
        <v>73.315171437000004</v>
      </c>
      <c r="F3094">
        <v>83.58</v>
      </c>
      <c r="G3094">
        <v>92.902624715228399</v>
      </c>
      <c r="H3094">
        <v>63.035295101826897</v>
      </c>
      <c r="I3094">
        <v>79.237201542684105</v>
      </c>
      <c r="J3094">
        <v>75.326589910332501</v>
      </c>
      <c r="K3094">
        <v>46.251414595242402</v>
      </c>
      <c r="L3094">
        <v>42.037646810804198</v>
      </c>
      <c r="M3094">
        <v>83.492668074344706</v>
      </c>
      <c r="N3094">
        <v>3.6025426194413002</v>
      </c>
      <c r="O3094">
        <v>0</v>
      </c>
      <c r="P3094">
        <v>144.38596491228</v>
      </c>
      <c r="Q3094">
        <v>6.8236427788921999E-2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403</v>
      </c>
      <c r="E3095">
        <v>73.307883000000004</v>
      </c>
      <c r="F3095">
        <v>35.799999999999997</v>
      </c>
      <c r="G3095">
        <v>52.590929305357101</v>
      </c>
      <c r="H3095">
        <v>6.8942460079275003</v>
      </c>
      <c r="I3095">
        <v>-3.9751976788893999</v>
      </c>
      <c r="J3095">
        <v>4.3451497903494598</v>
      </c>
      <c r="K3095">
        <v>33.403076812707397</v>
      </c>
      <c r="L3095">
        <v>30.393850719295202</v>
      </c>
      <c r="M3095">
        <v>27.071967311283601</v>
      </c>
      <c r="N3095">
        <v>1.5739766435426601</v>
      </c>
      <c r="O3095">
        <v>9.4692737430167604</v>
      </c>
      <c r="P3095">
        <v>100.335758254057</v>
      </c>
      <c r="Q3095">
        <v>9.4669027237661005E-2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1654</v>
      </c>
      <c r="E3096">
        <v>73.25</v>
      </c>
      <c r="F3096">
        <v>73.8</v>
      </c>
      <c r="G3096">
        <v>-37.329667244617603</v>
      </c>
      <c r="H3096">
        <v>0.93265014470548102</v>
      </c>
      <c r="I3096">
        <v>-24.182534202015301</v>
      </c>
      <c r="J3096">
        <v>6.4628015828896102</v>
      </c>
      <c r="K3096">
        <v>79.097159940356306</v>
      </c>
      <c r="M3096">
        <v>45.314866233243002</v>
      </c>
      <c r="N3096">
        <v>0.459241172051089</v>
      </c>
      <c r="O3096">
        <v>31.029810298102898</v>
      </c>
      <c r="P3096">
        <v>5.4285714285714199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E3097">
        <v>72.984241479999994</v>
      </c>
      <c r="F3097">
        <v>15.38</v>
      </c>
      <c r="G3097">
        <v>-46.165030446009602</v>
      </c>
      <c r="H3097">
        <v>19.942487526757201</v>
      </c>
      <c r="I3097">
        <v>3.1790515806230202</v>
      </c>
      <c r="J3097">
        <v>10.1194107782919</v>
      </c>
      <c r="K3097">
        <v>13.898216267854201</v>
      </c>
      <c r="L3097">
        <v>14.650954999979501</v>
      </c>
      <c r="M3097">
        <v>66.6857291265854</v>
      </c>
      <c r="N3097">
        <v>1.7744784079192499</v>
      </c>
      <c r="O3097">
        <v>68.725617685305494</v>
      </c>
      <c r="P3097">
        <v>48.599033816425099</v>
      </c>
      <c r="Q3097">
        <v>0.14794075682293201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1151</v>
      </c>
      <c r="E3098">
        <v>72.840295162000004</v>
      </c>
      <c r="F3098">
        <v>0.72</v>
      </c>
      <c r="G3098">
        <v>21.331596303863801</v>
      </c>
      <c r="H3098">
        <v>19.200712850785099</v>
      </c>
      <c r="I3098">
        <v>-3.3691370728287899</v>
      </c>
      <c r="J3098">
        <v>-8.8922555041423795E-2</v>
      </c>
      <c r="K3098">
        <v>0.62562715732614305</v>
      </c>
      <c r="L3098">
        <v>0.56109841112796699</v>
      </c>
      <c r="M3098">
        <v>83.038087582281804</v>
      </c>
      <c r="N3098">
        <v>0.997231703281516</v>
      </c>
      <c r="O3098">
        <v>5.55555555555555</v>
      </c>
      <c r="P3098">
        <v>46.938775510204003</v>
      </c>
      <c r="Q3098">
        <v>1.8882505167905999E-2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103</v>
      </c>
      <c r="E3099">
        <v>72.808200679999999</v>
      </c>
      <c r="F3099">
        <v>178.55</v>
      </c>
      <c r="G3099">
        <v>55.569888272097103</v>
      </c>
      <c r="H3099">
        <v>16.9053002380486</v>
      </c>
      <c r="I3099">
        <v>-48.873863827555503</v>
      </c>
      <c r="J3099">
        <v>-3.7886544585266799</v>
      </c>
      <c r="K3099">
        <v>171.788381616002</v>
      </c>
      <c r="L3099">
        <v>160.12019050281</v>
      </c>
      <c r="M3099">
        <v>47.725707069437803</v>
      </c>
      <c r="N3099">
        <v>1.96280454458773</v>
      </c>
      <c r="O3099">
        <v>73.788854662559501</v>
      </c>
      <c r="P3099">
        <v>92.610571736785303</v>
      </c>
      <c r="Q3099">
        <v>5.1598129396276997E-2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393</v>
      </c>
      <c r="E3100">
        <v>72.765000000000001</v>
      </c>
      <c r="F3100">
        <v>84.85</v>
      </c>
      <c r="G3100">
        <v>7.9097366079792399</v>
      </c>
      <c r="H3100">
        <v>13.8467162753577</v>
      </c>
      <c r="I3100">
        <v>4.0921516384599199</v>
      </c>
      <c r="J3100">
        <v>9.6125699822719906</v>
      </c>
      <c r="K3100">
        <v>71.864699596606897</v>
      </c>
      <c r="L3100">
        <v>67.654714281950902</v>
      </c>
      <c r="M3100">
        <v>76.936907380963802</v>
      </c>
      <c r="N3100">
        <v>2.3181454836131001</v>
      </c>
      <c r="O3100">
        <v>6.54095462581025</v>
      </c>
      <c r="P3100">
        <v>57.129629629629598</v>
      </c>
      <c r="Q3100">
        <v>8.7640261845866999E-2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E3101">
        <v>72.611598517999994</v>
      </c>
      <c r="F3101">
        <v>101.94</v>
      </c>
      <c r="G3101">
        <v>20.0630122769407</v>
      </c>
      <c r="H3101">
        <v>12.7542966379117</v>
      </c>
      <c r="I3101">
        <v>9.3779606384686007E-2</v>
      </c>
      <c r="J3101">
        <v>2.4613324704611301</v>
      </c>
      <c r="K3101">
        <v>98.436322963362699</v>
      </c>
      <c r="L3101">
        <v>93.227395833910293</v>
      </c>
      <c r="M3101">
        <v>60.4752245378507</v>
      </c>
      <c r="N3101">
        <v>0.58245241851431795</v>
      </c>
      <c r="O3101">
        <v>50.078477535805298</v>
      </c>
      <c r="P3101">
        <v>71.789686552072695</v>
      </c>
      <c r="Q3101">
        <v>4.7140581376335998E-2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1098</v>
      </c>
      <c r="E3102">
        <v>72.599999999999994</v>
      </c>
      <c r="F3102">
        <v>234.05</v>
      </c>
      <c r="G3102">
        <v>110.568401015657</v>
      </c>
      <c r="H3102">
        <v>5.0231075768486599</v>
      </c>
      <c r="I3102">
        <v>-13.954153907845599</v>
      </c>
      <c r="J3102">
        <v>3.84120844932538</v>
      </c>
      <c r="K3102">
        <v>238.69862245812601</v>
      </c>
      <c r="L3102">
        <v>213.32810681115399</v>
      </c>
      <c r="M3102">
        <v>66.229382214814507</v>
      </c>
      <c r="N3102">
        <v>0.91981739145821395</v>
      </c>
      <c r="O3102">
        <v>30.7199316385387</v>
      </c>
      <c r="P3102">
        <v>183.31921074930301</v>
      </c>
      <c r="Q3102">
        <v>0.17326924055207399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624</v>
      </c>
      <c r="E3103">
        <v>72.367800000000003</v>
      </c>
      <c r="F3103">
        <v>124.15</v>
      </c>
      <c r="G3103">
        <v>-18.488973856901001</v>
      </c>
      <c r="H3103">
        <v>15.089124171845899</v>
      </c>
      <c r="I3103">
        <v>26.956012230422701</v>
      </c>
      <c r="J3103">
        <v>18.563189452552301</v>
      </c>
      <c r="K3103">
        <v>102.03215152970201</v>
      </c>
      <c r="M3103">
        <v>70.417571892484503</v>
      </c>
      <c r="N3103">
        <v>1.11673131076988</v>
      </c>
      <c r="O3103">
        <v>2.13451469995971</v>
      </c>
      <c r="P3103">
        <v>108.13076278290001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D3104" t="s">
        <v>403</v>
      </c>
      <c r="E3104">
        <v>72.364086900000004</v>
      </c>
      <c r="F3104">
        <v>260.39999999999998</v>
      </c>
      <c r="G3104">
        <v>-8.36269473988364</v>
      </c>
      <c r="H3104">
        <v>15.860248806026201</v>
      </c>
      <c r="I3104">
        <v>12.1332552716688</v>
      </c>
      <c r="J3104">
        <v>3.2444107782919098</v>
      </c>
      <c r="K3104">
        <v>218.17876805525</v>
      </c>
      <c r="L3104">
        <v>210.06517923322099</v>
      </c>
      <c r="M3104">
        <v>66.914493005036505</v>
      </c>
      <c r="N3104">
        <v>1.8745684695051701</v>
      </c>
      <c r="O3104">
        <v>0</v>
      </c>
      <c r="P3104">
        <v>87.3381294964028</v>
      </c>
      <c r="Q3104">
        <v>4.4900204874166003E-2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182</v>
      </c>
      <c r="E3105">
        <v>72.355815179999993</v>
      </c>
      <c r="F3105">
        <v>37.68</v>
      </c>
      <c r="G3105">
        <v>11.3611959299738</v>
      </c>
      <c r="H3105">
        <v>28.731158550722402</v>
      </c>
      <c r="I3105">
        <v>6.5544832108672999</v>
      </c>
      <c r="J3105">
        <v>1.12064143933269</v>
      </c>
      <c r="K3105">
        <v>30.781492210458602</v>
      </c>
      <c r="L3105">
        <v>29.620836237921601</v>
      </c>
      <c r="M3105">
        <v>57.859099422803297</v>
      </c>
      <c r="N3105">
        <v>1.3892484207267599</v>
      </c>
      <c r="O3105">
        <v>11.4649681528662</v>
      </c>
      <c r="P3105">
        <v>83.804878048780495</v>
      </c>
      <c r="Q3105">
        <v>1.1709828943045999E-2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252</v>
      </c>
      <c r="E3106">
        <v>72.335839500000006</v>
      </c>
      <c r="F3106">
        <v>108</v>
      </c>
      <c r="G3106">
        <v>24.330346824480301</v>
      </c>
      <c r="H3106">
        <v>6.8355356550995197</v>
      </c>
      <c r="I3106">
        <v>8.0891222702391197</v>
      </c>
      <c r="J3106">
        <v>0.43588660526391698</v>
      </c>
      <c r="K3106">
        <v>98.319117370792199</v>
      </c>
      <c r="L3106">
        <v>87.267338102837897</v>
      </c>
      <c r="M3106">
        <v>50.221520558255797</v>
      </c>
      <c r="N3106">
        <v>1.3337960516252401</v>
      </c>
      <c r="O3106">
        <v>10.5833333333333</v>
      </c>
      <c r="P3106">
        <v>66.6666666666666</v>
      </c>
      <c r="Q3106">
        <v>5.0694269488251002E-2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E3107">
        <v>72.300819200000007</v>
      </c>
      <c r="F3107">
        <v>90.75</v>
      </c>
      <c r="G3107">
        <v>72.234547412364805</v>
      </c>
      <c r="H3107">
        <v>-4.5500787305148496</v>
      </c>
      <c r="I3107">
        <v>-14.3201088867831</v>
      </c>
      <c r="J3107">
        <v>-9.1375416133772304E-4</v>
      </c>
      <c r="K3107">
        <v>93.476905564733499</v>
      </c>
      <c r="L3107">
        <v>83.236606667295206</v>
      </c>
      <c r="M3107">
        <v>41.3805668116863</v>
      </c>
      <c r="N3107">
        <v>0.96628679323134603</v>
      </c>
      <c r="O3107">
        <v>28.143250688705201</v>
      </c>
      <c r="P3107">
        <v>116.071428571428</v>
      </c>
      <c r="Q3107">
        <v>7.8335088712701006E-2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E3108">
        <v>72.289459527999995</v>
      </c>
      <c r="F3108">
        <v>5.64</v>
      </c>
      <c r="G3108">
        <v>-83.829401428562406</v>
      </c>
      <c r="H3108">
        <v>-13.4881007085368</v>
      </c>
      <c r="I3108">
        <v>-43.001918084920099</v>
      </c>
      <c r="J3108">
        <v>-2.1543270300844299</v>
      </c>
      <c r="K3108">
        <v>5.9280338054792097</v>
      </c>
      <c r="L3108">
        <v>6.6824087724020496</v>
      </c>
      <c r="M3108">
        <v>43.8624849492615</v>
      </c>
      <c r="N3108">
        <v>0.77273914676617905</v>
      </c>
      <c r="O3108">
        <v>139.36170212765899</v>
      </c>
      <c r="P3108">
        <v>18.487394957983099</v>
      </c>
      <c r="Q3108">
        <v>8.4875652290744993E-2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49</v>
      </c>
      <c r="E3109">
        <v>72.139499999999998</v>
      </c>
      <c r="F3109">
        <v>220</v>
      </c>
      <c r="G3109">
        <v>52.5304726155221</v>
      </c>
      <c r="H3109">
        <v>3.2599852289631501</v>
      </c>
      <c r="I3109">
        <v>9.5588112960513492</v>
      </c>
      <c r="J3109">
        <v>0.320447469975635</v>
      </c>
      <c r="K3109">
        <v>206.358146540776</v>
      </c>
      <c r="L3109">
        <v>186.776897065225</v>
      </c>
      <c r="M3109">
        <v>45.790586058280397</v>
      </c>
      <c r="N3109">
        <v>0.59797274894395402</v>
      </c>
      <c r="O3109">
        <v>13.636363636363599</v>
      </c>
      <c r="P3109">
        <v>81.818181818181799</v>
      </c>
      <c r="Q3109">
        <v>6.1291147731525997E-2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D3110" t="s">
        <v>1151</v>
      </c>
      <c r="E3110">
        <v>71.703940000000003</v>
      </c>
      <c r="F3110">
        <v>58.35</v>
      </c>
      <c r="G3110">
        <v>-65.761025360186295</v>
      </c>
      <c r="H3110">
        <v>6.79444924388942</v>
      </c>
      <c r="I3110">
        <v>-51.0066496392513</v>
      </c>
      <c r="J3110">
        <v>16.911077444958501</v>
      </c>
      <c r="K3110">
        <v>59.338181525468102</v>
      </c>
      <c r="L3110">
        <v>83.406089441554897</v>
      </c>
      <c r="M3110">
        <v>70.004668301302701</v>
      </c>
      <c r="N3110">
        <v>1.5027149321266899</v>
      </c>
      <c r="O3110">
        <v>180.976863753213</v>
      </c>
      <c r="P3110">
        <v>21.1838006230529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393</v>
      </c>
      <c r="E3111">
        <v>71.215031824999997</v>
      </c>
      <c r="F3111">
        <v>33.81</v>
      </c>
      <c r="G3111">
        <v>64.550301108620403</v>
      </c>
      <c r="H3111">
        <v>-20.6679970815938</v>
      </c>
      <c r="I3111">
        <v>32.336527712065099</v>
      </c>
      <c r="J3111">
        <v>-6.2628355985196897</v>
      </c>
      <c r="K3111">
        <v>35.812241058203099</v>
      </c>
      <c r="L3111">
        <v>30.062383211436298</v>
      </c>
      <c r="M3111">
        <v>45.009373866092801</v>
      </c>
      <c r="N3111">
        <v>1.03372321292887</v>
      </c>
      <c r="O3111">
        <v>44.631765749778097</v>
      </c>
      <c r="P3111">
        <v>131.57534246575301</v>
      </c>
      <c r="Q3111">
        <v>5.9556907712226999E-2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E3112">
        <v>71.149360799999997</v>
      </c>
      <c r="F3112">
        <v>75.55</v>
      </c>
      <c r="G3112">
        <v>-56.750088429818099</v>
      </c>
      <c r="H3112">
        <v>18.1542522326396</v>
      </c>
      <c r="I3112">
        <v>-43.6029553872158</v>
      </c>
      <c r="J3112">
        <v>5.1876961015745202</v>
      </c>
      <c r="M3112">
        <v>60.661571766406801</v>
      </c>
      <c r="O3112">
        <v>60.105890138980797</v>
      </c>
      <c r="P3112">
        <v>31.1631944444444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E3113">
        <v>71.131919999999994</v>
      </c>
      <c r="F3113">
        <v>5.86</v>
      </c>
      <c r="G3113">
        <v>-79.501750410116699</v>
      </c>
      <c r="H3113">
        <v>3.4284996531268002</v>
      </c>
      <c r="I3113">
        <v>-12.4600461637378</v>
      </c>
      <c r="J3113">
        <v>2.3124496576515301</v>
      </c>
      <c r="K3113">
        <v>5.7918895705694604</v>
      </c>
      <c r="L3113">
        <v>6.6343530934345303</v>
      </c>
      <c r="M3113">
        <v>58.1139076461766</v>
      </c>
      <c r="N3113">
        <v>2.9206462274426599</v>
      </c>
      <c r="O3113">
        <v>160.06825938566499</v>
      </c>
      <c r="P3113">
        <v>45.771144278606897</v>
      </c>
      <c r="Q3113">
        <v>9.4887795541427997E-2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D3114" t="s">
        <v>542</v>
      </c>
      <c r="E3114">
        <v>70.918769999999995</v>
      </c>
      <c r="F3114">
        <v>60.2</v>
      </c>
      <c r="G3114">
        <v>-23.051812937174901</v>
      </c>
      <c r="H3114">
        <v>12.779591599155401</v>
      </c>
      <c r="I3114">
        <v>-9.9046798945726309</v>
      </c>
      <c r="J3114">
        <v>-3.2635257296445901</v>
      </c>
      <c r="M3114">
        <v>49.884201572760098</v>
      </c>
      <c r="O3114">
        <v>24.418604651162699</v>
      </c>
      <c r="P3114">
        <v>30.585683297180001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713</v>
      </c>
      <c r="E3115">
        <v>70.753706170000001</v>
      </c>
      <c r="F3115">
        <v>24.14</v>
      </c>
      <c r="G3115">
        <v>-6.7494736425784696</v>
      </c>
      <c r="H3115">
        <v>1.89512850395766</v>
      </c>
      <c r="I3115">
        <v>-0.64902254169063001</v>
      </c>
      <c r="J3115">
        <v>-0.377463362955687</v>
      </c>
      <c r="K3115">
        <v>22.988731374718501</v>
      </c>
      <c r="L3115">
        <v>21.544202718325199</v>
      </c>
      <c r="M3115">
        <v>67.469215611950702</v>
      </c>
      <c r="N3115">
        <v>1.1883975789136201</v>
      </c>
      <c r="O3115">
        <v>3.3554266777133299</v>
      </c>
      <c r="P3115">
        <v>27.052631578947299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D3116" t="s">
        <v>542</v>
      </c>
      <c r="E3116">
        <v>70.577711500000007</v>
      </c>
      <c r="F3116">
        <v>57.55</v>
      </c>
      <c r="G3116">
        <v>-40.974826265163699</v>
      </c>
      <c r="H3116">
        <v>-3.8001662226405699</v>
      </c>
      <c r="I3116">
        <v>-20.453651279645101</v>
      </c>
      <c r="J3116">
        <v>-13.536928809928</v>
      </c>
      <c r="K3116">
        <v>58.689332582580001</v>
      </c>
      <c r="L3116">
        <v>61.8334422771131</v>
      </c>
      <c r="M3116">
        <v>89.441350932327296</v>
      </c>
      <c r="N3116">
        <v>2.5945945945945899</v>
      </c>
      <c r="O3116">
        <v>31.972198088618502</v>
      </c>
      <c r="P3116">
        <v>12.843137254901899</v>
      </c>
      <c r="Q3116">
        <v>1.7858608684249998E-2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189</v>
      </c>
      <c r="E3117">
        <v>70.445250000000001</v>
      </c>
      <c r="F3117">
        <v>113.9</v>
      </c>
      <c r="G3117">
        <v>36.5049756470614</v>
      </c>
      <c r="H3117">
        <v>13.6957185933112</v>
      </c>
      <c r="I3117">
        <v>-17.265729406529299</v>
      </c>
      <c r="J3117">
        <v>-2.6280677095060798</v>
      </c>
      <c r="K3117">
        <v>105.378767464489</v>
      </c>
      <c r="L3117">
        <v>99.366665170953297</v>
      </c>
      <c r="M3117">
        <v>59.928947911367899</v>
      </c>
      <c r="N3117">
        <v>1.0755701973234799</v>
      </c>
      <c r="O3117">
        <v>36.830553116769003</v>
      </c>
      <c r="P3117">
        <v>83.413848631239901</v>
      </c>
      <c r="Q3117">
        <v>2.8050722220074001E-2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E3118">
        <v>70.369479264999995</v>
      </c>
      <c r="F3118">
        <v>60.14</v>
      </c>
      <c r="G3118">
        <v>-20.778871728564301</v>
      </c>
      <c r="H3118">
        <v>-4.2881007085368399</v>
      </c>
      <c r="I3118">
        <v>-15.9581206181666</v>
      </c>
      <c r="J3118">
        <v>3.89447993458512</v>
      </c>
      <c r="K3118">
        <v>51.641840462771803</v>
      </c>
      <c r="L3118">
        <v>56.209552082887299</v>
      </c>
      <c r="M3118">
        <v>56.557403925480003</v>
      </c>
      <c r="N3118">
        <v>2.21282711691945</v>
      </c>
      <c r="O3118">
        <v>35.217825074825399</v>
      </c>
      <c r="P3118">
        <v>33.3481152993348</v>
      </c>
      <c r="Q3118">
        <v>-1.2822951261458999E-2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539</v>
      </c>
      <c r="E3119">
        <v>70.3583991</v>
      </c>
      <c r="F3119">
        <v>49.01</v>
      </c>
      <c r="G3119">
        <v>24.041675755491799</v>
      </c>
      <c r="H3119">
        <v>7.7241515437154202</v>
      </c>
      <c r="I3119">
        <v>-28.235952676884398</v>
      </c>
      <c r="J3119">
        <v>-5.9623880885636096</v>
      </c>
      <c r="K3119">
        <v>49.257677610443601</v>
      </c>
      <c r="L3119">
        <v>46.381507368362101</v>
      </c>
      <c r="M3119">
        <v>45.568856145006002</v>
      </c>
      <c r="N3119">
        <v>0.50529861810041099</v>
      </c>
      <c r="O3119">
        <v>45.684554172617801</v>
      </c>
      <c r="P3119">
        <v>67.5555555555555</v>
      </c>
      <c r="Q3119">
        <v>4.2648702410814997E-2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539</v>
      </c>
      <c r="E3120">
        <v>70.247341500000005</v>
      </c>
      <c r="F3120">
        <v>220.9</v>
      </c>
      <c r="G3120">
        <v>240.667070503492</v>
      </c>
      <c r="H3120">
        <v>37.541709456802998</v>
      </c>
      <c r="I3120">
        <v>101.694098286092</v>
      </c>
      <c r="J3120">
        <v>-3.2204465633921502</v>
      </c>
      <c r="K3120">
        <v>181.952200683222</v>
      </c>
      <c r="L3120">
        <v>137.979527002628</v>
      </c>
      <c r="M3120">
        <v>68.677559473786005</v>
      </c>
      <c r="N3120">
        <v>2.3526344422466701</v>
      </c>
      <c r="O3120">
        <v>20.574920778632801</v>
      </c>
      <c r="P3120">
        <v>299.74665218964799</v>
      </c>
      <c r="Q3120">
        <v>0.118489041688845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777</v>
      </c>
      <c r="E3121">
        <v>69.846356999999998</v>
      </c>
      <c r="F3121">
        <v>197.45</v>
      </c>
      <c r="G3121">
        <v>-31.178676097779601</v>
      </c>
      <c r="H3121">
        <v>-24.740866665983599</v>
      </c>
      <c r="I3121">
        <v>-24.312724735166402</v>
      </c>
      <c r="J3121">
        <v>-15.1832621776829</v>
      </c>
      <c r="K3121">
        <v>209.43185084700201</v>
      </c>
      <c r="L3121">
        <v>208.231937111203</v>
      </c>
      <c r="M3121">
        <v>29.356475694145502</v>
      </c>
      <c r="N3121">
        <v>1.0715475098807401</v>
      </c>
      <c r="O3121">
        <v>98.480628007090402</v>
      </c>
      <c r="P3121">
        <v>43.079710144927503</v>
      </c>
      <c r="Q3121">
        <v>0.17275646588589599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D3122" t="s">
        <v>1407</v>
      </c>
      <c r="E3122">
        <v>69.845550000000003</v>
      </c>
      <c r="F3122">
        <v>46.6</v>
      </c>
      <c r="G3122">
        <v>-56.824891383461903</v>
      </c>
      <c r="H3122">
        <v>-1.06508232461209</v>
      </c>
      <c r="I3122">
        <v>-11.1997245644332</v>
      </c>
      <c r="J3122">
        <v>-4.98182882346351</v>
      </c>
      <c r="K3122">
        <v>48.580309868069001</v>
      </c>
      <c r="L3122">
        <v>50.727548660637503</v>
      </c>
      <c r="M3122">
        <v>54.2217921624257</v>
      </c>
      <c r="N3122">
        <v>1.5848879142183201</v>
      </c>
      <c r="O3122">
        <v>73.819742489270396</v>
      </c>
      <c r="P3122">
        <v>10.4003790570954</v>
      </c>
      <c r="Q3122">
        <v>9.1888122831358998E-2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189</v>
      </c>
      <c r="E3123">
        <v>69.832473969999995</v>
      </c>
      <c r="F3123">
        <v>66.7</v>
      </c>
      <c r="G3123">
        <v>-23.541379665406701</v>
      </c>
      <c r="H3123">
        <v>29.452481815734998</v>
      </c>
      <c r="I3123">
        <v>-10.394246622804401</v>
      </c>
      <c r="J3123">
        <v>11.742519908491699</v>
      </c>
      <c r="M3123">
        <v>64.7884941036193</v>
      </c>
      <c r="O3123">
        <v>11.5442278860569</v>
      </c>
      <c r="P3123">
        <v>35.431472081218203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1576</v>
      </c>
      <c r="E3124">
        <v>69.790827800000002</v>
      </c>
      <c r="F3124">
        <v>38.950000000000003</v>
      </c>
      <c r="G3124">
        <v>2.3074349151705</v>
      </c>
      <c r="H3124">
        <v>-6.9639981444342798</v>
      </c>
      <c r="I3124">
        <v>-34.325642954108901</v>
      </c>
      <c r="J3124">
        <v>-2.5248199909388598</v>
      </c>
      <c r="K3124">
        <v>42.982477919033897</v>
      </c>
      <c r="M3124">
        <v>42.4983152654629</v>
      </c>
      <c r="N3124">
        <v>1.25827814569536</v>
      </c>
      <c r="O3124">
        <v>92.554557124518595</v>
      </c>
      <c r="P3124">
        <v>38.612099644128101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1151</v>
      </c>
      <c r="E3125">
        <v>69.72</v>
      </c>
      <c r="F3125">
        <v>13.2</v>
      </c>
      <c r="G3125">
        <v>-23.2833991908483</v>
      </c>
      <c r="H3125">
        <v>-5.4989744949446102</v>
      </c>
      <c r="I3125">
        <v>-14.5371974990494</v>
      </c>
      <c r="J3125">
        <v>0.67095586441146005</v>
      </c>
      <c r="K3125">
        <v>13.502779171442199</v>
      </c>
      <c r="L3125">
        <v>13.8325464743731</v>
      </c>
      <c r="M3125">
        <v>50.069185969259202</v>
      </c>
      <c r="N3125">
        <v>0.86830186464068104</v>
      </c>
      <c r="O3125">
        <v>54.848484848484802</v>
      </c>
      <c r="P3125">
        <v>29.411764705882302</v>
      </c>
      <c r="Q3125">
        <v>-4.1867569733790001E-2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487</v>
      </c>
      <c r="E3126">
        <v>69.708399999999997</v>
      </c>
      <c r="F3126">
        <v>9.68</v>
      </c>
      <c r="G3126">
        <v>115.18884069415699</v>
      </c>
      <c r="H3126">
        <v>37.318053137616999</v>
      </c>
      <c r="I3126">
        <v>0.75632810526795702</v>
      </c>
      <c r="J3126">
        <v>5.8880889392114604</v>
      </c>
      <c r="K3126">
        <v>8.1094467602640208</v>
      </c>
      <c r="L3126">
        <v>7.5800223787784802</v>
      </c>
      <c r="M3126">
        <v>73.488247476879494</v>
      </c>
      <c r="N3126">
        <v>1.0136692938580301</v>
      </c>
      <c r="O3126">
        <v>28.719008264462801</v>
      </c>
      <c r="P3126">
        <v>167.40331491712701</v>
      </c>
      <c r="Q3126">
        <v>5.8998281078508998E-2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1344</v>
      </c>
      <c r="E3127">
        <v>69.545400000000001</v>
      </c>
      <c r="F3127">
        <v>35.92</v>
      </c>
      <c r="G3127">
        <v>53.188241400927097</v>
      </c>
      <c r="H3127">
        <v>45.124818850466802</v>
      </c>
      <c r="I3127">
        <v>47.397541731233197</v>
      </c>
      <c r="J3127">
        <v>6.4517751193771797</v>
      </c>
      <c r="K3127">
        <v>29.270755459911499</v>
      </c>
      <c r="L3127">
        <v>24.592748346073499</v>
      </c>
      <c r="M3127">
        <v>78.526501880130098</v>
      </c>
      <c r="N3127">
        <v>0.83151626966454195</v>
      </c>
      <c r="O3127">
        <v>6.4309576837416396</v>
      </c>
      <c r="P3127">
        <v>99.5555555555555</v>
      </c>
      <c r="Q3127">
        <v>5.9270310970900002E-3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479</v>
      </c>
      <c r="E3128">
        <v>69.474735827999993</v>
      </c>
      <c r="F3128">
        <v>7.6</v>
      </c>
      <c r="G3128">
        <v>16.057245991357298</v>
      </c>
      <c r="H3128">
        <v>36.105817331111503</v>
      </c>
      <c r="I3128">
        <v>0.87149399442017705</v>
      </c>
      <c r="J3128">
        <v>11.022188556069599</v>
      </c>
      <c r="K3128">
        <v>6.3541084546137396</v>
      </c>
      <c r="L3128">
        <v>7.28604737878696</v>
      </c>
      <c r="M3128">
        <v>62.505234737645402</v>
      </c>
      <c r="N3128">
        <v>1.7912686557563</v>
      </c>
      <c r="O3128">
        <v>7.8947368421052602</v>
      </c>
      <c r="P3128">
        <v>84.641273291380998</v>
      </c>
      <c r="Q3128">
        <v>6.6861800442526001E-2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E3129">
        <v>69.3</v>
      </c>
      <c r="F3129">
        <v>1.3</v>
      </c>
      <c r="G3129">
        <v>129.294781577973</v>
      </c>
      <c r="H3129">
        <v>32.971899291463103</v>
      </c>
      <c r="I3129">
        <v>-13.9751976788893</v>
      </c>
      <c r="J3129">
        <v>19.911077444958501</v>
      </c>
      <c r="K3129">
        <v>1.00698275522626</v>
      </c>
      <c r="L3129">
        <v>0.84791764585561902</v>
      </c>
      <c r="M3129">
        <v>94.712917900163305</v>
      </c>
      <c r="N3129">
        <v>2.6138230490069998</v>
      </c>
      <c r="O3129">
        <v>6.1538461538461302</v>
      </c>
      <c r="P3129">
        <v>188.888888888888</v>
      </c>
      <c r="Q3129">
        <v>0.132739243364347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484</v>
      </c>
      <c r="E3130">
        <v>69.159490399999996</v>
      </c>
      <c r="F3130">
        <v>30.44</v>
      </c>
      <c r="G3130">
        <v>22.8806256717086</v>
      </c>
      <c r="H3130">
        <v>22.3161615865451</v>
      </c>
      <c r="I3130">
        <v>-18.218560095626401</v>
      </c>
      <c r="J3130">
        <v>10.6445300388762</v>
      </c>
      <c r="K3130">
        <v>27.277398167715901</v>
      </c>
      <c r="L3130">
        <v>26.881099854186999</v>
      </c>
      <c r="M3130">
        <v>63.015120683830602</v>
      </c>
      <c r="N3130">
        <v>1.7780891332226201</v>
      </c>
      <c r="O3130">
        <v>40.275952693823903</v>
      </c>
      <c r="P3130">
        <v>52.2</v>
      </c>
      <c r="Q3130">
        <v>1.2398813007641001E-2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542</v>
      </c>
      <c r="E3131">
        <v>69.090763749999994</v>
      </c>
      <c r="F3131">
        <v>48.8</v>
      </c>
      <c r="G3131">
        <v>-30.108157679921401</v>
      </c>
      <c r="H3131">
        <v>7.1023340740718499</v>
      </c>
      <c r="I3131">
        <v>9.9991759190726501</v>
      </c>
      <c r="J3131">
        <v>-5.0842972081403897</v>
      </c>
      <c r="K3131">
        <v>43.767618999716397</v>
      </c>
      <c r="L3131">
        <v>38.6053782402496</v>
      </c>
      <c r="M3131">
        <v>50.361137162103603</v>
      </c>
      <c r="N3131">
        <v>1.7777777777777699</v>
      </c>
      <c r="O3131">
        <v>28.790983606557301</v>
      </c>
      <c r="P3131">
        <v>78.102189781021906</v>
      </c>
      <c r="Q3131">
        <v>0.14441453998588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484</v>
      </c>
      <c r="E3132">
        <v>69.043253687999993</v>
      </c>
      <c r="F3132">
        <v>105.52</v>
      </c>
      <c r="G3132">
        <v>1.29600780508493</v>
      </c>
      <c r="H3132">
        <v>8.1298537141869893</v>
      </c>
      <c r="I3132">
        <v>-10.6558975867962</v>
      </c>
      <c r="J3132">
        <v>6.1655339999142598</v>
      </c>
      <c r="K3132">
        <v>96.084625092995196</v>
      </c>
      <c r="L3132">
        <v>93.821057597057504</v>
      </c>
      <c r="M3132">
        <v>69.622971268944795</v>
      </c>
      <c r="N3132">
        <v>2.2166963131685602</v>
      </c>
      <c r="O3132">
        <v>13.6751326762699</v>
      </c>
      <c r="P3132">
        <v>29.155446756425899</v>
      </c>
      <c r="Q3132">
        <v>2.2322303508440999E-2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65</v>
      </c>
      <c r="E3133">
        <v>68.987299272000001</v>
      </c>
      <c r="F3133">
        <v>15.8</v>
      </c>
      <c r="G3133">
        <v>32.234978635817598</v>
      </c>
      <c r="H3133">
        <v>6.5510359821106299</v>
      </c>
      <c r="I3133">
        <v>-16.991768218118501</v>
      </c>
      <c r="J3133">
        <v>22.450759984641099</v>
      </c>
      <c r="K3133">
        <v>13.583916935707</v>
      </c>
      <c r="L3133">
        <v>13.803112027991901</v>
      </c>
      <c r="M3133">
        <v>79.927215457107394</v>
      </c>
      <c r="N3133">
        <v>0.99404934430939496</v>
      </c>
      <c r="O3133">
        <v>24.683544303797401</v>
      </c>
      <c r="P3133">
        <v>94.581280788177295</v>
      </c>
      <c r="Q3133">
        <v>2.7145154339186999E-2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629</v>
      </c>
      <c r="E3134">
        <v>68.968853999999993</v>
      </c>
      <c r="F3134">
        <v>72.22</v>
      </c>
      <c r="G3134">
        <v>873.28632010209606</v>
      </c>
      <c r="H3134">
        <v>23.0690724363394</v>
      </c>
      <c r="I3134">
        <v>274.778559734385</v>
      </c>
      <c r="J3134">
        <v>15.648256932138001</v>
      </c>
      <c r="K3134">
        <v>59.159978849390001</v>
      </c>
      <c r="M3134">
        <v>100</v>
      </c>
      <c r="N3134">
        <v>4.9030470914127404</v>
      </c>
      <c r="O3134">
        <v>0</v>
      </c>
      <c r="P3134">
        <v>898.89349930843696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75</v>
      </c>
      <c r="E3135">
        <v>68.828063615999994</v>
      </c>
      <c r="F3135">
        <v>21.17</v>
      </c>
      <c r="G3135">
        <v>-47.054303510607298</v>
      </c>
      <c r="H3135">
        <v>-15.4824575550098</v>
      </c>
      <c r="I3135">
        <v>-27.4399658424527</v>
      </c>
      <c r="J3135">
        <v>-3.4657798265407398</v>
      </c>
      <c r="K3135">
        <v>21.691087733140499</v>
      </c>
      <c r="L3135">
        <v>23.000122795170501</v>
      </c>
      <c r="M3135">
        <v>42.283329379335903</v>
      </c>
      <c r="N3135">
        <v>0.46093562909483898</v>
      </c>
      <c r="O3135">
        <v>53.991497401983899</v>
      </c>
      <c r="P3135">
        <v>20.284090909090899</v>
      </c>
      <c r="Q3135">
        <v>5.3485332072374998E-2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75</v>
      </c>
      <c r="E3136">
        <v>68.737035000000006</v>
      </c>
      <c r="F3136">
        <v>160</v>
      </c>
      <c r="G3136">
        <v>180.203218347176</v>
      </c>
      <c r="H3136">
        <v>-9.8535444955190794</v>
      </c>
      <c r="I3136">
        <v>6.9875088941195402</v>
      </c>
      <c r="J3136">
        <v>-2.5279469452853198</v>
      </c>
      <c r="K3136">
        <v>164.72619522550499</v>
      </c>
      <c r="L3136">
        <v>127.52565180153201</v>
      </c>
      <c r="M3136">
        <v>46.848579095720901</v>
      </c>
      <c r="N3136">
        <v>0.27142260139232899</v>
      </c>
      <c r="O3136">
        <v>19.781249999999901</v>
      </c>
      <c r="P3136">
        <v>205.810397553516</v>
      </c>
      <c r="Q3136">
        <v>0.28125572333864202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E3137">
        <v>68.729644300000004</v>
      </c>
      <c r="F3137">
        <v>108.81</v>
      </c>
      <c r="G3137">
        <v>2387.3258461978098</v>
      </c>
      <c r="H3137">
        <v>-7.2613464378403902</v>
      </c>
      <c r="I3137">
        <v>49.604296999800901</v>
      </c>
      <c r="J3137">
        <v>-2.4543815772011102</v>
      </c>
      <c r="K3137">
        <v>111.960148484717</v>
      </c>
      <c r="L3137">
        <v>86.080986999473296</v>
      </c>
      <c r="M3137">
        <v>56.499770970671101</v>
      </c>
      <c r="N3137">
        <v>1.78324385472338</v>
      </c>
      <c r="O3137">
        <v>35.833103575038997</v>
      </c>
      <c r="P3137">
        <v>2412.9330254041502</v>
      </c>
      <c r="Q3137">
        <v>0.25060139685982702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E3138">
        <v>68.680425</v>
      </c>
      <c r="F3138">
        <v>144</v>
      </c>
      <c r="G3138">
        <v>1245.8213922222301</v>
      </c>
      <c r="H3138">
        <v>-3.47689691063924</v>
      </c>
      <c r="I3138">
        <v>109.79647490432799</v>
      </c>
      <c r="J3138">
        <v>8.0780465919640196</v>
      </c>
      <c r="K3138">
        <v>135.660435842336</v>
      </c>
      <c r="L3138">
        <v>93.639243800702602</v>
      </c>
      <c r="M3138">
        <v>61.9361076890535</v>
      </c>
      <c r="N3138">
        <v>0.47608577728710599</v>
      </c>
      <c r="O3138">
        <v>10.1041666666666</v>
      </c>
      <c r="P3138">
        <v>1460.13001083423</v>
      </c>
      <c r="Q3138">
        <v>0.17105036880143401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E3139">
        <v>68.653208879999994</v>
      </c>
      <c r="F3139">
        <v>76.98</v>
      </c>
      <c r="G3139">
        <v>140.75960280058001</v>
      </c>
      <c r="H3139">
        <v>58.210470085959301</v>
      </c>
      <c r="I3139">
        <v>95.089158473630604</v>
      </c>
      <c r="J3139">
        <v>21.418948198893901</v>
      </c>
      <c r="K3139">
        <v>44.238175969482199</v>
      </c>
      <c r="L3139">
        <v>27.0867692524772</v>
      </c>
      <c r="M3139">
        <v>99.999999999999403</v>
      </c>
      <c r="N3139">
        <v>1.12150273440596</v>
      </c>
      <c r="O3139">
        <v>1.29903871135317E-2</v>
      </c>
      <c r="P3139">
        <v>243.50736278447101</v>
      </c>
      <c r="Q3139">
        <v>0.249937547537216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629</v>
      </c>
      <c r="E3140">
        <v>68.508937299999999</v>
      </c>
      <c r="F3140">
        <v>42.7</v>
      </c>
      <c r="G3140">
        <v>21.784187636824601</v>
      </c>
      <c r="H3140">
        <v>4.8412218972248997</v>
      </c>
      <c r="I3140">
        <v>-16.6135458965826</v>
      </c>
      <c r="J3140">
        <v>-8.8922555041423795E-2</v>
      </c>
      <c r="K3140">
        <v>44.996159109039503</v>
      </c>
      <c r="L3140">
        <v>43.6057000784336</v>
      </c>
      <c r="M3140">
        <v>50.952336905488501</v>
      </c>
      <c r="N3140">
        <v>0.44644400806222301</v>
      </c>
      <c r="O3140">
        <v>63.629976580796203</v>
      </c>
      <c r="P3140">
        <v>54.686174731805899</v>
      </c>
      <c r="Q3140">
        <v>4.5230229717327E-2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100</v>
      </c>
      <c r="E3141">
        <v>68.475161004</v>
      </c>
      <c r="F3141">
        <v>35.869999999999997</v>
      </c>
      <c r="G3141">
        <v>138.83726523810401</v>
      </c>
      <c r="H3141">
        <v>1.1576135771774501</v>
      </c>
      <c r="I3141">
        <v>39.577495465084297</v>
      </c>
      <c r="J3141">
        <v>3.2639693141957999</v>
      </c>
      <c r="K3141">
        <v>34.5952682556185</v>
      </c>
      <c r="L3141">
        <v>27.204001588746799</v>
      </c>
      <c r="M3141">
        <v>62.325515056093799</v>
      </c>
      <c r="N3141">
        <v>0.980015227383636</v>
      </c>
      <c r="O3141">
        <v>14.3016448285475</v>
      </c>
      <c r="P3141">
        <v>174.865900383141</v>
      </c>
      <c r="Q3141">
        <v>-1.1268521223114E-2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242</v>
      </c>
      <c r="E3142">
        <v>68.270128920000005</v>
      </c>
      <c r="F3142">
        <v>4.1100000000000003</v>
      </c>
      <c r="G3142">
        <v>35.569291381895098</v>
      </c>
      <c r="H3142">
        <v>-7.6013867605463101</v>
      </c>
      <c r="I3142">
        <v>-23.6911476756169</v>
      </c>
      <c r="J3142">
        <v>-0.81531480685740998</v>
      </c>
      <c r="K3142">
        <v>4.0954954876642997</v>
      </c>
      <c r="L3142">
        <v>3.7826318244069999</v>
      </c>
      <c r="M3142">
        <v>55.108833462829899</v>
      </c>
      <c r="N3142">
        <v>0.60606686518152098</v>
      </c>
      <c r="O3142">
        <v>28.710462287104601</v>
      </c>
      <c r="P3142">
        <v>69.834710743801594</v>
      </c>
      <c r="Q3142">
        <v>5.1260224241585002E-2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539</v>
      </c>
      <c r="E3143">
        <v>68.16825</v>
      </c>
      <c r="F3143">
        <v>1.23</v>
      </c>
      <c r="G3143">
        <v>79.392820793659794</v>
      </c>
      <c r="H3143">
        <v>24.4718992914631</v>
      </c>
      <c r="I3143">
        <v>-7.3318410355327401</v>
      </c>
      <c r="J3143">
        <v>11.1179739966827</v>
      </c>
      <c r="K3143">
        <v>1.08346811584436</v>
      </c>
      <c r="L3143">
        <v>0.94365047541349001</v>
      </c>
      <c r="M3143">
        <v>81.176645019781802</v>
      </c>
      <c r="N3143">
        <v>1.3919265177306901</v>
      </c>
      <c r="O3143">
        <v>14.634146341463399</v>
      </c>
      <c r="P3143">
        <v>112.068965517241</v>
      </c>
      <c r="Q3143">
        <v>6.8159169320911997E-2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140</v>
      </c>
      <c r="E3144">
        <v>68.165999999999997</v>
      </c>
      <c r="F3144">
        <v>36.79</v>
      </c>
      <c r="G3144">
        <v>55.179061579900498</v>
      </c>
      <c r="H3144">
        <v>19.5837413967263</v>
      </c>
      <c r="I3144">
        <v>5.0798899384985399</v>
      </c>
      <c r="J3144">
        <v>-1.83371422170809</v>
      </c>
      <c r="K3144">
        <v>33.131213376587198</v>
      </c>
      <c r="L3144">
        <v>30.034120894632402</v>
      </c>
      <c r="M3144">
        <v>71.260546500997293</v>
      </c>
      <c r="N3144">
        <v>3.3698216607339702</v>
      </c>
      <c r="O3144">
        <v>12.856754552867599</v>
      </c>
      <c r="P3144">
        <v>100.490463215258</v>
      </c>
      <c r="Q3144">
        <v>7.1876641155250998E-2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1407</v>
      </c>
      <c r="E3145">
        <v>68.158810000000003</v>
      </c>
      <c r="F3145">
        <v>30.25</v>
      </c>
      <c r="G3145">
        <v>54.774454663665701</v>
      </c>
      <c r="H3145">
        <v>10.8507440026409</v>
      </c>
      <c r="I3145">
        <v>-11.6267128304045</v>
      </c>
      <c r="J3145">
        <v>-1.6884107188290101</v>
      </c>
      <c r="K3145">
        <v>29.175975890596401</v>
      </c>
      <c r="L3145">
        <v>27.308688016040701</v>
      </c>
      <c r="M3145">
        <v>48.959245824076199</v>
      </c>
      <c r="N3145">
        <v>2.0996063360614801</v>
      </c>
      <c r="O3145">
        <v>30.214876033057799</v>
      </c>
      <c r="P3145">
        <v>90.251572327044002</v>
      </c>
      <c r="Q3145">
        <v>3.2632380909828999E-2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E3146">
        <v>68.116960000000006</v>
      </c>
      <c r="F3146">
        <v>301.5</v>
      </c>
      <c r="G3146">
        <v>136.63514487820299</v>
      </c>
      <c r="H3146">
        <v>0.111899291463159</v>
      </c>
      <c r="I3146">
        <v>36.723526325129001</v>
      </c>
      <c r="J3146">
        <v>-6.3926474834081803</v>
      </c>
      <c r="K3146">
        <v>312.006621395411</v>
      </c>
      <c r="L3146">
        <v>260.19532155433097</v>
      </c>
      <c r="M3146">
        <v>50.663668196822499</v>
      </c>
      <c r="N3146">
        <v>2.0372398685651598</v>
      </c>
      <c r="O3146">
        <v>34.3117744610282</v>
      </c>
      <c r="P3146">
        <v>175.34246575342399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E3147">
        <v>67.891667999999996</v>
      </c>
      <c r="F3147">
        <v>152.75</v>
      </c>
      <c r="G3147">
        <v>-0.55601260789565199</v>
      </c>
      <c r="H3147">
        <v>-2.3222183555956502</v>
      </c>
      <c r="I3147">
        <v>-5.0031344507586297</v>
      </c>
      <c r="J3147">
        <v>-2.1388905242918899</v>
      </c>
      <c r="K3147">
        <v>150.23281943535099</v>
      </c>
      <c r="L3147">
        <v>143.77000769008001</v>
      </c>
      <c r="M3147">
        <v>48.1237996112933</v>
      </c>
      <c r="N3147">
        <v>1.5013251487967301</v>
      </c>
      <c r="O3147">
        <v>22.422258592471302</v>
      </c>
      <c r="P3147">
        <v>29.339542760372499</v>
      </c>
      <c r="Q3147">
        <v>7.3612361475318994E-2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242</v>
      </c>
      <c r="E3148">
        <v>67.872657860000004</v>
      </c>
      <c r="F3148">
        <v>964.2</v>
      </c>
      <c r="G3148">
        <v>128.12966289892299</v>
      </c>
      <c r="H3148">
        <v>31.394631268006702</v>
      </c>
      <c r="I3148">
        <v>92.688890006474907</v>
      </c>
      <c r="J3148">
        <v>-7.33434414536202</v>
      </c>
      <c r="K3148">
        <v>850.87271513802398</v>
      </c>
      <c r="L3148">
        <v>659.38090724744904</v>
      </c>
      <c r="M3148">
        <v>50.718902868119301</v>
      </c>
      <c r="N3148">
        <v>2.5705412446729499</v>
      </c>
      <c r="O3148">
        <v>40.5050819332088</v>
      </c>
      <c r="P3148">
        <v>164.16438356164301</v>
      </c>
      <c r="Q3148">
        <v>0.104319000727329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414</v>
      </c>
      <c r="E3149">
        <v>67.864129059999996</v>
      </c>
      <c r="F3149">
        <v>21.58</v>
      </c>
      <c r="G3149">
        <v>-68.568541000449798</v>
      </c>
      <c r="H3149">
        <v>-14.7720031475612</v>
      </c>
      <c r="I3149">
        <v>-53.578736477516799</v>
      </c>
      <c r="J3149">
        <v>-1.91195501391203</v>
      </c>
      <c r="K3149">
        <v>26.0702747025889</v>
      </c>
      <c r="L3149">
        <v>31.188299155062701</v>
      </c>
      <c r="M3149">
        <v>35.5769607314895</v>
      </c>
      <c r="N3149">
        <v>1.05391139112914</v>
      </c>
      <c r="O3149">
        <v>110.10194624652399</v>
      </c>
      <c r="P3149">
        <v>11.2944816915935</v>
      </c>
      <c r="Q3149">
        <v>0.119551712696985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100</v>
      </c>
      <c r="E3150">
        <v>67.849844243999996</v>
      </c>
      <c r="F3150">
        <v>8.91</v>
      </c>
      <c r="G3150">
        <v>-22.4749286262937</v>
      </c>
      <c r="H3150">
        <v>-4.0816721371082698</v>
      </c>
      <c r="I3150">
        <v>-24.242224381559598</v>
      </c>
      <c r="J3150">
        <v>-0.86069763773161401</v>
      </c>
      <c r="K3150">
        <v>9.0424774630682503</v>
      </c>
      <c r="L3150">
        <v>9.4030059206822596</v>
      </c>
      <c r="M3150">
        <v>48.836177418130703</v>
      </c>
      <c r="N3150">
        <v>0.566605974318381</v>
      </c>
      <c r="O3150">
        <v>30.751964085297399</v>
      </c>
      <c r="P3150">
        <v>22.727272727272702</v>
      </c>
      <c r="Q3150">
        <v>3.0289384071921999E-2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629</v>
      </c>
      <c r="E3151">
        <v>67.828462999999999</v>
      </c>
      <c r="F3151">
        <v>160.25</v>
      </c>
      <c r="G3151">
        <v>-20.075404428598901</v>
      </c>
      <c r="H3151">
        <v>4.19999792871171</v>
      </c>
      <c r="I3151">
        <v>-25.2965977003166</v>
      </c>
      <c r="J3151">
        <v>3.85028340029357</v>
      </c>
      <c r="K3151">
        <v>157.49213256086799</v>
      </c>
      <c r="L3151">
        <v>160.78416781842401</v>
      </c>
      <c r="M3151">
        <v>45.811218909403898</v>
      </c>
      <c r="N3151">
        <v>1.6965827713699599</v>
      </c>
      <c r="O3151">
        <v>29.7035881435257</v>
      </c>
      <c r="P3151">
        <v>16.039102099927501</v>
      </c>
      <c r="Q3151">
        <v>-6.2680589585660001E-2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388</v>
      </c>
      <c r="E3152">
        <v>67.728924000000006</v>
      </c>
      <c r="F3152">
        <v>52</v>
      </c>
      <c r="G3152">
        <v>-60.647778831574399</v>
      </c>
      <c r="H3152">
        <v>5.2657137244528496</v>
      </c>
      <c r="I3152">
        <v>-27.700469961618801</v>
      </c>
      <c r="J3152">
        <v>6.1985025946591703</v>
      </c>
      <c r="K3152">
        <v>50.748969934858799</v>
      </c>
      <c r="M3152">
        <v>76.456431886687099</v>
      </c>
      <c r="N3152">
        <v>1.73684210526315</v>
      </c>
      <c r="O3152">
        <v>61.538461538461497</v>
      </c>
      <c r="P3152">
        <v>36.662286465177402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629</v>
      </c>
      <c r="E3153">
        <v>67.723951900000003</v>
      </c>
      <c r="F3153">
        <v>96.79</v>
      </c>
      <c r="G3153">
        <v>-19.302950760431301</v>
      </c>
      <c r="H3153">
        <v>15.6284315009755</v>
      </c>
      <c r="I3153">
        <v>-11.4055462681438</v>
      </c>
      <c r="J3153">
        <v>5.1303941889484497</v>
      </c>
      <c r="K3153">
        <v>88.776731227484106</v>
      </c>
      <c r="L3153">
        <v>91.307067410339698</v>
      </c>
      <c r="M3153">
        <v>65.160236887451703</v>
      </c>
      <c r="N3153">
        <v>4.1655469235704299</v>
      </c>
      <c r="O3153">
        <v>18.142370079553601</v>
      </c>
      <c r="P3153">
        <v>34.993026499302601</v>
      </c>
      <c r="Q3153">
        <v>-1.2756588197476999E-2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21</v>
      </c>
      <c r="E3154">
        <v>67.695099999999996</v>
      </c>
      <c r="F3154">
        <v>65</v>
      </c>
      <c r="G3154">
        <v>-89.774764652867105</v>
      </c>
      <c r="H3154">
        <v>12.0638275425842</v>
      </c>
      <c r="I3154">
        <v>-69.513234138630494</v>
      </c>
      <c r="J3154">
        <v>-2.4179984378363102</v>
      </c>
      <c r="K3154">
        <v>71.587505823994704</v>
      </c>
      <c r="L3154">
        <v>119.484915110694</v>
      </c>
      <c r="M3154">
        <v>47.440035677921202</v>
      </c>
      <c r="N3154">
        <v>0.32416078374873902</v>
      </c>
      <c r="O3154">
        <v>228.923076923076</v>
      </c>
      <c r="P3154">
        <v>29.096325719960198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629</v>
      </c>
      <c r="E3155">
        <v>67.683858000000001</v>
      </c>
      <c r="F3155">
        <v>26</v>
      </c>
      <c r="G3155">
        <v>-33.701912327584402</v>
      </c>
      <c r="H3155">
        <v>-2.2248377526827201</v>
      </c>
      <c r="I3155">
        <v>-45.963882480873401</v>
      </c>
      <c r="J3155">
        <v>-3.7055590830703502</v>
      </c>
      <c r="K3155">
        <v>27.129793835125302</v>
      </c>
      <c r="L3155">
        <v>29.3274520310651</v>
      </c>
      <c r="M3155">
        <v>38.5477448489045</v>
      </c>
      <c r="N3155">
        <v>1.2405128981934499</v>
      </c>
      <c r="O3155">
        <v>61.153846153846096</v>
      </c>
      <c r="P3155">
        <v>15.044247787610599</v>
      </c>
      <c r="Q3155">
        <v>-7.3735013526318005E-2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E3156">
        <v>67.617233748000004</v>
      </c>
      <c r="F3156">
        <v>4.2300000000000004</v>
      </c>
      <c r="G3156">
        <v>11.167014342046899</v>
      </c>
      <c r="H3156">
        <v>18.2682518750497</v>
      </c>
      <c r="I3156">
        <v>18.499706158243502</v>
      </c>
      <c r="J3156">
        <v>13.713894346367001</v>
      </c>
      <c r="K3156">
        <v>3.7073961482734998</v>
      </c>
      <c r="L3156">
        <v>3.7126020607447998</v>
      </c>
      <c r="M3156">
        <v>69.849536383081201</v>
      </c>
      <c r="N3156">
        <v>2.2294335974764401</v>
      </c>
      <c r="O3156">
        <v>60.992907801418397</v>
      </c>
      <c r="P3156">
        <v>99.528301886792406</v>
      </c>
      <c r="Q3156">
        <v>1.6483037392900999E-2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1215</v>
      </c>
      <c r="E3157">
        <v>67.611180000000004</v>
      </c>
      <c r="F3157">
        <v>60</v>
      </c>
      <c r="G3157">
        <v>-36.784085201899003</v>
      </c>
      <c r="H3157">
        <v>-10.183838413454801</v>
      </c>
      <c r="I3157">
        <v>-5.9826726056189701</v>
      </c>
      <c r="J3157">
        <v>4.5474410813221997</v>
      </c>
      <c r="K3157">
        <v>58.3313887719615</v>
      </c>
      <c r="M3157">
        <v>64.695877717399</v>
      </c>
      <c r="N3157">
        <v>0.51807760141093395</v>
      </c>
      <c r="O3157">
        <v>23.3333333333333</v>
      </c>
      <c r="P3157">
        <v>21.8274111675127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65</v>
      </c>
      <c r="E3158">
        <v>67.563576937999997</v>
      </c>
      <c r="F3158">
        <v>52.61</v>
      </c>
      <c r="G3158">
        <v>-48.669478124152398</v>
      </c>
      <c r="H3158">
        <v>-1.83168945732442</v>
      </c>
      <c r="I3158">
        <v>-41.8425964993083</v>
      </c>
      <c r="J3158">
        <v>2.5676607298140999</v>
      </c>
      <c r="K3158">
        <v>53.6075833286679</v>
      </c>
      <c r="L3158">
        <v>63.250907566979002</v>
      </c>
      <c r="M3158">
        <v>41.277111711994102</v>
      </c>
      <c r="N3158">
        <v>1.2083656053451699</v>
      </c>
      <c r="O3158">
        <v>63.581068237977497</v>
      </c>
      <c r="P3158">
        <v>18.251292425264001</v>
      </c>
      <c r="Q3158">
        <v>-8.8242248845030007E-3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D3159" t="s">
        <v>539</v>
      </c>
      <c r="E3159">
        <v>67.383600000000001</v>
      </c>
      <c r="F3159">
        <v>4.21</v>
      </c>
      <c r="G3159">
        <v>441.59670219527698</v>
      </c>
      <c r="H3159">
        <v>-41.868977653374102</v>
      </c>
      <c r="I3159">
        <v>29.057888317703501</v>
      </c>
      <c r="J3159">
        <v>-13.0555237338233</v>
      </c>
      <c r="K3159">
        <v>5.4598221253022601</v>
      </c>
      <c r="L3159">
        <v>3.9088759689818899</v>
      </c>
      <c r="M3159">
        <v>4.1730193296761202</v>
      </c>
      <c r="N3159">
        <v>1.09637755894555</v>
      </c>
      <c r="O3159">
        <v>96.199524940617493</v>
      </c>
      <c r="P3159">
        <v>500.34280419307402</v>
      </c>
      <c r="Q3159">
        <v>0.144953866570873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D3160" t="s">
        <v>1576</v>
      </c>
      <c r="E3160">
        <v>67.361587999999998</v>
      </c>
      <c r="F3160">
        <v>37.6</v>
      </c>
      <c r="G3160">
        <v>-70.475214396956005</v>
      </c>
      <c r="H3160">
        <v>5.2420142339919096</v>
      </c>
      <c r="I3160">
        <v>-33.051387240823402</v>
      </c>
      <c r="J3160">
        <v>9.9975327763706705</v>
      </c>
      <c r="K3160">
        <v>36.418288221526701</v>
      </c>
      <c r="L3160">
        <v>43.118555532294501</v>
      </c>
      <c r="M3160">
        <v>64.404947591598201</v>
      </c>
      <c r="N3160">
        <v>1.3440559440559401</v>
      </c>
      <c r="O3160">
        <v>91.489361702127596</v>
      </c>
      <c r="P3160">
        <v>24.9169435215946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D3161" t="s">
        <v>120</v>
      </c>
      <c r="E3161">
        <v>67.256174999999999</v>
      </c>
      <c r="F3161">
        <v>160.1</v>
      </c>
      <c r="G3161">
        <v>-10.963426968602899</v>
      </c>
      <c r="H3161">
        <v>-13.3516301203015</v>
      </c>
      <c r="I3161">
        <v>2.1837060739993102</v>
      </c>
      <c r="J3161">
        <v>-7.1227284438091401</v>
      </c>
      <c r="M3161">
        <v>38.314583570012303</v>
      </c>
      <c r="O3161">
        <v>33.541536539662701</v>
      </c>
      <c r="P3161">
        <v>27.671451355661802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E3162">
        <v>67.113119999999995</v>
      </c>
      <c r="F3162">
        <v>174.4</v>
      </c>
      <c r="G3162">
        <v>-20.5469382424847</v>
      </c>
      <c r="H3162">
        <v>0.89614171570557699</v>
      </c>
      <c r="I3162">
        <v>10.356855244712801</v>
      </c>
      <c r="J3162">
        <v>-3.9839501793508201</v>
      </c>
      <c r="K3162">
        <v>167.35565793858601</v>
      </c>
      <c r="L3162">
        <v>157.83577510705501</v>
      </c>
      <c r="M3162">
        <v>60.005814244242799</v>
      </c>
      <c r="N3162">
        <v>2.4022288721494101</v>
      </c>
      <c r="O3162">
        <v>28.125</v>
      </c>
      <c r="P3162">
        <v>38.964143426294797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E3163">
        <v>67.06</v>
      </c>
      <c r="F3163">
        <v>260</v>
      </c>
      <c r="G3163">
        <v>45.4454523726071</v>
      </c>
      <c r="H3163">
        <v>51.168493718707701</v>
      </c>
      <c r="I3163">
        <v>65.135582251562596</v>
      </c>
      <c r="J3163">
        <v>-5.2021301022112301</v>
      </c>
      <c r="K3163">
        <v>202.63567042635901</v>
      </c>
      <c r="M3163">
        <v>45.210448469584698</v>
      </c>
      <c r="N3163">
        <v>0.63396528095020499</v>
      </c>
      <c r="O3163">
        <v>7.8846153846153699</v>
      </c>
      <c r="P3163">
        <v>153.658536585365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D3164" t="s">
        <v>21</v>
      </c>
      <c r="E3164">
        <v>66.974000000000004</v>
      </c>
      <c r="F3164">
        <v>39.68</v>
      </c>
      <c r="G3164">
        <v>-18.651485373134602</v>
      </c>
      <c r="H3164">
        <v>-5.1753498994753597</v>
      </c>
      <c r="I3164">
        <v>-41.867624886385002</v>
      </c>
      <c r="J3164">
        <v>-5.9393589787262604</v>
      </c>
      <c r="K3164">
        <v>42.330900560002199</v>
      </c>
      <c r="L3164">
        <v>41.6090552693449</v>
      </c>
      <c r="M3164">
        <v>40.378878054659097</v>
      </c>
      <c r="N3164">
        <v>0.811771240805367</v>
      </c>
      <c r="O3164">
        <v>51.360887096774199</v>
      </c>
      <c r="P3164">
        <v>48.342897099098003</v>
      </c>
      <c r="Q3164">
        <v>0.23047273090030601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E3165">
        <v>66.959999999999994</v>
      </c>
      <c r="F3165">
        <v>33.840000000000003</v>
      </c>
      <c r="G3165">
        <v>-4.0991002117261699</v>
      </c>
      <c r="H3165">
        <v>-7.0709578513939801</v>
      </c>
      <c r="I3165">
        <v>5.3672518864014096</v>
      </c>
      <c r="J3165">
        <v>1.58022796656812</v>
      </c>
      <c r="K3165">
        <v>33.726540383371898</v>
      </c>
      <c r="L3165">
        <v>32.333697097998098</v>
      </c>
      <c r="M3165">
        <v>45.461550440046999</v>
      </c>
      <c r="N3165">
        <v>0.96019595535211499</v>
      </c>
      <c r="O3165">
        <v>29.6985815602836</v>
      </c>
      <c r="P3165">
        <v>70.909090909090907</v>
      </c>
      <c r="Q3165">
        <v>8.7073255342006994E-2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388</v>
      </c>
      <c r="E3166">
        <v>66.857376000000002</v>
      </c>
      <c r="F3166">
        <v>61.1</v>
      </c>
      <c r="G3166">
        <v>-54.643183852100897</v>
      </c>
      <c r="H3166">
        <v>5.9306148877934302</v>
      </c>
      <c r="I3166">
        <v>-14.228534909718499</v>
      </c>
      <c r="J3166">
        <v>-1.9634131825882799</v>
      </c>
      <c r="K3166">
        <v>58.957630969980997</v>
      </c>
      <c r="M3166">
        <v>56.854944665320801</v>
      </c>
      <c r="N3166">
        <v>2.8887943607194901</v>
      </c>
      <c r="O3166">
        <v>42.389525368248698</v>
      </c>
      <c r="P3166">
        <v>24.313326551373301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D3167" t="s">
        <v>239</v>
      </c>
      <c r="E3167">
        <v>66.761058895000005</v>
      </c>
      <c r="F3167">
        <v>21.21</v>
      </c>
      <c r="G3167">
        <v>-16.558336018679501</v>
      </c>
      <c r="H3167">
        <v>12.0144524829525</v>
      </c>
      <c r="I3167">
        <v>-22.012284969707999</v>
      </c>
      <c r="J3167">
        <v>-7.6026414237623996</v>
      </c>
      <c r="K3167">
        <v>22.305431308410501</v>
      </c>
      <c r="L3167">
        <v>22.429282579346498</v>
      </c>
      <c r="M3167">
        <v>43.8785950006787</v>
      </c>
      <c r="N3167">
        <v>0.92666908644375001</v>
      </c>
      <c r="O3167">
        <v>65.959453088165901</v>
      </c>
      <c r="Q3167">
        <v>4.2439928988125E-2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E3168">
        <v>66.744899360000005</v>
      </c>
      <c r="F3168">
        <v>1.46</v>
      </c>
      <c r="G3168">
        <v>-59.841413440574399</v>
      </c>
      <c r="H3168">
        <v>4.6322046349745998</v>
      </c>
      <c r="I3168">
        <v>-26.5776932225614</v>
      </c>
      <c r="J3168">
        <v>11.629827444958501</v>
      </c>
      <c r="K3168">
        <v>1.3520102747363101</v>
      </c>
      <c r="L3168">
        <v>1.5921407892417301</v>
      </c>
      <c r="M3168">
        <v>67.343890646028797</v>
      </c>
      <c r="N3168">
        <v>2.5638546140999598</v>
      </c>
      <c r="O3168">
        <v>56.849315068493098</v>
      </c>
      <c r="P3168">
        <v>26.956521739130402</v>
      </c>
      <c r="Q3168">
        <v>-8.9825580142569E-2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239</v>
      </c>
      <c r="E3169">
        <v>66.469156874999996</v>
      </c>
      <c r="F3169">
        <v>144.69999999999999</v>
      </c>
      <c r="G3169">
        <v>148.86171305466101</v>
      </c>
      <c r="H3169">
        <v>18.993026052026501</v>
      </c>
      <c r="I3169">
        <v>78.361528410968702</v>
      </c>
      <c r="J3169">
        <v>13.3651524773001</v>
      </c>
      <c r="K3169">
        <v>111.630266574245</v>
      </c>
      <c r="L3169">
        <v>97.6056991271968</v>
      </c>
      <c r="M3169">
        <v>74.910926960499296</v>
      </c>
      <c r="N3169">
        <v>2.0550531837239401</v>
      </c>
      <c r="O3169">
        <v>0</v>
      </c>
      <c r="P3169">
        <v>175.619047619047</v>
      </c>
      <c r="Q3169">
        <v>0.10246635798718801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E3170">
        <v>66.353857050000002</v>
      </c>
      <c r="F3170">
        <v>6.99</v>
      </c>
      <c r="G3170">
        <v>15.5218530517243</v>
      </c>
      <c r="H3170">
        <v>6.3962690393623003</v>
      </c>
      <c r="I3170">
        <v>3.84611024225214</v>
      </c>
      <c r="J3170">
        <v>4.1764802885604597</v>
      </c>
      <c r="K3170">
        <v>6.1952238912835504</v>
      </c>
      <c r="L3170">
        <v>5.9486167637927201</v>
      </c>
      <c r="M3170">
        <v>66.642034778187494</v>
      </c>
      <c r="N3170">
        <v>2.3078104421795498</v>
      </c>
      <c r="O3170">
        <v>31.902718168812601</v>
      </c>
      <c r="P3170">
        <v>84.920634920634896</v>
      </c>
      <c r="Q3170">
        <v>-4.7249733664403E-2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E3171">
        <v>66.271052909999995</v>
      </c>
      <c r="F3171">
        <v>30.15</v>
      </c>
      <c r="G3171">
        <v>27.516233693608999</v>
      </c>
      <c r="H3171">
        <v>5.5097780793419497</v>
      </c>
      <c r="I3171">
        <v>-8.3868670128921696</v>
      </c>
      <c r="J3171">
        <v>-2.1125313240127399</v>
      </c>
      <c r="K3171">
        <v>27.217279414061299</v>
      </c>
      <c r="L3171">
        <v>24.911131640468199</v>
      </c>
      <c r="M3171">
        <v>47.104143995262604</v>
      </c>
      <c r="N3171">
        <v>1.2982182338405499</v>
      </c>
      <c r="O3171">
        <v>18.6733001658374</v>
      </c>
      <c r="P3171">
        <v>90.822784810126507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542</v>
      </c>
      <c r="E3172">
        <v>66.206201445000005</v>
      </c>
      <c r="F3172">
        <v>27</v>
      </c>
      <c r="G3172">
        <v>5.4607819587083499</v>
      </c>
      <c r="H3172">
        <v>-13.5614340418701</v>
      </c>
      <c r="I3172">
        <v>2.4824825718943102</v>
      </c>
      <c r="J3172">
        <v>-7.5490785401211102</v>
      </c>
      <c r="K3172">
        <v>28.011586858194899</v>
      </c>
      <c r="L3172">
        <v>26.562924409513201</v>
      </c>
      <c r="M3172">
        <v>37.657568947993198</v>
      </c>
      <c r="N3172">
        <v>0.41520668987023002</v>
      </c>
      <c r="O3172">
        <v>33.370370370370303</v>
      </c>
      <c r="P3172">
        <v>41.361256544502602</v>
      </c>
      <c r="Q3172">
        <v>7.7040850025688001E-2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D3173" t="s">
        <v>21</v>
      </c>
      <c r="E3173">
        <v>66.203738000000001</v>
      </c>
      <c r="F3173">
        <v>11.18</v>
      </c>
      <c r="G3173">
        <v>-2.0909418043244998</v>
      </c>
      <c r="H3173">
        <v>5.9025213010325297</v>
      </c>
      <c r="I3173">
        <v>-21.639575002080601</v>
      </c>
      <c r="J3173">
        <v>16.007656921819699</v>
      </c>
      <c r="K3173">
        <v>10.652832703553001</v>
      </c>
      <c r="L3173">
        <v>9.97062433742156</v>
      </c>
      <c r="M3173">
        <v>74.621332281569195</v>
      </c>
      <c r="N3173">
        <v>2.0819119454109098</v>
      </c>
      <c r="O3173">
        <v>35.062611806797797</v>
      </c>
      <c r="P3173">
        <v>64.411764705882305</v>
      </c>
      <c r="Q3173">
        <v>7.6905772814875997E-2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D3174" t="s">
        <v>542</v>
      </c>
      <c r="E3174">
        <v>66.070706400000006</v>
      </c>
      <c r="F3174">
        <v>62.78</v>
      </c>
      <c r="G3174">
        <v>98.527058565884005</v>
      </c>
      <c r="H3174">
        <v>21.1292852156704</v>
      </c>
      <c r="I3174">
        <v>48.596906119484302</v>
      </c>
      <c r="J3174">
        <v>-12.240855509894001</v>
      </c>
      <c r="K3174">
        <v>55.744609225909898</v>
      </c>
      <c r="L3174">
        <v>43.4375919005195</v>
      </c>
      <c r="M3174">
        <v>50.663488422457903</v>
      </c>
      <c r="N3174">
        <v>1.0641486336574699</v>
      </c>
      <c r="O3174">
        <v>25.597323988531301</v>
      </c>
      <c r="P3174">
        <v>136.995092487731</v>
      </c>
      <c r="Q3174">
        <v>6.7576824942863004E-2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D3175" t="s">
        <v>46</v>
      </c>
      <c r="E3175">
        <v>65.928226420000001</v>
      </c>
      <c r="F3175">
        <v>0.7</v>
      </c>
      <c r="G3175">
        <v>1.6655480663870701</v>
      </c>
      <c r="K3175">
        <v>0.813046339516308</v>
      </c>
      <c r="L3175">
        <v>1.2524745064316301</v>
      </c>
      <c r="M3175">
        <v>70.989730741565694</v>
      </c>
      <c r="N3175">
        <v>1</v>
      </c>
      <c r="O3175">
        <v>7.1428571428571397</v>
      </c>
      <c r="P3175">
        <v>39.999999999999901</v>
      </c>
      <c r="Q3175">
        <v>3.7666979515126001E-2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D3176" t="s">
        <v>1407</v>
      </c>
      <c r="E3176">
        <v>65.891429500000001</v>
      </c>
      <c r="F3176">
        <v>35.950000000000003</v>
      </c>
      <c r="G3176">
        <v>0.53317167085280504</v>
      </c>
      <c r="H3176">
        <v>45.277346762280203</v>
      </c>
      <c r="I3176">
        <v>-1.6742218185914901</v>
      </c>
      <c r="J3176">
        <v>39.4038310681469</v>
      </c>
      <c r="K3176">
        <v>28.442203091964601</v>
      </c>
      <c r="L3176">
        <v>29.4920566924011</v>
      </c>
      <c r="M3176">
        <v>71.5700204456557</v>
      </c>
      <c r="N3176">
        <v>3.10471204188481</v>
      </c>
      <c r="O3176">
        <v>30.458970792767701</v>
      </c>
      <c r="P3176">
        <v>49.480249480249498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D3177" t="s">
        <v>168</v>
      </c>
      <c r="E3177">
        <v>65.85728847</v>
      </c>
      <c r="F3177">
        <v>97.9</v>
      </c>
      <c r="G3177">
        <v>-48.215874858514098</v>
      </c>
      <c r="H3177">
        <v>-15.121708014472899</v>
      </c>
      <c r="I3177">
        <v>-38.823340635343698</v>
      </c>
      <c r="J3177">
        <v>-4.0614581116868296</v>
      </c>
      <c r="K3177">
        <v>112.121231405697</v>
      </c>
      <c r="L3177">
        <v>113.33716763413101</v>
      </c>
      <c r="M3177">
        <v>20.058210544591802</v>
      </c>
      <c r="N3177">
        <v>0.90434782608695596</v>
      </c>
      <c r="O3177">
        <v>66.496424923391203</v>
      </c>
      <c r="P3177">
        <v>4.9303322615219702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D3178" t="s">
        <v>629</v>
      </c>
      <c r="E3178">
        <v>65.78292519</v>
      </c>
      <c r="F3178">
        <v>45.5</v>
      </c>
      <c r="G3178">
        <v>-2.2675207623174098</v>
      </c>
      <c r="H3178">
        <v>7.0587401235870004</v>
      </c>
      <c r="I3178">
        <v>-5.80275596214386</v>
      </c>
      <c r="J3178">
        <v>0.346522687719305</v>
      </c>
      <c r="K3178">
        <v>43.212181473794303</v>
      </c>
      <c r="L3178">
        <v>42.371030251979697</v>
      </c>
      <c r="M3178">
        <v>42.050885374252204</v>
      </c>
      <c r="N3178">
        <v>1.0541784878151901</v>
      </c>
      <c r="O3178">
        <v>42.835164835164797</v>
      </c>
      <c r="P3178">
        <v>37.753557372085901</v>
      </c>
      <c r="Q3178">
        <v>3.6129717432050998E-2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D3179" t="s">
        <v>934</v>
      </c>
      <c r="E3179">
        <v>65.528314279999904</v>
      </c>
      <c r="F3179">
        <v>58.9</v>
      </c>
      <c r="G3179">
        <v>-47.4904683310086</v>
      </c>
      <c r="H3179">
        <v>-2.3351182523964802</v>
      </c>
      <c r="I3179">
        <v>-43.206665799246402</v>
      </c>
      <c r="J3179">
        <v>-2.18976289117587</v>
      </c>
      <c r="K3179">
        <v>61.214348841236102</v>
      </c>
      <c r="M3179">
        <v>36.8344033092215</v>
      </c>
      <c r="N3179">
        <v>0.84291564291564203</v>
      </c>
      <c r="O3179">
        <v>56.027164685908303</v>
      </c>
      <c r="P3179">
        <v>6.8965517241379199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E3180">
        <v>65.524799999999999</v>
      </c>
      <c r="F3180">
        <v>117.05</v>
      </c>
      <c r="G3180">
        <v>221.31042601002</v>
      </c>
      <c r="H3180">
        <v>14.240668060231901</v>
      </c>
      <c r="I3180">
        <v>12.3267342200574</v>
      </c>
      <c r="J3180">
        <v>-1.13145800124659</v>
      </c>
      <c r="K3180">
        <v>109.361608896124</v>
      </c>
      <c r="L3180">
        <v>96.3495239166581</v>
      </c>
      <c r="M3180">
        <v>45.1482284607699</v>
      </c>
      <c r="N3180">
        <v>0.73357890997152098</v>
      </c>
      <c r="O3180">
        <v>36.676633917129401</v>
      </c>
      <c r="P3180">
        <v>246.91760521635999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D3181" t="s">
        <v>629</v>
      </c>
      <c r="E3181">
        <v>65.507249999999999</v>
      </c>
      <c r="F3181">
        <v>238.95</v>
      </c>
      <c r="G3181">
        <v>-29.003176780627602</v>
      </c>
      <c r="H3181">
        <v>-12.5881007085368</v>
      </c>
      <c r="I3181">
        <v>-13.269510671832499</v>
      </c>
      <c r="J3181">
        <v>2.7062473912913099</v>
      </c>
      <c r="K3181">
        <v>237.16516802569899</v>
      </c>
      <c r="L3181">
        <v>242.73744080519199</v>
      </c>
      <c r="M3181">
        <v>44.047373290842799</v>
      </c>
      <c r="N3181">
        <v>1.1908010476238899</v>
      </c>
      <c r="O3181">
        <v>25.088930738648202</v>
      </c>
      <c r="P3181">
        <v>14.7143542966874</v>
      </c>
      <c r="Q3181">
        <v>0.181634698292195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46</v>
      </c>
      <c r="E3182">
        <v>65.369995599999996</v>
      </c>
      <c r="F3182">
        <v>35.049999999999997</v>
      </c>
      <c r="G3182">
        <v>41.616103236407803</v>
      </c>
      <c r="H3182">
        <v>48.0316262539204</v>
      </c>
      <c r="I3182">
        <v>9.1990999660781494</v>
      </c>
      <c r="J3182">
        <v>21.4197420728892</v>
      </c>
      <c r="K3182">
        <v>26.7365933491783</v>
      </c>
      <c r="L3182">
        <v>25.557035091410398</v>
      </c>
      <c r="M3182">
        <v>98.288473126499198</v>
      </c>
      <c r="N3182">
        <v>3.82542661747891</v>
      </c>
      <c r="O3182">
        <v>31.2125534950071</v>
      </c>
      <c r="P3182">
        <v>92.582417582417506</v>
      </c>
      <c r="Q3182">
        <v>5.6986337940753001E-2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E3183">
        <v>65.295299999999997</v>
      </c>
      <c r="F3183">
        <v>2117.25</v>
      </c>
      <c r="G3183">
        <v>166.830666097527</v>
      </c>
      <c r="H3183">
        <v>99.153717473281304</v>
      </c>
      <c r="I3183">
        <v>149.47859048107199</v>
      </c>
      <c r="J3183">
        <v>25.943140946943</v>
      </c>
      <c r="K3183">
        <v>1292.0341914666899</v>
      </c>
      <c r="L3183">
        <v>986.32966100046394</v>
      </c>
      <c r="M3183">
        <v>94.938678043959499</v>
      </c>
      <c r="N3183">
        <v>2.44048602854537</v>
      </c>
      <c r="O3183">
        <v>0</v>
      </c>
      <c r="P3183">
        <v>206.84782608695599</v>
      </c>
      <c r="Q3183">
        <v>0.120786002087533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629</v>
      </c>
      <c r="E3184">
        <v>65.250206160000005</v>
      </c>
      <c r="F3184">
        <v>36.9</v>
      </c>
      <c r="G3184">
        <v>-11.5069936775832</v>
      </c>
      <c r="H3184">
        <v>-0.156672137108265</v>
      </c>
      <c r="I3184">
        <v>-35.744869448561097</v>
      </c>
      <c r="J3184">
        <v>8.9558535643615595</v>
      </c>
      <c r="K3184">
        <v>33.786395935461798</v>
      </c>
      <c r="L3184">
        <v>36.325818906488301</v>
      </c>
      <c r="M3184">
        <v>79.810023396931001</v>
      </c>
      <c r="N3184">
        <v>1.8968766855176999</v>
      </c>
      <c r="O3184">
        <v>70.731707317073102</v>
      </c>
      <c r="P3184">
        <v>25.382262996941801</v>
      </c>
      <c r="Q3184">
        <v>5.797080114685E-2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D3185" t="s">
        <v>692</v>
      </c>
      <c r="E3185">
        <v>65.234572</v>
      </c>
      <c r="F3185">
        <v>39.369999999999997</v>
      </c>
      <c r="G3185">
        <v>-7.2011641687461996</v>
      </c>
      <c r="H3185">
        <v>5.6557748218733401</v>
      </c>
      <c r="I3185">
        <v>-34.4996501241339</v>
      </c>
      <c r="J3185">
        <v>3.9612149328766999E-2</v>
      </c>
      <c r="K3185">
        <v>37.893945317590799</v>
      </c>
      <c r="L3185">
        <v>39.745580206754497</v>
      </c>
      <c r="M3185">
        <v>56.491775782142703</v>
      </c>
      <c r="N3185">
        <v>2.23454560380921</v>
      </c>
      <c r="O3185">
        <v>77.546355092710201</v>
      </c>
      <c r="P3185">
        <v>26.591639871382601</v>
      </c>
      <c r="Q3185">
        <v>-7.9893555051419995E-3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D3186" t="s">
        <v>400</v>
      </c>
      <c r="E3186">
        <v>65.211165809999997</v>
      </c>
      <c r="F3186">
        <v>44.5</v>
      </c>
      <c r="G3186">
        <v>55.434317945815998</v>
      </c>
      <c r="H3186">
        <v>-8.8667250471611698</v>
      </c>
      <c r="I3186">
        <v>11.980669719931001</v>
      </c>
      <c r="J3186">
        <v>2.6150083697483999</v>
      </c>
      <c r="K3186">
        <v>43.458336401603198</v>
      </c>
      <c r="L3186">
        <v>36.982983416384002</v>
      </c>
      <c r="M3186">
        <v>60.261837541614199</v>
      </c>
      <c r="N3186">
        <v>0.31465066920058798</v>
      </c>
      <c r="O3186">
        <v>16.157303370786501</v>
      </c>
      <c r="P3186">
        <v>122.5</v>
      </c>
      <c r="Q3186">
        <v>6.8028969716862994E-2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242</v>
      </c>
      <c r="E3187">
        <v>65.162590499999993</v>
      </c>
      <c r="F3187">
        <v>29.04</v>
      </c>
      <c r="G3187">
        <v>17.942005173294</v>
      </c>
      <c r="H3187">
        <v>-0.670957851393989</v>
      </c>
      <c r="I3187">
        <v>-26.8720709205902</v>
      </c>
      <c r="J3187">
        <v>0.56874445776576799</v>
      </c>
      <c r="K3187">
        <v>28.487890600584301</v>
      </c>
      <c r="L3187">
        <v>27.855022621818001</v>
      </c>
      <c r="M3187">
        <v>60.139604406253099</v>
      </c>
      <c r="N3187">
        <v>1.13142151529607</v>
      </c>
      <c r="O3187">
        <v>38.774104683195503</v>
      </c>
      <c r="P3187">
        <v>58.256130790190703</v>
      </c>
      <c r="Q3187">
        <v>1.9299473226438001E-2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D3188" t="s">
        <v>388</v>
      </c>
      <c r="E3188">
        <v>65.058105167999997</v>
      </c>
      <c r="F3188">
        <v>13.84</v>
      </c>
      <c r="G3188">
        <v>-1.19276479192575</v>
      </c>
      <c r="H3188">
        <v>8.15647189724613E-2</v>
      </c>
      <c r="I3188">
        <v>-20.193379497071199</v>
      </c>
      <c r="J3188">
        <v>1.1340990276923799</v>
      </c>
      <c r="K3188">
        <v>13.725457155223699</v>
      </c>
      <c r="L3188">
        <v>13.4905600238425</v>
      </c>
      <c r="M3188">
        <v>56.649454824911601</v>
      </c>
      <c r="N3188">
        <v>1.0888778598648401</v>
      </c>
      <c r="O3188">
        <v>22.109826589595301</v>
      </c>
      <c r="P3188">
        <v>50.434782608695599</v>
      </c>
      <c r="Q3188">
        <v>1.0154041524883001E-2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E3189">
        <v>64.942400000000006</v>
      </c>
      <c r="F3189">
        <v>56.24</v>
      </c>
      <c r="G3189">
        <v>90.700513101352101</v>
      </c>
      <c r="H3189">
        <v>51.261372975673702</v>
      </c>
      <c r="I3189">
        <v>87.043323825620007</v>
      </c>
      <c r="J3189">
        <v>11.630269745392599</v>
      </c>
      <c r="K3189">
        <v>47.241165972192199</v>
      </c>
      <c r="L3189">
        <v>36.189454793855298</v>
      </c>
      <c r="M3189">
        <v>63.374828799975802</v>
      </c>
      <c r="N3189">
        <v>1.4615785360771001</v>
      </c>
      <c r="O3189">
        <v>22.599573257467998</v>
      </c>
      <c r="P3189">
        <v>145.48232213007401</v>
      </c>
      <c r="Q3189">
        <v>0.11112461098381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D3190" t="s">
        <v>484</v>
      </c>
      <c r="E3190">
        <v>64.89</v>
      </c>
      <c r="F3190">
        <v>7.08</v>
      </c>
      <c r="G3190">
        <v>-4.58153818069915</v>
      </c>
      <c r="H3190">
        <v>0.457236534864916</v>
      </c>
      <c r="I3190">
        <v>-25.907478926574001</v>
      </c>
      <c r="J3190">
        <v>-4.1103702762210403</v>
      </c>
      <c r="K3190">
        <v>7.2399258720300796</v>
      </c>
      <c r="L3190">
        <v>7.2065344710473704</v>
      </c>
      <c r="M3190">
        <v>51.441278474636199</v>
      </c>
      <c r="N3190">
        <v>1.3475608650700801</v>
      </c>
      <c r="O3190">
        <v>49.7175141242937</v>
      </c>
      <c r="P3190">
        <v>41.599999999999902</v>
      </c>
      <c r="Q3190">
        <v>2.4856743760287001E-2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21</v>
      </c>
      <c r="E3191">
        <v>64.559880000000007</v>
      </c>
      <c r="F3191">
        <v>1.74</v>
      </c>
      <c r="G3191">
        <v>-65.607179206340106</v>
      </c>
      <c r="H3191">
        <v>-20.242386422822499</v>
      </c>
      <c r="I3191">
        <v>-73.879114899879696</v>
      </c>
      <c r="J3191">
        <v>-4.9276322324607804</v>
      </c>
      <c r="K3191">
        <v>2.2440817051366801</v>
      </c>
      <c r="L3191">
        <v>3.0225037353575899</v>
      </c>
      <c r="M3191">
        <v>19.398991998259799</v>
      </c>
      <c r="N3191">
        <v>0.35608059655133101</v>
      </c>
      <c r="O3191">
        <v>204.59770114942501</v>
      </c>
      <c r="P3191">
        <v>0</v>
      </c>
      <c r="Q3191">
        <v>0.144627815169144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414</v>
      </c>
      <c r="E3192">
        <v>64.3712412</v>
      </c>
      <c r="F3192">
        <v>14.73</v>
      </c>
      <c r="G3192">
        <v>72.376691761401702</v>
      </c>
      <c r="H3192">
        <v>-7.8767546809596798</v>
      </c>
      <c r="I3192">
        <v>113.114226424317</v>
      </c>
      <c r="J3192">
        <v>5.0539345878157196</v>
      </c>
      <c r="K3192">
        <v>15.002568732232399</v>
      </c>
      <c r="L3192">
        <v>11.5322536567336</v>
      </c>
      <c r="M3192">
        <v>40.089279431302799</v>
      </c>
      <c r="N3192">
        <v>0.40808470605138297</v>
      </c>
      <c r="O3192">
        <v>23.217922606924599</v>
      </c>
      <c r="P3192">
        <v>194.6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D3193" t="s">
        <v>539</v>
      </c>
      <c r="E3193">
        <v>64.296000000000006</v>
      </c>
      <c r="F3193">
        <v>26.11</v>
      </c>
      <c r="G3193">
        <v>-16.9965302878709</v>
      </c>
      <c r="H3193">
        <v>-33.333338024412399</v>
      </c>
      <c r="I3193">
        <v>-17.514591618283301</v>
      </c>
      <c r="J3193">
        <v>-4.30910604127995</v>
      </c>
      <c r="K3193">
        <v>29.136221032819901</v>
      </c>
      <c r="L3193">
        <v>28.833061786424299</v>
      </c>
      <c r="M3193">
        <v>16.269992956592102</v>
      </c>
      <c r="N3193">
        <v>1.5996588801257901</v>
      </c>
      <c r="O3193">
        <v>41.3251627728839</v>
      </c>
      <c r="P3193">
        <v>11.1063829787233</v>
      </c>
      <c r="Q3193">
        <v>8.7034656437718003E-2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D3194" t="s">
        <v>905</v>
      </c>
      <c r="E3194">
        <v>64.243200000000002</v>
      </c>
      <c r="F3194">
        <v>11.49</v>
      </c>
      <c r="G3194">
        <v>-81.312653377504404</v>
      </c>
      <c r="H3194">
        <v>-38.537109717545803</v>
      </c>
      <c r="I3194">
        <v>-68.165520334902098</v>
      </c>
      <c r="J3194">
        <v>-7.65990047302249</v>
      </c>
      <c r="M3194">
        <v>0.92469186557664795</v>
      </c>
      <c r="O3194">
        <v>149.43429068755401</v>
      </c>
      <c r="P3194">
        <v>0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D3195" t="s">
        <v>80</v>
      </c>
      <c r="E3195">
        <v>64.118709999999993</v>
      </c>
      <c r="F3195">
        <v>94.21</v>
      </c>
      <c r="G3195">
        <v>70.031319430690601</v>
      </c>
      <c r="H3195">
        <v>-5.2832027493531601</v>
      </c>
      <c r="I3195">
        <v>-30.474144153468899</v>
      </c>
      <c r="J3195">
        <v>-1.5977833145350799</v>
      </c>
      <c r="K3195">
        <v>100.915708554753</v>
      </c>
      <c r="L3195">
        <v>88.827411982637599</v>
      </c>
      <c r="M3195">
        <v>35.247610870709103</v>
      </c>
      <c r="N3195">
        <v>0.953049372152728</v>
      </c>
      <c r="O3195">
        <v>67.2858507589428</v>
      </c>
      <c r="P3195">
        <v>155.173347778981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403</v>
      </c>
      <c r="E3196">
        <v>64.058999999999997</v>
      </c>
      <c r="F3196">
        <v>209.97</v>
      </c>
      <c r="G3196">
        <v>36.594443041631997</v>
      </c>
      <c r="H3196">
        <v>-3.1790441047632401</v>
      </c>
      <c r="I3196">
        <v>3.8668236423562998</v>
      </c>
      <c r="J3196">
        <v>-1.5066789211804299</v>
      </c>
      <c r="K3196">
        <v>206.92249977596501</v>
      </c>
      <c r="L3196">
        <v>182.78216401321399</v>
      </c>
      <c r="M3196">
        <v>46.030678871391103</v>
      </c>
      <c r="N3196">
        <v>1.0107889786615301</v>
      </c>
      <c r="O3196">
        <v>18.397866361861201</v>
      </c>
      <c r="P3196">
        <v>74.538653366583503</v>
      </c>
      <c r="Q3196">
        <v>8.2343534643730995E-2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171</v>
      </c>
      <c r="E3197">
        <v>64.058244999999999</v>
      </c>
      <c r="F3197">
        <v>46.75</v>
      </c>
      <c r="G3197">
        <v>13.5297255555645</v>
      </c>
      <c r="H3197">
        <v>33.8899783875083</v>
      </c>
      <c r="I3197">
        <v>26.676858598166799</v>
      </c>
      <c r="J3197">
        <v>-4.0104911824923999</v>
      </c>
      <c r="M3197">
        <v>49.1471582549988</v>
      </c>
      <c r="O3197">
        <v>39.679144385026703</v>
      </c>
      <c r="P3197">
        <v>53.278688524590102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E3198">
        <v>63.965069999999997</v>
      </c>
      <c r="F3198">
        <v>69.09</v>
      </c>
      <c r="G3198">
        <v>-36.807594036518999</v>
      </c>
      <c r="H3198">
        <v>25.101528921092701</v>
      </c>
      <c r="I3198">
        <v>-41.233242040026497</v>
      </c>
      <c r="J3198">
        <v>-10.3453328114516</v>
      </c>
      <c r="K3198">
        <v>64.8679476181524</v>
      </c>
      <c r="L3198">
        <v>70.751761354626694</v>
      </c>
      <c r="M3198">
        <v>58.324363139150698</v>
      </c>
      <c r="N3198">
        <v>1.9438219323617101</v>
      </c>
      <c r="O3198">
        <v>43.768996960486298</v>
      </c>
      <c r="P3198">
        <v>48.421052631578902</v>
      </c>
      <c r="Q3198">
        <v>0.114921162008173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140</v>
      </c>
      <c r="E3199">
        <v>63.948165600000003</v>
      </c>
      <c r="F3199">
        <v>86.01</v>
      </c>
      <c r="G3199">
        <v>-39.597179206340101</v>
      </c>
      <c r="H3199">
        <v>-9.7413708507169297</v>
      </c>
      <c r="I3199">
        <v>-38.726655679382901</v>
      </c>
      <c r="J3199">
        <v>2.4167722057786198</v>
      </c>
      <c r="K3199">
        <v>94.616145667510096</v>
      </c>
      <c r="L3199">
        <v>107.05300546693999</v>
      </c>
      <c r="M3199">
        <v>29.422902862745001</v>
      </c>
      <c r="N3199">
        <v>1.56917809515066</v>
      </c>
      <c r="O3199">
        <v>87.187536332984493</v>
      </c>
      <c r="P3199">
        <v>4.1913991520290796</v>
      </c>
      <c r="Q3199">
        <v>-5.1735073752846999E-2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E3200">
        <v>63.923845</v>
      </c>
      <c r="F3200">
        <v>176.9</v>
      </c>
      <c r="G3200">
        <v>322.24092205948199</v>
      </c>
      <c r="H3200">
        <v>9.3232506428145108</v>
      </c>
      <c r="I3200">
        <v>35.326085832920398</v>
      </c>
      <c r="J3200">
        <v>1.4171015413441099</v>
      </c>
      <c r="K3200">
        <v>162.01195063579999</v>
      </c>
      <c r="L3200">
        <v>129.96306757773101</v>
      </c>
      <c r="M3200">
        <v>55.1350950899918</v>
      </c>
      <c r="N3200">
        <v>0.94013848559303104</v>
      </c>
      <c r="O3200">
        <v>19.446014697569201</v>
      </c>
      <c r="P3200">
        <v>347.84810126582198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E3201">
        <v>63.898764270000001</v>
      </c>
      <c r="F3201">
        <v>133.5</v>
      </c>
      <c r="G3201">
        <v>15.662662063500999</v>
      </c>
      <c r="H3201">
        <v>6.9293891700056696</v>
      </c>
      <c r="I3201">
        <v>-29.592262178635401</v>
      </c>
      <c r="J3201">
        <v>-0.342545743447216</v>
      </c>
      <c r="K3201">
        <v>126.345281616786</v>
      </c>
      <c r="L3201">
        <v>125.64415651535499</v>
      </c>
      <c r="M3201">
        <v>58.738394046706297</v>
      </c>
      <c r="N3201">
        <v>0.89138396079474203</v>
      </c>
      <c r="O3201">
        <v>62.097378277153503</v>
      </c>
      <c r="P3201">
        <v>57.058823529411697</v>
      </c>
      <c r="Q3201">
        <v>1.8628789039265001E-2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E3202">
        <v>63.578856000000002</v>
      </c>
      <c r="F3202">
        <v>52</v>
      </c>
      <c r="G3202">
        <v>-1.6796291586757399</v>
      </c>
      <c r="H3202">
        <v>-4.4896391700752902</v>
      </c>
      <c r="I3202">
        <v>-42.237223746452202</v>
      </c>
      <c r="J3202">
        <v>3.9510774449585799</v>
      </c>
      <c r="K3202">
        <v>53.170962845944601</v>
      </c>
      <c r="L3202">
        <v>53.673448189852998</v>
      </c>
      <c r="M3202">
        <v>69.919708831947602</v>
      </c>
      <c r="N3202">
        <v>1.25104647418697</v>
      </c>
      <c r="O3202">
        <v>55.576923076923002</v>
      </c>
      <c r="P3202">
        <v>38.6666666666666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1474</v>
      </c>
      <c r="E3203">
        <v>63.562329720000001</v>
      </c>
      <c r="F3203">
        <v>5.35</v>
      </c>
      <c r="G3203">
        <v>41.580320793659702</v>
      </c>
      <c r="H3203">
        <v>14.1815767108179</v>
      </c>
      <c r="I3203">
        <v>-5.4600461637378803</v>
      </c>
      <c r="J3203">
        <v>2.5133079282299402</v>
      </c>
      <c r="K3203">
        <v>4.9896336176548299</v>
      </c>
      <c r="L3203">
        <v>4.6017830896562701</v>
      </c>
      <c r="M3203">
        <v>54.966105445877503</v>
      </c>
      <c r="N3203">
        <v>1.23099573639491</v>
      </c>
      <c r="O3203">
        <v>27.1028037383177</v>
      </c>
      <c r="P3203">
        <v>94.545454545454504</v>
      </c>
      <c r="Q3203">
        <v>6.2974600676278997E-2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539</v>
      </c>
      <c r="E3204">
        <v>63.486888749999999</v>
      </c>
      <c r="F3204">
        <v>1.4</v>
      </c>
      <c r="G3204">
        <v>21.118062276695898</v>
      </c>
      <c r="H3204">
        <v>1.5787695204707799</v>
      </c>
      <c r="I3204">
        <v>-10.7527764993605</v>
      </c>
      <c r="J3204">
        <v>15.7444107782919</v>
      </c>
      <c r="K3204">
        <v>1.25990691181074</v>
      </c>
      <c r="L3204">
        <v>1.14763969997309</v>
      </c>
      <c r="M3204">
        <v>57.7153375905161</v>
      </c>
      <c r="N3204">
        <v>4.7734784222587496</v>
      </c>
      <c r="O3204">
        <v>16.7566491479534</v>
      </c>
      <c r="P3204">
        <v>90.430632563089503</v>
      </c>
      <c r="Q3204">
        <v>0.114901640459382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D3205" t="s">
        <v>484</v>
      </c>
      <c r="E3205">
        <v>63.406559999999999</v>
      </c>
      <c r="F3205">
        <v>46.13</v>
      </c>
      <c r="G3205">
        <v>-8.0785167859580103</v>
      </c>
      <c r="H3205">
        <v>-4.22631152983453</v>
      </c>
      <c r="I3205">
        <v>-31.601150458216299</v>
      </c>
      <c r="J3205">
        <v>0.40783770413784998</v>
      </c>
      <c r="K3205">
        <v>47.715745942069802</v>
      </c>
      <c r="L3205">
        <v>49.393092634174003</v>
      </c>
      <c r="M3205">
        <v>48.906900571773903</v>
      </c>
      <c r="N3205">
        <v>1.36799508213994</v>
      </c>
      <c r="O3205">
        <v>64.318231086061104</v>
      </c>
      <c r="P3205">
        <v>18.282051282051199</v>
      </c>
      <c r="Q3205">
        <v>1.0586788170564E-2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D3206" t="s">
        <v>287</v>
      </c>
      <c r="E3206">
        <v>63.374153999999997</v>
      </c>
      <c r="F3206">
        <v>45.8</v>
      </c>
      <c r="G3206">
        <v>-16.168708477546801</v>
      </c>
      <c r="H3206">
        <v>0.39744339226498898</v>
      </c>
      <c r="I3206">
        <v>4.6755037083848698</v>
      </c>
      <c r="J3206">
        <v>1.68885522273634</v>
      </c>
      <c r="K3206">
        <v>44.968833471071697</v>
      </c>
      <c r="M3206">
        <v>54.568501148285698</v>
      </c>
      <c r="N3206">
        <v>1.4576815082230199</v>
      </c>
      <c r="O3206">
        <v>8.4061135371179105</v>
      </c>
      <c r="P3206">
        <v>27.2222222222222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D3207" t="s">
        <v>214</v>
      </c>
      <c r="E3207">
        <v>63.234301107999997</v>
      </c>
      <c r="F3207">
        <v>39.79</v>
      </c>
      <c r="G3207">
        <v>-2.8813080993405</v>
      </c>
      <c r="H3207">
        <v>-15.705878486314599</v>
      </c>
      <c r="I3207">
        <v>-42.982134517151501</v>
      </c>
      <c r="J3207">
        <v>-0.113935061294545</v>
      </c>
      <c r="K3207">
        <v>41.963086320293499</v>
      </c>
      <c r="L3207">
        <v>39.990628994696202</v>
      </c>
      <c r="M3207">
        <v>47.173901804592099</v>
      </c>
      <c r="N3207">
        <v>0.73608080583337099</v>
      </c>
      <c r="O3207">
        <v>62.402613722040698</v>
      </c>
      <c r="P3207">
        <v>53.3333333333333</v>
      </c>
      <c r="Q3207">
        <v>8.5519744373439996E-2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629</v>
      </c>
      <c r="E3208">
        <v>63.033910050000003</v>
      </c>
      <c r="F3208">
        <v>2.14</v>
      </c>
      <c r="G3208">
        <v>24.742471143310102</v>
      </c>
      <c r="H3208">
        <v>-7.7099188903550298</v>
      </c>
      <c r="I3208">
        <v>-21.396216376503801</v>
      </c>
      <c r="J3208">
        <v>-0.55621227466760204</v>
      </c>
      <c r="K3208">
        <v>2.03455487613865</v>
      </c>
      <c r="L3208">
        <v>1.91075053203946</v>
      </c>
      <c r="M3208">
        <v>47.922077749698097</v>
      </c>
      <c r="N3208">
        <v>1.0964060152950901</v>
      </c>
      <c r="O3208">
        <v>51.869158878504599</v>
      </c>
      <c r="P3208">
        <v>1136.9942196531699</v>
      </c>
      <c r="Q3208">
        <v>6.0896358340569001E-2</v>
      </c>
    </row>
    <row r="3209" spans="1:17" hidden="1" x14ac:dyDescent="0.3">
      <c r="A3209" t="s">
        <v>6582</v>
      </c>
      <c r="B3209" t="s">
        <v>6583</v>
      </c>
      <c r="C3209" t="str">
        <f>IFERROR(VLOOKUP(Table1[[#This Row],[Ticker]],[1]!Table1[[Symbol]:[Industry]],2,FALSE),"-")</f>
        <v>-</v>
      </c>
      <c r="D3209" t="s">
        <v>542</v>
      </c>
      <c r="E3209">
        <v>62.998750340000001</v>
      </c>
      <c r="F3209">
        <v>24.69</v>
      </c>
      <c r="G3209">
        <v>-36.150657467209697</v>
      </c>
      <c r="H3209">
        <v>7.09980626820734</v>
      </c>
      <c r="I3209">
        <v>-3.2122585531183998</v>
      </c>
      <c r="J3209">
        <v>-3.5094456938744201</v>
      </c>
      <c r="K3209">
        <v>23.7930317900144</v>
      </c>
      <c r="L3209">
        <v>24.120996117422202</v>
      </c>
      <c r="M3209">
        <v>38.925074787516003</v>
      </c>
      <c r="N3209">
        <v>1.22436297028431</v>
      </c>
      <c r="O3209">
        <v>29.607128392061501</v>
      </c>
      <c r="Q3209">
        <v>-7.4810488400450001E-2</v>
      </c>
    </row>
    <row r="3210" spans="1:17" hidden="1" x14ac:dyDescent="0.3">
      <c r="A3210" t="s">
        <v>6584</v>
      </c>
      <c r="B3210" t="s">
        <v>6585</v>
      </c>
      <c r="C3210" t="str">
        <f>IFERROR(VLOOKUP(Table1[[#This Row],[Ticker]],[1]!Table1[[Symbol]:[Industry]],2,FALSE),"-")</f>
        <v>-</v>
      </c>
      <c r="D3210" t="s">
        <v>46</v>
      </c>
      <c r="E3210">
        <v>62.762351547999998</v>
      </c>
      <c r="F3210">
        <v>35.72</v>
      </c>
      <c r="G3210">
        <v>5.23531163615064</v>
      </c>
      <c r="H3210">
        <v>1.4433278628917401</v>
      </c>
      <c r="I3210">
        <v>-30.720915728955202</v>
      </c>
      <c r="J3210">
        <v>9.3211069434836595</v>
      </c>
      <c r="K3210">
        <v>35.527736625053102</v>
      </c>
      <c r="L3210">
        <v>35.4918526795663</v>
      </c>
      <c r="M3210">
        <v>72.678073430184796</v>
      </c>
      <c r="N3210">
        <v>1.5289535381420101</v>
      </c>
      <c r="O3210">
        <v>41.6573348264277</v>
      </c>
      <c r="P3210">
        <v>41.185770750988098</v>
      </c>
      <c r="Q3210">
        <v>-9.2185556299396995E-2</v>
      </c>
    </row>
    <row r="3211" spans="1:17" hidden="1" x14ac:dyDescent="0.3">
      <c r="A3211" t="s">
        <v>6586</v>
      </c>
      <c r="B3211" t="s">
        <v>6587</v>
      </c>
      <c r="C3211" t="str">
        <f>IFERROR(VLOOKUP(Table1[[#This Row],[Ticker]],[1]!Table1[[Symbol]:[Industry]],2,FALSE),"-")</f>
        <v>-</v>
      </c>
      <c r="D3211" t="s">
        <v>336</v>
      </c>
      <c r="E3211">
        <v>62.563200000000002</v>
      </c>
      <c r="F3211">
        <v>62.41</v>
      </c>
      <c r="G3211">
        <v>-4.3367268483036101</v>
      </c>
      <c r="H3211">
        <v>-14.6561234681385</v>
      </c>
      <c r="I3211">
        <v>-3.8264517337988102</v>
      </c>
      <c r="J3211">
        <v>-2.9636343152258902</v>
      </c>
      <c r="K3211">
        <v>65.480739311024195</v>
      </c>
      <c r="L3211">
        <v>59.290284199851001</v>
      </c>
      <c r="M3211">
        <v>50.360881018954998</v>
      </c>
      <c r="N3211">
        <v>0.328167188038966</v>
      </c>
      <c r="O3211">
        <v>29.386316295465399</v>
      </c>
      <c r="P3211">
        <v>99.074960127591694</v>
      </c>
      <c r="Q3211">
        <v>6.3147928294990004E-3</v>
      </c>
    </row>
    <row r="3212" spans="1:17" hidden="1" x14ac:dyDescent="0.3">
      <c r="A3212" t="s">
        <v>6588</v>
      </c>
      <c r="B3212" t="s">
        <v>6589</v>
      </c>
      <c r="C3212" t="str">
        <f>IFERROR(VLOOKUP(Table1[[#This Row],[Ticker]],[1]!Table1[[Symbol]:[Industry]],2,FALSE),"-")</f>
        <v>-</v>
      </c>
      <c r="E3212">
        <v>62.507213999999998</v>
      </c>
      <c r="F3212">
        <v>62.4</v>
      </c>
      <c r="G3212">
        <v>117.351938249857</v>
      </c>
      <c r="H3212">
        <v>-8.2318044122405407</v>
      </c>
      <c r="I3212">
        <v>40.443653909773502</v>
      </c>
      <c r="J3212">
        <v>0.55623873528115397</v>
      </c>
      <c r="K3212">
        <v>71.939943230261903</v>
      </c>
      <c r="L3212">
        <v>61.811250732284201</v>
      </c>
      <c r="M3212">
        <v>68.031003693222402</v>
      </c>
      <c r="N3212">
        <v>0.98115299334811501</v>
      </c>
      <c r="O3212">
        <v>319.07051282051202</v>
      </c>
      <c r="P3212">
        <v>153.62417016664401</v>
      </c>
      <c r="Q3212">
        <v>0.141715175497276</v>
      </c>
    </row>
    <row r="3213" spans="1:17" hidden="1" x14ac:dyDescent="0.3">
      <c r="A3213" t="s">
        <v>6590</v>
      </c>
      <c r="B3213" t="s">
        <v>6591</v>
      </c>
      <c r="C3213" t="str">
        <f>IFERROR(VLOOKUP(Table1[[#This Row],[Ticker]],[1]!Table1[[Symbol]:[Industry]],2,FALSE),"-")</f>
        <v>-</v>
      </c>
      <c r="D3213" t="s">
        <v>629</v>
      </c>
      <c r="E3213">
        <v>62.5</v>
      </c>
      <c r="F3213">
        <v>25</v>
      </c>
      <c r="G3213">
        <v>-0.29389599832013102</v>
      </c>
      <c r="H3213">
        <v>-11.9355081159442</v>
      </c>
      <c r="I3213">
        <v>-14.6126880424071</v>
      </c>
      <c r="J3213">
        <v>4.0777441116252398</v>
      </c>
      <c r="K3213">
        <v>24.0902875306361</v>
      </c>
      <c r="L3213">
        <v>23.831571053129299</v>
      </c>
      <c r="M3213">
        <v>61.111135614650898</v>
      </c>
      <c r="N3213">
        <v>0.28992628992628899</v>
      </c>
      <c r="O3213">
        <v>28</v>
      </c>
      <c r="P3213">
        <v>34.989200863930797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D3214" t="s">
        <v>189</v>
      </c>
      <c r="E3214">
        <v>62.427208579999999</v>
      </c>
      <c r="F3214">
        <v>40.14</v>
      </c>
      <c r="G3214">
        <v>68.869564979706297</v>
      </c>
      <c r="H3214">
        <v>11.779591599155401</v>
      </c>
      <c r="I3214">
        <v>19.622875850082401</v>
      </c>
      <c r="J3214">
        <v>10.7910774449585</v>
      </c>
      <c r="K3214">
        <v>37.818615393446599</v>
      </c>
      <c r="L3214">
        <v>32.308761912009203</v>
      </c>
      <c r="M3214">
        <v>79.811915990165005</v>
      </c>
      <c r="N3214">
        <v>1.9869687921819501</v>
      </c>
      <c r="O3214">
        <v>15.744892874937699</v>
      </c>
      <c r="P3214">
        <v>130.68965517241301</v>
      </c>
      <c r="Q3214">
        <v>9.4245942955547002E-2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D3215" t="s">
        <v>117</v>
      </c>
      <c r="E3215">
        <v>62.322573487999897</v>
      </c>
      <c r="F3215">
        <v>57.15</v>
      </c>
      <c r="G3215">
        <v>479.15472555556403</v>
      </c>
      <c r="H3215">
        <v>46.659163187847398</v>
      </c>
      <c r="I3215">
        <v>188.329427520472</v>
      </c>
      <c r="J3215">
        <v>8.09798611458592</v>
      </c>
      <c r="K3215">
        <v>39.040735673932602</v>
      </c>
      <c r="L3215">
        <v>24.697573534839201</v>
      </c>
      <c r="M3215">
        <v>99.997194839950296</v>
      </c>
      <c r="N3215">
        <v>1.57382475597789</v>
      </c>
      <c r="O3215">
        <v>0</v>
      </c>
      <c r="P3215">
        <v>580.35714285714198</v>
      </c>
      <c r="Q3215">
        <v>0.104787667934504</v>
      </c>
    </row>
    <row r="3216" spans="1:17" hidden="1" x14ac:dyDescent="0.3">
      <c r="A3216" t="s">
        <v>6596</v>
      </c>
      <c r="B3216" t="s">
        <v>6597</v>
      </c>
      <c r="C3216" t="str">
        <f>IFERROR(VLOOKUP(Table1[[#This Row],[Ticker]],[1]!Table1[[Symbol]:[Industry]],2,FALSE),"-")</f>
        <v>-</v>
      </c>
      <c r="E3216">
        <v>62.256</v>
      </c>
      <c r="F3216">
        <v>190.8</v>
      </c>
      <c r="G3216">
        <v>-60.907280935739898</v>
      </c>
      <c r="H3216">
        <v>-10.865114630764401</v>
      </c>
      <c r="I3216">
        <v>-28.351604462172901</v>
      </c>
      <c r="J3216">
        <v>-0.42097874916658601</v>
      </c>
      <c r="K3216">
        <v>202.681774751745</v>
      </c>
      <c r="L3216">
        <v>229.32275649936199</v>
      </c>
      <c r="M3216">
        <v>49.847416675078797</v>
      </c>
      <c r="N3216">
        <v>0.72462792225168404</v>
      </c>
      <c r="O3216">
        <v>62.473794549266202</v>
      </c>
      <c r="P3216">
        <v>1.48936170212765</v>
      </c>
      <c r="Q3216">
        <v>8.4871687146176003E-2</v>
      </c>
    </row>
    <row r="3217" spans="1:17" hidden="1" x14ac:dyDescent="0.3">
      <c r="A3217" t="s">
        <v>6598</v>
      </c>
      <c r="B3217" t="s">
        <v>6599</v>
      </c>
      <c r="C3217" t="str">
        <f>IFERROR(VLOOKUP(Table1[[#This Row],[Ticker]],[1]!Table1[[Symbol]:[Industry]],2,FALSE),"-")</f>
        <v>-</v>
      </c>
      <c r="D3217" t="s">
        <v>130</v>
      </c>
      <c r="E3217">
        <v>62.219185600000003</v>
      </c>
      <c r="F3217">
        <v>82.16</v>
      </c>
      <c r="G3217">
        <v>-44.820551871040202</v>
      </c>
      <c r="H3217">
        <v>-9.2584377871885195</v>
      </c>
      <c r="I3217">
        <v>-22.765723019633</v>
      </c>
      <c r="J3217">
        <v>2.06770395098268</v>
      </c>
      <c r="K3217">
        <v>84.938809263608405</v>
      </c>
      <c r="L3217">
        <v>87.425079950314995</v>
      </c>
      <c r="M3217">
        <v>56.543428880534798</v>
      </c>
      <c r="N3217">
        <v>0.221439978230171</v>
      </c>
      <c r="O3217">
        <v>33.8851022395326</v>
      </c>
      <c r="P3217">
        <v>14.111111111111001</v>
      </c>
      <c r="Q3217">
        <v>6.7208514698958E-2</v>
      </c>
    </row>
    <row r="3218" spans="1:17" hidden="1" x14ac:dyDescent="0.3">
      <c r="A3218" t="s">
        <v>6600</v>
      </c>
      <c r="B3218" t="s">
        <v>6601</v>
      </c>
      <c r="C3218" t="str">
        <f>IFERROR(VLOOKUP(Table1[[#This Row],[Ticker]],[1]!Table1[[Symbol]:[Industry]],2,FALSE),"-")</f>
        <v>-</v>
      </c>
      <c r="D3218" t="s">
        <v>75</v>
      </c>
      <c r="E3218">
        <v>62.158968000000002</v>
      </c>
      <c r="F3218">
        <v>62.8</v>
      </c>
      <c r="G3218">
        <v>59.098703146600897</v>
      </c>
      <c r="H3218">
        <v>-26.047088050308901</v>
      </c>
      <c r="I3218">
        <v>-7.7060845290423003</v>
      </c>
      <c r="J3218">
        <v>5.1742353396954197</v>
      </c>
      <c r="K3218">
        <v>72.435779615621797</v>
      </c>
      <c r="L3218">
        <v>67.3807836432334</v>
      </c>
      <c r="M3218">
        <v>22.262158409941101</v>
      </c>
      <c r="N3218">
        <v>2.5993865729232399</v>
      </c>
      <c r="O3218">
        <v>43.312101910827998</v>
      </c>
      <c r="P3218">
        <v>103.367875647668</v>
      </c>
      <c r="Q3218">
        <v>9.9706539990760002E-3</v>
      </c>
    </row>
    <row r="3219" spans="1:17" hidden="1" x14ac:dyDescent="0.3">
      <c r="A3219" t="s">
        <v>6602</v>
      </c>
      <c r="B3219" t="s">
        <v>6603</v>
      </c>
      <c r="C3219" t="str">
        <f>IFERROR(VLOOKUP(Table1[[#This Row],[Ticker]],[1]!Table1[[Symbol]:[Industry]],2,FALSE),"-")</f>
        <v>-</v>
      </c>
      <c r="D3219" t="s">
        <v>297</v>
      </c>
      <c r="E3219">
        <v>62.013599999999997</v>
      </c>
      <c r="F3219">
        <v>172.55</v>
      </c>
      <c r="G3219">
        <v>124.46528456177499</v>
      </c>
      <c r="H3219">
        <v>32.471899291463103</v>
      </c>
      <c r="I3219">
        <v>45.842706129840103</v>
      </c>
      <c r="J3219">
        <v>16.218116709196199</v>
      </c>
      <c r="K3219">
        <v>123.769013931614</v>
      </c>
      <c r="L3219">
        <v>102.886851842821</v>
      </c>
      <c r="M3219">
        <v>92.199582381214896</v>
      </c>
      <c r="N3219">
        <v>3.2982497875955801</v>
      </c>
      <c r="O3219">
        <v>2.8977108084604599E-2</v>
      </c>
      <c r="P3219">
        <v>162.83320639756201</v>
      </c>
      <c r="Q3219">
        <v>0.128255422071646</v>
      </c>
    </row>
    <row r="3220" spans="1:17" hidden="1" x14ac:dyDescent="0.3">
      <c r="A3220" t="s">
        <v>6604</v>
      </c>
      <c r="B3220" t="s">
        <v>6605</v>
      </c>
      <c r="C3220" t="str">
        <f>IFERROR(VLOOKUP(Table1[[#This Row],[Ticker]],[1]!Table1[[Symbol]:[Industry]],2,FALSE),"-")</f>
        <v>-</v>
      </c>
      <c r="D3220" t="s">
        <v>49</v>
      </c>
      <c r="E3220">
        <v>61.97</v>
      </c>
      <c r="F3220">
        <v>62.05</v>
      </c>
      <c r="G3220">
        <v>73.271025921864904</v>
      </c>
      <c r="H3220">
        <v>25.447429470908499</v>
      </c>
      <c r="I3220">
        <v>32.584367113494402</v>
      </c>
      <c r="J3220">
        <v>-13.953787419906201</v>
      </c>
      <c r="K3220">
        <v>54.633905506633802</v>
      </c>
      <c r="L3220">
        <v>45.415326849960302</v>
      </c>
      <c r="M3220">
        <v>54.272704419809699</v>
      </c>
      <c r="N3220">
        <v>2.8586312923671602</v>
      </c>
      <c r="O3220">
        <v>19.258662369057198</v>
      </c>
      <c r="P3220">
        <v>119.257950530035</v>
      </c>
      <c r="Q3220">
        <v>4.1418106259672002E-2</v>
      </c>
    </row>
    <row r="3221" spans="1:17" hidden="1" x14ac:dyDescent="0.3">
      <c r="A3221" t="s">
        <v>6606</v>
      </c>
      <c r="B3221" t="s">
        <v>6607</v>
      </c>
      <c r="C3221" t="str">
        <f>IFERROR(VLOOKUP(Table1[[#This Row],[Ticker]],[1]!Table1[[Symbol]:[Industry]],2,FALSE),"-")</f>
        <v>-</v>
      </c>
      <c r="D3221" t="s">
        <v>629</v>
      </c>
      <c r="E3221">
        <v>61.783920000000002</v>
      </c>
      <c r="F3221">
        <v>70</v>
      </c>
      <c r="G3221">
        <v>58.603347109449203</v>
      </c>
      <c r="H3221">
        <v>-11.0640484209551</v>
      </c>
      <c r="I3221">
        <v>-0.763859790672619</v>
      </c>
      <c r="J3221">
        <v>-3.44117992189733</v>
      </c>
      <c r="K3221">
        <v>69.469833874099805</v>
      </c>
      <c r="L3221">
        <v>60.326298324194497</v>
      </c>
      <c r="M3221">
        <v>50.918842392435202</v>
      </c>
      <c r="N3221">
        <v>0.39007493284320599</v>
      </c>
      <c r="O3221">
        <v>14.285714285714199</v>
      </c>
      <c r="P3221">
        <v>94.4444444444444</v>
      </c>
      <c r="Q3221">
        <v>8.9623991794804E-2</v>
      </c>
    </row>
    <row r="3222" spans="1:17" hidden="1" x14ac:dyDescent="0.3">
      <c r="A3222" t="s">
        <v>6608</v>
      </c>
      <c r="B3222" t="s">
        <v>6609</v>
      </c>
      <c r="C3222" t="str">
        <f>IFERROR(VLOOKUP(Table1[[#This Row],[Ticker]],[1]!Table1[[Symbol]:[Industry]],2,FALSE),"-")</f>
        <v>-</v>
      </c>
      <c r="D3222" t="s">
        <v>75</v>
      </c>
      <c r="E3222">
        <v>61.685767499999997</v>
      </c>
      <c r="F3222">
        <v>142.15</v>
      </c>
      <c r="G3222">
        <v>144.33205360794</v>
      </c>
      <c r="H3222">
        <v>-2.4622743780046301</v>
      </c>
      <c r="I3222">
        <v>-15.9235436170485</v>
      </c>
      <c r="J3222">
        <v>2.4796910973160702</v>
      </c>
      <c r="K3222">
        <v>140.32379347298101</v>
      </c>
      <c r="L3222">
        <v>112.252494333713</v>
      </c>
      <c r="M3222">
        <v>50.058267699306398</v>
      </c>
      <c r="N3222">
        <v>2.0105520632994698</v>
      </c>
      <c r="O3222">
        <v>39.113612381287297</v>
      </c>
      <c r="P3222">
        <v>169.93923281427999</v>
      </c>
      <c r="Q3222">
        <v>0.30383356046017002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D3223" t="s">
        <v>336</v>
      </c>
      <c r="E3223">
        <v>61.592579999999998</v>
      </c>
      <c r="F3223">
        <v>126.05</v>
      </c>
      <c r="G3223">
        <v>41.390701026834101</v>
      </c>
      <c r="H3223">
        <v>18.300565641724202</v>
      </c>
      <c r="I3223">
        <v>-13.5973010656986</v>
      </c>
      <c r="J3223">
        <v>13.869685987450801</v>
      </c>
      <c r="K3223">
        <v>113.81329101876401</v>
      </c>
      <c r="L3223">
        <v>111.05834354895801</v>
      </c>
      <c r="M3223">
        <v>91.792735254348202</v>
      </c>
      <c r="N3223">
        <v>1.8672633066415401</v>
      </c>
      <c r="O3223">
        <v>43.5938119793732</v>
      </c>
      <c r="P3223">
        <v>79.942897930049895</v>
      </c>
      <c r="Q3223">
        <v>4.9812057156526E-2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D3224" t="s">
        <v>182</v>
      </c>
      <c r="E3224">
        <v>61.579150259999999</v>
      </c>
      <c r="F3224">
        <v>60.99</v>
      </c>
      <c r="G3224">
        <v>-9.3914779868279794</v>
      </c>
      <c r="H3224">
        <v>-4.7687552889956804</v>
      </c>
      <c r="I3224">
        <v>-27.539411243102901</v>
      </c>
      <c r="J3224">
        <v>7.0994932353395397</v>
      </c>
      <c r="K3224">
        <v>60.548648179367397</v>
      </c>
      <c r="L3224">
        <v>63.097343640208102</v>
      </c>
      <c r="M3224">
        <v>75.323278649386694</v>
      </c>
      <c r="N3224">
        <v>3.4594242571415901</v>
      </c>
      <c r="O3224">
        <v>39.367109362190497</v>
      </c>
      <c r="P3224">
        <v>21.736526946107698</v>
      </c>
      <c r="Q3224">
        <v>-1.0812524721814E-2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D3225" t="s">
        <v>21</v>
      </c>
      <c r="E3225">
        <v>61.558917000000001</v>
      </c>
      <c r="F3225">
        <v>43.45</v>
      </c>
      <c r="G3225">
        <v>-68.436126574761204</v>
      </c>
      <c r="H3225">
        <v>-9.0735552539913797</v>
      </c>
      <c r="I3225">
        <v>-36.365475235541702</v>
      </c>
      <c r="J3225">
        <v>-5.9185189675974801</v>
      </c>
      <c r="K3225">
        <v>45.219738422569499</v>
      </c>
      <c r="M3225">
        <v>42.803259224368396</v>
      </c>
      <c r="N3225">
        <v>0.75795454545454499</v>
      </c>
      <c r="O3225">
        <v>85.960874568469393</v>
      </c>
      <c r="P3225">
        <v>6.2347188264058699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E3226">
        <v>61.509988800000002</v>
      </c>
      <c r="F3226">
        <v>1.07</v>
      </c>
      <c r="G3226">
        <v>46.9734659549501</v>
      </c>
      <c r="H3226">
        <v>0.14479648772484499</v>
      </c>
      <c r="I3226">
        <v>-28.8662961637378</v>
      </c>
      <c r="J3226">
        <v>1.72925926314039</v>
      </c>
      <c r="K3226">
        <v>1.0288119954204999</v>
      </c>
      <c r="L3226">
        <v>0.94359820864498201</v>
      </c>
      <c r="M3226">
        <v>67.475228154497799</v>
      </c>
      <c r="N3226">
        <v>1.8115856538386399</v>
      </c>
      <c r="O3226">
        <v>43.925233644859802</v>
      </c>
      <c r="P3226">
        <v>78.3333333333333</v>
      </c>
      <c r="Q3226">
        <v>1.76479161477E-3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D3227" t="s">
        <v>1407</v>
      </c>
      <c r="E3227">
        <v>61.490519999999997</v>
      </c>
      <c r="F3227">
        <v>79</v>
      </c>
      <c r="G3227">
        <v>-27.834901978617399</v>
      </c>
      <c r="H3227">
        <v>24.504157355979199</v>
      </c>
      <c r="I3227">
        <v>-4.6102168122020402</v>
      </c>
      <c r="J3227">
        <v>-8.8922555041423795E-2</v>
      </c>
      <c r="K3227">
        <v>69.321950305750505</v>
      </c>
      <c r="L3227">
        <v>69.436246668550595</v>
      </c>
      <c r="M3227">
        <v>71.822020224490302</v>
      </c>
      <c r="N3227">
        <v>1.9924528301886699</v>
      </c>
      <c r="O3227">
        <v>32.531645569620203</v>
      </c>
      <c r="P3227">
        <v>46.567717996289403</v>
      </c>
      <c r="Q3227">
        <v>7.1337768481906996E-2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D3228" t="s">
        <v>46</v>
      </c>
      <c r="E3228">
        <v>61.465499999999999</v>
      </c>
      <c r="F3228">
        <v>78.05</v>
      </c>
      <c r="G3228">
        <v>64.295497192686497</v>
      </c>
      <c r="H3228">
        <v>45.419323055921602</v>
      </c>
      <c r="I3228">
        <v>16.548218299072001</v>
      </c>
      <c r="J3228">
        <v>-4.7680669400681603</v>
      </c>
      <c r="K3228">
        <v>61.486997427808703</v>
      </c>
      <c r="L3228">
        <v>55.468535557587302</v>
      </c>
      <c r="M3228">
        <v>76.218106841420195</v>
      </c>
      <c r="N3228">
        <v>1.96434074400176</v>
      </c>
      <c r="O3228">
        <v>10.826393337604101</v>
      </c>
      <c r="P3228">
        <v>123</v>
      </c>
      <c r="Q3228">
        <v>0.11361086263930401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D3229" t="s">
        <v>414</v>
      </c>
      <c r="E3229">
        <v>61.444465000000001</v>
      </c>
      <c r="F3229">
        <v>62.19</v>
      </c>
      <c r="G3229">
        <v>5.2981277655640797</v>
      </c>
      <c r="H3229">
        <v>20.4455779606566</v>
      </c>
      <c r="I3229">
        <v>25.2198298601717</v>
      </c>
      <c r="J3229">
        <v>21.058250337385601</v>
      </c>
      <c r="K3229">
        <v>46.094474254584803</v>
      </c>
      <c r="L3229">
        <v>43.1006116944504</v>
      </c>
      <c r="M3229">
        <v>78.692064564882699</v>
      </c>
      <c r="N3229">
        <v>2.7288806988730201</v>
      </c>
      <c r="O3229">
        <v>3.7144235407621902</v>
      </c>
      <c r="P3229">
        <v>93.136645962732899</v>
      </c>
      <c r="Q3229">
        <v>0.137931677173706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D3230" t="s">
        <v>1151</v>
      </c>
      <c r="E3230">
        <v>61.338239999999999</v>
      </c>
      <c r="F3230">
        <v>42.52</v>
      </c>
      <c r="G3230">
        <v>-40.584183805420302</v>
      </c>
      <c r="H3230">
        <v>8.1981894833031994</v>
      </c>
      <c r="I3230">
        <v>-16.499766317202099</v>
      </c>
      <c r="J3230">
        <v>-6.29395852626444</v>
      </c>
      <c r="K3230">
        <v>41.335140069508199</v>
      </c>
      <c r="L3230">
        <v>39.808169531367497</v>
      </c>
      <c r="M3230">
        <v>45.8277299661844</v>
      </c>
      <c r="N3230">
        <v>1.61184321929876</v>
      </c>
      <c r="O3230">
        <v>53.174976481655598</v>
      </c>
      <c r="P3230">
        <v>28.848484848484802</v>
      </c>
    </row>
    <row r="3231" spans="1:17" hidden="1" x14ac:dyDescent="0.3">
      <c r="A3231" t="s">
        <v>5891</v>
      </c>
      <c r="B3231" t="s">
        <v>6626</v>
      </c>
      <c r="C3231" t="str">
        <f>IFERROR(VLOOKUP(Table1[[#This Row],[Ticker]],[1]!Table1[[Symbol]:[Industry]],2,FALSE),"-")</f>
        <v>-</v>
      </c>
      <c r="D3231" t="s">
        <v>109</v>
      </c>
      <c r="E3231">
        <v>61.305281325000003</v>
      </c>
      <c r="F3231">
        <v>0.85</v>
      </c>
      <c r="G3231">
        <v>-12.273845873006801</v>
      </c>
      <c r="H3231">
        <v>0.47189929146315002</v>
      </c>
      <c r="I3231">
        <v>-22.9863619532115</v>
      </c>
      <c r="J3231">
        <v>3.6147811486622601</v>
      </c>
      <c r="K3231">
        <v>0.77603649646745199</v>
      </c>
      <c r="L3231">
        <v>1.02455210053524</v>
      </c>
      <c r="M3231">
        <v>76.839631046540305</v>
      </c>
      <c r="N3231">
        <v>0.59020639870393599</v>
      </c>
      <c r="O3231">
        <v>29.411764705882302</v>
      </c>
      <c r="P3231">
        <v>41.6666666666666</v>
      </c>
      <c r="Q3231">
        <v>-0.156855147041885</v>
      </c>
    </row>
    <row r="3232" spans="1:17" hidden="1" x14ac:dyDescent="0.3">
      <c r="A3232" t="s">
        <v>6627</v>
      </c>
      <c r="B3232" t="s">
        <v>6628</v>
      </c>
      <c r="C3232" t="str">
        <f>IFERROR(VLOOKUP(Table1[[#This Row],[Ticker]],[1]!Table1[[Symbol]:[Industry]],2,FALSE),"-")</f>
        <v>-</v>
      </c>
      <c r="E3232">
        <v>61.29</v>
      </c>
      <c r="F3232">
        <v>99</v>
      </c>
      <c r="G3232">
        <v>204.39282079365901</v>
      </c>
      <c r="H3232">
        <v>-6.7062605053721498</v>
      </c>
      <c r="I3232">
        <v>52.046434394587102</v>
      </c>
      <c r="J3232">
        <v>-7.3574410735599303</v>
      </c>
      <c r="K3232">
        <v>98.119463161204607</v>
      </c>
      <c r="L3232">
        <v>72.136901303900302</v>
      </c>
      <c r="M3232">
        <v>37.006838769971502</v>
      </c>
      <c r="N3232">
        <v>0.61696000181497801</v>
      </c>
      <c r="O3232">
        <v>27.979797979797901</v>
      </c>
      <c r="P3232">
        <v>296</v>
      </c>
      <c r="Q3232">
        <v>0.13674241980624199</v>
      </c>
    </row>
    <row r="3233" spans="1:17" hidden="1" x14ac:dyDescent="0.3">
      <c r="A3233" t="s">
        <v>6629</v>
      </c>
      <c r="B3233" t="s">
        <v>6630</v>
      </c>
      <c r="C3233" t="str">
        <f>IFERROR(VLOOKUP(Table1[[#This Row],[Ticker]],[1]!Table1[[Symbol]:[Industry]],2,FALSE),"-")</f>
        <v>-</v>
      </c>
      <c r="D3233" t="s">
        <v>239</v>
      </c>
      <c r="E3233">
        <v>61.250482367999901</v>
      </c>
      <c r="F3233">
        <v>120.79</v>
      </c>
      <c r="G3233">
        <v>86.267930423549302</v>
      </c>
      <c r="H3233">
        <v>10.8506510780281</v>
      </c>
      <c r="I3233">
        <v>-31.933379497071201</v>
      </c>
      <c r="J3233">
        <v>20.4586135325643</v>
      </c>
      <c r="K3233">
        <v>107.34901847404601</v>
      </c>
      <c r="L3233">
        <v>104.22747968339699</v>
      </c>
      <c r="M3233">
        <v>81.777037818190493</v>
      </c>
      <c r="N3233">
        <v>2.6717044767920899</v>
      </c>
      <c r="O3233">
        <v>34.7793691530755</v>
      </c>
      <c r="P3233">
        <v>136.84313725490199</v>
      </c>
      <c r="Q3233">
        <v>5.3905535334420003E-2</v>
      </c>
    </row>
    <row r="3234" spans="1:17" hidden="1" x14ac:dyDescent="0.3">
      <c r="A3234" t="s">
        <v>6631</v>
      </c>
      <c r="B3234" t="s">
        <v>6632</v>
      </c>
      <c r="C3234" t="str">
        <f>IFERROR(VLOOKUP(Table1[[#This Row],[Ticker]],[1]!Table1[[Symbol]:[Industry]],2,FALSE),"-")</f>
        <v>-</v>
      </c>
      <c r="D3234" t="s">
        <v>629</v>
      </c>
      <c r="E3234">
        <v>61.10286</v>
      </c>
      <c r="F3234">
        <v>3.99</v>
      </c>
      <c r="G3234">
        <v>107.53235567738</v>
      </c>
      <c r="H3234">
        <v>-2.7332289136650298</v>
      </c>
      <c r="I3234">
        <v>-21.983855687547301</v>
      </c>
      <c r="J3234">
        <v>-5.1128460000174796</v>
      </c>
      <c r="K3234">
        <v>4.0672611827771403</v>
      </c>
      <c r="L3234">
        <v>3.77481692085327</v>
      </c>
      <c r="M3234">
        <v>43.461045009437697</v>
      </c>
      <c r="N3234">
        <v>1.20619393180734</v>
      </c>
      <c r="O3234">
        <v>91.729323308270594</v>
      </c>
      <c r="P3234">
        <v>164.238410596026</v>
      </c>
      <c r="Q3234">
        <v>0.101752170462565</v>
      </c>
    </row>
    <row r="3235" spans="1:17" hidden="1" x14ac:dyDescent="0.3">
      <c r="A3235" t="s">
        <v>6633</v>
      </c>
      <c r="B3235" t="s">
        <v>6634</v>
      </c>
      <c r="C3235" t="str">
        <f>IFERROR(VLOOKUP(Table1[[#This Row],[Ticker]],[1]!Table1[[Symbol]:[Industry]],2,FALSE),"-")</f>
        <v>-</v>
      </c>
      <c r="D3235" t="s">
        <v>21</v>
      </c>
      <c r="E3235">
        <v>61.073291271999999</v>
      </c>
      <c r="F3235">
        <v>55.75</v>
      </c>
      <c r="G3235">
        <v>11.4978905952762</v>
      </c>
      <c r="H3235">
        <v>-6.9933784863146196</v>
      </c>
      <c r="I3235">
        <v>-25.077601022671999</v>
      </c>
      <c r="J3235">
        <v>0.23250601638714699</v>
      </c>
      <c r="K3235">
        <v>57.227047848459002</v>
      </c>
      <c r="L3235">
        <v>55.594544580211299</v>
      </c>
      <c r="M3235">
        <v>48.954120542008901</v>
      </c>
      <c r="N3235">
        <v>0.71073863220470501</v>
      </c>
      <c r="O3235">
        <v>38.116591928251097</v>
      </c>
      <c r="P3235">
        <v>46.133682830930503</v>
      </c>
      <c r="Q3235">
        <v>5.6084042612921998E-2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D3236" t="s">
        <v>403</v>
      </c>
      <c r="E3236">
        <v>61.063102499999999</v>
      </c>
      <c r="F3236">
        <v>2.64</v>
      </c>
      <c r="G3236">
        <v>0.10710650794552699</v>
      </c>
      <c r="H3236">
        <v>21.397825217388998</v>
      </c>
      <c r="I3236">
        <v>-26.4665608217183</v>
      </c>
      <c r="J3236">
        <v>4.9303824642635998</v>
      </c>
      <c r="K3236">
        <v>2.3300525425492999</v>
      </c>
      <c r="L3236">
        <v>2.3401151173210999</v>
      </c>
      <c r="M3236">
        <v>79.918664110480194</v>
      </c>
      <c r="N3236">
        <v>2.8564789746181001</v>
      </c>
      <c r="O3236">
        <v>34.469696969696898</v>
      </c>
      <c r="P3236">
        <v>41.935483870967701</v>
      </c>
      <c r="Q3236">
        <v>7.9632967235319999E-2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D3237" t="s">
        <v>1788</v>
      </c>
      <c r="E3237">
        <v>61.043769359999999</v>
      </c>
      <c r="F3237">
        <v>0.72</v>
      </c>
      <c r="G3237">
        <v>-40.901296853399003</v>
      </c>
      <c r="H3237">
        <v>4.7026685222323801</v>
      </c>
      <c r="I3237">
        <v>-43.888617592309302</v>
      </c>
      <c r="J3237">
        <v>5.8812266986898996</v>
      </c>
      <c r="K3237">
        <v>0.67767014724808206</v>
      </c>
      <c r="L3237">
        <v>0.82946214135160901</v>
      </c>
      <c r="M3237">
        <v>90.966638733690203</v>
      </c>
      <c r="N3237">
        <v>0.773314074318043</v>
      </c>
      <c r="O3237">
        <v>59.7222222222222</v>
      </c>
      <c r="P3237">
        <v>43.999999999999901</v>
      </c>
      <c r="Q3237">
        <v>-1.4901968921152999E-2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D3238" t="s">
        <v>403</v>
      </c>
      <c r="E3238">
        <v>60.938466075000001</v>
      </c>
      <c r="F3238">
        <v>63.5</v>
      </c>
      <c r="G3238">
        <v>-52.154316279793001</v>
      </c>
      <c r="H3238">
        <v>-5.9187257085368401</v>
      </c>
      <c r="I3238">
        <v>-20.6041225415767</v>
      </c>
      <c r="J3238">
        <v>-5.8948927042951498</v>
      </c>
      <c r="K3238">
        <v>65.715075406494194</v>
      </c>
      <c r="L3238">
        <v>69.660247367003606</v>
      </c>
      <c r="M3238">
        <v>22.649858782432499</v>
      </c>
      <c r="N3238">
        <v>7.2468467933445205E-2</v>
      </c>
      <c r="O3238">
        <v>56.913385826771602</v>
      </c>
      <c r="P3238">
        <v>13.1907308377896</v>
      </c>
      <c r="Q3238">
        <v>-2.0989385924718999E-2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629</v>
      </c>
      <c r="E3239">
        <v>60.858499999999999</v>
      </c>
      <c r="F3239">
        <v>41.41</v>
      </c>
      <c r="G3239">
        <v>22.022054305246201</v>
      </c>
      <c r="H3239">
        <v>-1.12069330112942</v>
      </c>
      <c r="I3239">
        <v>-19.004844177730199</v>
      </c>
      <c r="J3239">
        <v>-4.7771337521283499</v>
      </c>
      <c r="K3239">
        <v>42.127922451520099</v>
      </c>
      <c r="L3239">
        <v>38.913818025881604</v>
      </c>
      <c r="M3239">
        <v>43.086066422337304</v>
      </c>
      <c r="N3239">
        <v>3.2485658943465401</v>
      </c>
      <c r="O3239">
        <v>29.075102632214399</v>
      </c>
      <c r="P3239">
        <v>53.370370370370303</v>
      </c>
      <c r="Q3239">
        <v>2.6663562634589001E-2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D3240" t="s">
        <v>403</v>
      </c>
      <c r="E3240">
        <v>60.727227079999999</v>
      </c>
      <c r="F3240">
        <v>0.99</v>
      </c>
      <c r="G3240">
        <v>-32.273845873006799</v>
      </c>
      <c r="H3240">
        <v>14.5195183390822</v>
      </c>
      <c r="I3240">
        <v>-10.398190493634701</v>
      </c>
      <c r="J3240">
        <v>6.2940561683628298</v>
      </c>
      <c r="K3240">
        <v>0.86253557293156602</v>
      </c>
      <c r="L3240">
        <v>0.85772362781017797</v>
      </c>
      <c r="M3240">
        <v>66.027839545466705</v>
      </c>
      <c r="N3240">
        <v>3.0963857660385101</v>
      </c>
      <c r="O3240">
        <v>36.363636363636303</v>
      </c>
      <c r="P3240">
        <v>50</v>
      </c>
      <c r="Q3240">
        <v>0.10808614358403799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D3241" t="s">
        <v>287</v>
      </c>
      <c r="E3241">
        <v>60.680999999999997</v>
      </c>
      <c r="F3241">
        <v>26.7</v>
      </c>
      <c r="G3241">
        <v>-74.112482967188697</v>
      </c>
      <c r="H3241">
        <v>-5.0836562640923901</v>
      </c>
      <c r="I3241">
        <v>-49.2647798915485</v>
      </c>
      <c r="J3241">
        <v>0.47287519776757198</v>
      </c>
      <c r="K3241">
        <v>30.0624270859463</v>
      </c>
      <c r="L3241">
        <v>38.388104534446299</v>
      </c>
      <c r="M3241">
        <v>49.790011760300899</v>
      </c>
      <c r="N3241">
        <v>0.742154642510514</v>
      </c>
      <c r="O3241">
        <v>124.719101123595</v>
      </c>
      <c r="P3241">
        <v>6.8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E3242">
        <v>60.677066000000003</v>
      </c>
      <c r="F3242">
        <v>65.42</v>
      </c>
      <c r="G3242">
        <v>-79.292134958552495</v>
      </c>
      <c r="H3242">
        <v>32.507307252756299</v>
      </c>
      <c r="I3242">
        <v>-49.166702510487099</v>
      </c>
      <c r="J3242">
        <v>21.4204378193735</v>
      </c>
      <c r="K3242">
        <v>52.031822914510897</v>
      </c>
      <c r="L3242">
        <v>80.545228502536503</v>
      </c>
      <c r="M3242">
        <v>89.350000129482396</v>
      </c>
      <c r="N3242">
        <v>1.8316709413888099</v>
      </c>
      <c r="O3242">
        <v>160.776520941608</v>
      </c>
      <c r="P3242">
        <v>59.560975609756099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100</v>
      </c>
      <c r="E3243">
        <v>60.547607999999997</v>
      </c>
      <c r="F3243">
        <v>3.06</v>
      </c>
      <c r="G3243">
        <v>-44.282675895081901</v>
      </c>
      <c r="H3243">
        <v>-24.213140078615499</v>
      </c>
      <c r="I3243">
        <v>-40.034010660779202</v>
      </c>
      <c r="J3243">
        <v>-2.63669325567836</v>
      </c>
      <c r="K3243">
        <v>3.36870820238628</v>
      </c>
      <c r="L3243">
        <v>3.9196974625674401</v>
      </c>
      <c r="M3243">
        <v>47.454253586810701</v>
      </c>
      <c r="N3243">
        <v>1.9080676521423701</v>
      </c>
      <c r="O3243">
        <v>146.73202614378999</v>
      </c>
      <c r="P3243">
        <v>13.3333333333333</v>
      </c>
      <c r="Q3243">
        <v>-1.6360288081694999E-2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629</v>
      </c>
      <c r="E3244">
        <v>60.489674319999999</v>
      </c>
      <c r="F3244">
        <v>349.2</v>
      </c>
      <c r="G3244">
        <v>33.1200935209325</v>
      </c>
      <c r="H3244">
        <v>23.205712241103399</v>
      </c>
      <c r="I3244">
        <v>-13.086113323669499</v>
      </c>
      <c r="J3244">
        <v>-9.3401364574181098</v>
      </c>
      <c r="K3244">
        <v>299.93662287441401</v>
      </c>
      <c r="L3244">
        <v>276.49991484308902</v>
      </c>
      <c r="M3244">
        <v>74.326602900216301</v>
      </c>
      <c r="N3244">
        <v>1.80822344350858</v>
      </c>
      <c r="O3244">
        <v>17.6975945017182</v>
      </c>
      <c r="P3244">
        <v>67.884615384615302</v>
      </c>
      <c r="Q3244">
        <v>-3.7907617090966003E-2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D3245" t="s">
        <v>336</v>
      </c>
      <c r="E3245">
        <v>60.434373119999997</v>
      </c>
      <c r="F3245">
        <v>1.06</v>
      </c>
      <c r="G3245">
        <v>-52.503730930478099</v>
      </c>
      <c r="H3245">
        <v>8.2378567382716792</v>
      </c>
      <c r="I3245">
        <v>-36.745760449452099</v>
      </c>
      <c r="K3245">
        <v>1.0740579266511801</v>
      </c>
      <c r="L3245">
        <v>1.7681056445472201</v>
      </c>
      <c r="M3245">
        <v>4.5782334131322697</v>
      </c>
      <c r="N3245">
        <v>1.12040653004295</v>
      </c>
      <c r="O3245">
        <v>36.792452830188601</v>
      </c>
      <c r="P3245">
        <v>41.3333333333333</v>
      </c>
      <c r="Q3245">
        <v>-4.9493861384649E-2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D3246" t="s">
        <v>130</v>
      </c>
      <c r="E3246">
        <v>60.398000000000003</v>
      </c>
      <c r="F3246">
        <v>5.98</v>
      </c>
      <c r="G3246">
        <v>-98.494662261016998</v>
      </c>
      <c r="H3246">
        <v>-3.6947673752035</v>
      </c>
      <c r="I3246">
        <v>-62.750985482108597</v>
      </c>
      <c r="J3246">
        <v>0.74441077829190605</v>
      </c>
      <c r="K3246">
        <v>6.3631657392881902</v>
      </c>
      <c r="L3246">
        <v>9.8214683947082992</v>
      </c>
      <c r="M3246">
        <v>46.639136934447002</v>
      </c>
      <c r="N3246">
        <v>1.56688053141787</v>
      </c>
      <c r="O3246">
        <v>325.58528428093598</v>
      </c>
      <c r="P3246">
        <v>4.3630017452006999</v>
      </c>
      <c r="Q3246">
        <v>0.166516932678203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D3247" t="s">
        <v>629</v>
      </c>
      <c r="E3247">
        <v>60.370175000000003</v>
      </c>
      <c r="F3247">
        <v>156</v>
      </c>
      <c r="G3247">
        <v>13.740743973650799</v>
      </c>
      <c r="H3247">
        <v>-3.4754691295894702</v>
      </c>
      <c r="I3247">
        <v>2.4994232540955799</v>
      </c>
      <c r="J3247">
        <v>1.9031093174685301</v>
      </c>
      <c r="K3247">
        <v>154.73644333717999</v>
      </c>
      <c r="L3247">
        <v>144.09881006293699</v>
      </c>
      <c r="M3247">
        <v>49.478994032947703</v>
      </c>
      <c r="N3247">
        <v>0.25419878348960501</v>
      </c>
      <c r="O3247">
        <v>56.410256410256402</v>
      </c>
      <c r="P3247">
        <v>55.922038980509697</v>
      </c>
      <c r="Q3247">
        <v>3.6275741816681001E-2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65</v>
      </c>
      <c r="E3248">
        <v>60.29223726</v>
      </c>
      <c r="F3248">
        <v>50.83</v>
      </c>
      <c r="G3248">
        <v>10.5354464014393</v>
      </c>
      <c r="H3248">
        <v>-12.982526071812901</v>
      </c>
      <c r="I3248">
        <v>-21.5623351480011</v>
      </c>
      <c r="J3248">
        <v>-4.29508369248218</v>
      </c>
      <c r="K3248">
        <v>49.287815850610201</v>
      </c>
      <c r="L3248">
        <v>47.895962896840402</v>
      </c>
      <c r="M3248">
        <v>41.525664564113598</v>
      </c>
      <c r="N3248">
        <v>1.5586276057519499</v>
      </c>
      <c r="O3248">
        <v>24.906551249262201</v>
      </c>
      <c r="P3248">
        <v>41.155234657039699</v>
      </c>
      <c r="Q3248">
        <v>-1.3092528850623E-2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103</v>
      </c>
      <c r="E3249">
        <v>60.272984375</v>
      </c>
      <c r="F3249">
        <v>1010.1</v>
      </c>
      <c r="G3249">
        <v>6.4320364799343297</v>
      </c>
      <c r="H3249">
        <v>-14.268070326980199</v>
      </c>
      <c r="I3249">
        <v>19.286399642966099</v>
      </c>
      <c r="J3249">
        <v>-8.8922555041423795E-2</v>
      </c>
      <c r="K3249">
        <v>977.86559835314097</v>
      </c>
      <c r="M3249">
        <v>1.7195230148033001E-2</v>
      </c>
      <c r="N3249">
        <v>0.82051282051282004</v>
      </c>
      <c r="O3249">
        <v>35.135135135135101</v>
      </c>
      <c r="P3249">
        <v>86.176389272878097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388</v>
      </c>
      <c r="E3250">
        <v>60.131275199999997</v>
      </c>
      <c r="F3250">
        <v>111.75</v>
      </c>
      <c r="G3250">
        <v>4.47222294218854</v>
      </c>
      <c r="H3250">
        <v>-4.9729405661880799</v>
      </c>
      <c r="I3250">
        <v>-24.5025491153317</v>
      </c>
      <c r="J3250">
        <v>-0.57802882449451098</v>
      </c>
      <c r="K3250">
        <v>114.497763868801</v>
      </c>
      <c r="L3250">
        <v>112.14278834129099</v>
      </c>
      <c r="M3250">
        <v>36.933461588948497</v>
      </c>
      <c r="N3250">
        <v>1.0582999818734</v>
      </c>
      <c r="O3250">
        <v>43.776286353467498</v>
      </c>
      <c r="P3250">
        <v>37.962962962962898</v>
      </c>
      <c r="Q3250">
        <v>1.2935425569909001E-2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D3251" t="s">
        <v>333</v>
      </c>
      <c r="E3251">
        <v>60.093369689999903</v>
      </c>
      <c r="F3251">
        <v>32.549999999999997</v>
      </c>
      <c r="G3251">
        <v>26.137959231464201</v>
      </c>
      <c r="H3251">
        <v>4.1530345168387699</v>
      </c>
      <c r="I3251">
        <v>-20.119620631822901</v>
      </c>
      <c r="J3251">
        <v>-7.2215901727304397</v>
      </c>
      <c r="K3251">
        <v>35.362777826760301</v>
      </c>
      <c r="L3251">
        <v>32.738654485054802</v>
      </c>
      <c r="M3251">
        <v>59.507962671816699</v>
      </c>
      <c r="N3251">
        <v>0.78392096437958803</v>
      </c>
      <c r="O3251">
        <v>88.479262672811004</v>
      </c>
      <c r="P3251">
        <v>116.279069767441</v>
      </c>
      <c r="Q3251">
        <v>0.157355630917143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414</v>
      </c>
      <c r="E3252">
        <v>59.970522000000003</v>
      </c>
      <c r="F3252">
        <v>98.25</v>
      </c>
      <c r="G3252">
        <v>125.671593172176</v>
      </c>
      <c r="H3252">
        <v>-3.51738095355981</v>
      </c>
      <c r="I3252">
        <v>-30.4483600201652</v>
      </c>
      <c r="J3252">
        <v>0.55190747242271498</v>
      </c>
      <c r="K3252">
        <v>97.739885383800896</v>
      </c>
      <c r="L3252">
        <v>90.9868961790757</v>
      </c>
      <c r="M3252">
        <v>75.798228660426602</v>
      </c>
      <c r="N3252">
        <v>1.1207982595516801</v>
      </c>
      <c r="O3252">
        <v>52.315521628498701</v>
      </c>
      <c r="P3252">
        <v>156.19295958279</v>
      </c>
      <c r="Q3252">
        <v>0.14370356937457601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D3253" t="s">
        <v>65</v>
      </c>
      <c r="E3253">
        <v>59.964837836000001</v>
      </c>
      <c r="F3253">
        <v>23.49</v>
      </c>
      <c r="G3253">
        <v>-28.980276697084701</v>
      </c>
      <c r="H3253">
        <v>-0.63773819748467797</v>
      </c>
      <c r="I3253">
        <v>7.3868926117723097</v>
      </c>
      <c r="J3253">
        <v>-2.17225588837475</v>
      </c>
      <c r="K3253">
        <v>23.283551483877901</v>
      </c>
      <c r="L3253">
        <v>22.572330758247499</v>
      </c>
      <c r="M3253">
        <v>49.246502862069804</v>
      </c>
      <c r="N3253">
        <v>1.15438247011952</v>
      </c>
      <c r="O3253">
        <v>18.1353767560664</v>
      </c>
      <c r="P3253">
        <v>46.355140186915797</v>
      </c>
      <c r="Q3253">
        <v>7.5769092086203998E-2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D3254" t="s">
        <v>539</v>
      </c>
      <c r="E3254">
        <v>59.845171739999998</v>
      </c>
      <c r="F3254">
        <v>87.69</v>
      </c>
      <c r="G3254">
        <v>249.13641053724899</v>
      </c>
      <c r="H3254">
        <v>2.68579983070821</v>
      </c>
      <c r="I3254">
        <v>138.80069882193499</v>
      </c>
      <c r="J3254">
        <v>0.72234505059237697</v>
      </c>
      <c r="K3254">
        <v>80.234007881395897</v>
      </c>
      <c r="L3254">
        <v>57.499956148035203</v>
      </c>
      <c r="M3254">
        <v>53.975063014194802</v>
      </c>
      <c r="N3254">
        <v>0.965016949479926</v>
      </c>
      <c r="O3254">
        <v>11.7231155205838</v>
      </c>
      <c r="P3254">
        <v>341.54078549848902</v>
      </c>
      <c r="Q3254">
        <v>0.13085837369073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140</v>
      </c>
      <c r="E3255">
        <v>59.738579999999999</v>
      </c>
      <c r="F3255">
        <v>15.9</v>
      </c>
      <c r="G3255">
        <v>-33.094120587651801</v>
      </c>
      <c r="H3255">
        <v>-1.1645819504514601</v>
      </c>
      <c r="I3255">
        <v>-19.748675901347099</v>
      </c>
      <c r="J3255">
        <v>-0.77257699879530395</v>
      </c>
      <c r="K3255">
        <v>15.5111531900955</v>
      </c>
      <c r="L3255">
        <v>16.4739349142375</v>
      </c>
      <c r="M3255">
        <v>57.967373948914002</v>
      </c>
      <c r="N3255">
        <v>0.87394078906722505</v>
      </c>
      <c r="O3255">
        <v>62.264150943396203</v>
      </c>
      <c r="P3255">
        <v>27.710843373493901</v>
      </c>
      <c r="Q3255">
        <v>4.2373331145349998E-3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E3256">
        <v>59.631424000000003</v>
      </c>
      <c r="F3256">
        <v>166.05</v>
      </c>
      <c r="G3256">
        <v>23.6512477599519</v>
      </c>
      <c r="H3256">
        <v>12.478929756813001</v>
      </c>
      <c r="I3256">
        <v>7.5616379707037602</v>
      </c>
      <c r="J3256">
        <v>2.4037460666594499</v>
      </c>
      <c r="K3256">
        <v>170.99563560248501</v>
      </c>
      <c r="L3256">
        <v>150.119517405783</v>
      </c>
      <c r="M3256">
        <v>46.514867214274602</v>
      </c>
      <c r="N3256">
        <v>0.421686104365189</v>
      </c>
      <c r="O3256">
        <v>26.8593797049081</v>
      </c>
      <c r="P3256">
        <v>83.480662983425404</v>
      </c>
      <c r="Q3256">
        <v>0.13800187607377501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539</v>
      </c>
      <c r="E3257">
        <v>59.627706891999999</v>
      </c>
      <c r="F3257">
        <v>49.35</v>
      </c>
      <c r="G3257">
        <v>33.535032983275997</v>
      </c>
      <c r="H3257">
        <v>-5.6415027703925</v>
      </c>
      <c r="I3257">
        <v>5.5739170029686402</v>
      </c>
      <c r="J3257">
        <v>-2.2113715346332499</v>
      </c>
      <c r="K3257">
        <v>48.695304678259497</v>
      </c>
      <c r="L3257">
        <v>43.4135804382571</v>
      </c>
      <c r="M3257">
        <v>52.906745904127</v>
      </c>
      <c r="N3257">
        <v>0.50814432077148397</v>
      </c>
      <c r="O3257">
        <v>13.272543059777</v>
      </c>
      <c r="P3257">
        <v>76.945141627823602</v>
      </c>
      <c r="Q3257">
        <v>1.5860148582961E-2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21</v>
      </c>
      <c r="E3258">
        <v>59.597238401999903</v>
      </c>
      <c r="F3258">
        <v>17.489999999999998</v>
      </c>
      <c r="G3258">
        <v>-9.6424869343138795</v>
      </c>
      <c r="H3258">
        <v>-15.092203272639299</v>
      </c>
      <c r="I3258">
        <v>-28.855839662781801</v>
      </c>
      <c r="J3258">
        <v>-5.0480506204365101</v>
      </c>
      <c r="K3258">
        <v>18.6981314769967</v>
      </c>
      <c r="L3258">
        <v>19.5266076494019</v>
      </c>
      <c r="M3258">
        <v>28.460510241128699</v>
      </c>
      <c r="N3258">
        <v>1.1998140700928299</v>
      </c>
      <c r="O3258">
        <v>54.316752429959898</v>
      </c>
      <c r="P3258">
        <v>15.0411110593062</v>
      </c>
      <c r="Q3258">
        <v>-3.9153993262662001E-2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E3259">
        <v>59.504921531999997</v>
      </c>
      <c r="F3259">
        <v>70.959999999999994</v>
      </c>
      <c r="G3259">
        <v>59.577071172256503</v>
      </c>
      <c r="H3259">
        <v>-7.44072206776013</v>
      </c>
      <c r="I3259">
        <v>0.37188260077157398</v>
      </c>
      <c r="J3259">
        <v>-5.3821244232303096</v>
      </c>
      <c r="K3259">
        <v>74.138105152339307</v>
      </c>
      <c r="L3259">
        <v>65.997541846884403</v>
      </c>
      <c r="M3259">
        <v>45.445880525373603</v>
      </c>
      <c r="N3259">
        <v>2.3553661749974899</v>
      </c>
      <c r="O3259">
        <v>33.074971815107098</v>
      </c>
      <c r="P3259">
        <v>145.70637119113499</v>
      </c>
      <c r="Q3259">
        <v>0.17464710496198799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E3260">
        <v>59.290500000000002</v>
      </c>
      <c r="F3260">
        <v>138.80000000000001</v>
      </c>
      <c r="G3260">
        <v>13.5406904678452</v>
      </c>
      <c r="H3260">
        <v>26.740482046666301</v>
      </c>
      <c r="I3260">
        <v>26.687823510447501</v>
      </c>
      <c r="J3260">
        <v>18.170006016387099</v>
      </c>
      <c r="K3260">
        <v>123.391654055967</v>
      </c>
      <c r="M3260">
        <v>67.388374774516606</v>
      </c>
      <c r="O3260">
        <v>26.0806916426512</v>
      </c>
      <c r="P3260">
        <v>46.956061408152401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140</v>
      </c>
      <c r="E3261">
        <v>59.289901319999998</v>
      </c>
      <c r="F3261">
        <v>47.3</v>
      </c>
      <c r="G3261">
        <v>28.263998412397601</v>
      </c>
      <c r="H3261">
        <v>14.018265206250099</v>
      </c>
      <c r="I3261">
        <v>20.405122375587901</v>
      </c>
      <c r="J3261">
        <v>-0.44704347351625301</v>
      </c>
      <c r="K3261">
        <v>43.683544619079903</v>
      </c>
      <c r="L3261">
        <v>40.229845108685502</v>
      </c>
      <c r="M3261">
        <v>89.044631758191898</v>
      </c>
      <c r="N3261">
        <v>0.74604658409285596</v>
      </c>
      <c r="O3261">
        <v>12.684989429175401</v>
      </c>
      <c r="P3261">
        <v>57.6666666666666</v>
      </c>
      <c r="Q3261">
        <v>3.3433374746257002E-2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E3262">
        <v>59.224339999999998</v>
      </c>
      <c r="F3262">
        <v>90</v>
      </c>
      <c r="G3262">
        <v>4.8276034023554599</v>
      </c>
      <c r="H3262">
        <v>12.134399291463099</v>
      </c>
      <c r="I3262">
        <v>-35.536969240660902</v>
      </c>
      <c r="J3262">
        <v>13.7975936133539</v>
      </c>
      <c r="K3262">
        <v>88.815774308516495</v>
      </c>
      <c r="L3262">
        <v>89.665540376725104</v>
      </c>
      <c r="M3262">
        <v>72.518420798482097</v>
      </c>
      <c r="N3262">
        <v>0.76240667545015295</v>
      </c>
      <c r="O3262">
        <v>49.233333333333299</v>
      </c>
      <c r="P3262">
        <v>47.468458135343198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E3263">
        <v>59.206563199999998</v>
      </c>
      <c r="F3263">
        <v>25.75</v>
      </c>
      <c r="G3263">
        <v>-3.3674767875753302</v>
      </c>
      <c r="H3263">
        <v>43.653175379715996</v>
      </c>
      <c r="I3263">
        <v>107.95214251347799</v>
      </c>
      <c r="J3263">
        <v>14.3217588445902</v>
      </c>
      <c r="K3263">
        <v>18.790159301167598</v>
      </c>
      <c r="L3263">
        <v>14.637712130230399</v>
      </c>
      <c r="M3263">
        <v>90.164900037377805</v>
      </c>
      <c r="N3263">
        <v>1.9987311539035599</v>
      </c>
      <c r="O3263">
        <v>0</v>
      </c>
      <c r="P3263">
        <v>182.66841315380501</v>
      </c>
      <c r="Q3263">
        <v>2.5533020804235002E-2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D3264" t="s">
        <v>403</v>
      </c>
      <c r="E3264">
        <v>59.157498009999998</v>
      </c>
      <c r="F3264">
        <v>3.96</v>
      </c>
      <c r="G3264">
        <v>-79.390648356514802</v>
      </c>
      <c r="H3264">
        <v>-5.2762303843472997</v>
      </c>
      <c r="I3264">
        <v>-40.590717670089902</v>
      </c>
      <c r="J3264">
        <v>-1.3296173441233099</v>
      </c>
      <c r="K3264">
        <v>4.0827569610304897</v>
      </c>
      <c r="L3264">
        <v>5.2469453921753004</v>
      </c>
      <c r="M3264">
        <v>43.9808031742606</v>
      </c>
      <c r="N3264">
        <v>0.75916221149114005</v>
      </c>
      <c r="O3264">
        <v>116.91919191919099</v>
      </c>
      <c r="P3264">
        <v>21.846153846153801</v>
      </c>
      <c r="Q3264">
        <v>4.558446088794E-2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934</v>
      </c>
      <c r="E3265">
        <v>59.065350000000002</v>
      </c>
      <c r="F3265">
        <v>199.95</v>
      </c>
      <c r="G3265">
        <v>602.80812134010705</v>
      </c>
      <c r="H3265">
        <v>-8.8199462020990698</v>
      </c>
      <c r="I3265">
        <v>431.47357734006999</v>
      </c>
      <c r="J3265">
        <v>21.179959620185102</v>
      </c>
      <c r="K3265">
        <v>178.54048154428099</v>
      </c>
      <c r="L3265">
        <v>104.76654475306</v>
      </c>
      <c r="M3265">
        <v>50.476963894345197</v>
      </c>
      <c r="N3265">
        <v>2.0565216151947698</v>
      </c>
      <c r="O3265">
        <v>17.929482370592599</v>
      </c>
      <c r="P3265">
        <v>628.41530054644795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333</v>
      </c>
      <c r="E3266">
        <v>58.934973999999997</v>
      </c>
      <c r="F3266">
        <v>106.2</v>
      </c>
      <c r="G3266">
        <v>-44.1966770982527</v>
      </c>
      <c r="H3266">
        <v>8.2774253275949405</v>
      </c>
      <c r="I3266">
        <v>-38.888865006827501</v>
      </c>
      <c r="J3266">
        <v>-4.4151956510305999</v>
      </c>
      <c r="K3266">
        <v>107.536158075617</v>
      </c>
      <c r="L3266">
        <v>124.123646427366</v>
      </c>
      <c r="M3266">
        <v>59.676930952785398</v>
      </c>
      <c r="N3266">
        <v>1.5686023330477701</v>
      </c>
      <c r="O3266">
        <v>96.798493408662793</v>
      </c>
      <c r="P3266">
        <v>22.307958079004901</v>
      </c>
      <c r="Q3266">
        <v>0.120551932170522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934</v>
      </c>
      <c r="E3267">
        <v>58.917463720000001</v>
      </c>
      <c r="F3267">
        <v>51.36</v>
      </c>
      <c r="G3267">
        <v>-28.408087609065401</v>
      </c>
      <c r="H3267">
        <v>6.6114094086090498</v>
      </c>
      <c r="I3267">
        <v>-12.440571967048401</v>
      </c>
      <c r="J3267">
        <v>6.1839898685838204</v>
      </c>
      <c r="K3267">
        <v>47.871537912950402</v>
      </c>
      <c r="L3267">
        <v>48.843551378666099</v>
      </c>
      <c r="M3267">
        <v>60.043388926487097</v>
      </c>
      <c r="N3267">
        <v>1.7922770127063301</v>
      </c>
      <c r="O3267">
        <v>11.9548286604361</v>
      </c>
      <c r="P3267">
        <v>44.026920919798002</v>
      </c>
      <c r="Q3267">
        <v>-0.14558426497216601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E3268">
        <v>58.855462799999998</v>
      </c>
      <c r="F3268">
        <v>116.7</v>
      </c>
      <c r="G3268">
        <v>163.61215164867801</v>
      </c>
      <c r="H3268">
        <v>-2.6511910620942301</v>
      </c>
      <c r="I3268">
        <v>464.120981504246</v>
      </c>
      <c r="J3268">
        <v>-7.7629731879528103</v>
      </c>
      <c r="K3268">
        <v>105.71912858128699</v>
      </c>
      <c r="L3268">
        <v>63.056343129216202</v>
      </c>
      <c r="M3268">
        <v>30.0154134533777</v>
      </c>
      <c r="N3268">
        <v>0.98022954774720095</v>
      </c>
      <c r="O3268">
        <v>14.781491002570601</v>
      </c>
      <c r="P3268">
        <v>506.86427457098199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6703</v>
      </c>
      <c r="E3269">
        <v>58.81785</v>
      </c>
      <c r="F3269">
        <v>285.39999999999998</v>
      </c>
      <c r="G3269">
        <v>-12.353210952371899</v>
      </c>
      <c r="H3269">
        <v>10.0552326247964</v>
      </c>
      <c r="I3269">
        <v>0.79392209023036697</v>
      </c>
      <c r="J3269">
        <v>20.525112532677799</v>
      </c>
      <c r="M3269">
        <v>74.298699330760499</v>
      </c>
      <c r="O3269">
        <v>0.29782761037142602</v>
      </c>
      <c r="P3269">
        <v>31.9768786127167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Row],[Ticker]],[1]!Table1[[Symbol]:[Industry]],2,FALSE),"-")</f>
        <v>-</v>
      </c>
      <c r="E3270">
        <v>58.564396488</v>
      </c>
      <c r="F3270">
        <v>40.08</v>
      </c>
      <c r="G3270">
        <v>-41.121513101787002</v>
      </c>
      <c r="H3270">
        <v>-20.014643151601</v>
      </c>
      <c r="I3270">
        <v>-56.3177293126382</v>
      </c>
      <c r="J3270">
        <v>-0.52794694528532504</v>
      </c>
      <c r="K3270">
        <v>46.771794795534497</v>
      </c>
      <c r="L3270">
        <v>53.659781018467598</v>
      </c>
      <c r="M3270">
        <v>46.862427279914002</v>
      </c>
      <c r="N3270">
        <v>0.71163152436916699</v>
      </c>
      <c r="O3270">
        <v>105.68862275449101</v>
      </c>
      <c r="P3270">
        <v>11.3024159955567</v>
      </c>
      <c r="Q3270">
        <v>6.1842184270038E-2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Row],[Ticker]],[1]!Table1[[Symbol]:[Industry]],2,FALSE),"-")</f>
        <v>-</v>
      </c>
      <c r="D3271" t="s">
        <v>65</v>
      </c>
      <c r="E3271">
        <v>58.511706119999999</v>
      </c>
      <c r="F3271">
        <v>55.2</v>
      </c>
      <c r="G3271">
        <v>5.8213922222312497</v>
      </c>
      <c r="H3271">
        <v>34.613313432877298</v>
      </c>
      <c r="I3271">
        <v>13.280272742868</v>
      </c>
      <c r="J3271">
        <v>29.5581362684879</v>
      </c>
      <c r="K3271">
        <v>43.862094811131399</v>
      </c>
      <c r="L3271">
        <v>43.771210225760797</v>
      </c>
      <c r="M3271">
        <v>69.535876342208098</v>
      </c>
      <c r="N3271">
        <v>3.2057886013005201</v>
      </c>
      <c r="O3271">
        <v>15.670289855072401</v>
      </c>
      <c r="P3271">
        <v>53.120665742024897</v>
      </c>
    </row>
    <row r="3272" spans="1:17" hidden="1" x14ac:dyDescent="0.3">
      <c r="A3272" t="s">
        <v>6708</v>
      </c>
      <c r="B3272" t="s">
        <v>6709</v>
      </c>
      <c r="C3272" t="str">
        <f>IFERROR(VLOOKUP(Table1[[#This Row],[Ticker]],[1]!Table1[[Symbol]:[Industry]],2,FALSE),"-")</f>
        <v>-</v>
      </c>
      <c r="D3272" t="s">
        <v>336</v>
      </c>
      <c r="E3272">
        <v>58.511606399999998</v>
      </c>
      <c r="F3272">
        <v>63.28</v>
      </c>
      <c r="G3272">
        <v>-11.7122907974129</v>
      </c>
      <c r="H3272">
        <v>-6.1922459430300201</v>
      </c>
      <c r="I3272">
        <v>-8.1408902125344405</v>
      </c>
      <c r="J3272">
        <v>-1.19952654104477</v>
      </c>
      <c r="K3272">
        <v>67.603216581545894</v>
      </c>
      <c r="L3272">
        <v>64.966698411946197</v>
      </c>
      <c r="M3272">
        <v>29.900729978423598</v>
      </c>
      <c r="N3272">
        <v>0.59882464187472595</v>
      </c>
      <c r="O3272">
        <v>39.554361567635901</v>
      </c>
      <c r="P3272">
        <v>26.56</v>
      </c>
      <c r="Q3272">
        <v>3.0070671325733E-2</v>
      </c>
    </row>
    <row r="3273" spans="1:17" hidden="1" x14ac:dyDescent="0.3">
      <c r="A3273" t="s">
        <v>6710</v>
      </c>
      <c r="B3273" t="s">
        <v>6711</v>
      </c>
      <c r="C3273" t="str">
        <f>IFERROR(VLOOKUP(Table1[[#This Row],[Ticker]],[1]!Table1[[Symbol]:[Industry]],2,FALSE),"-")</f>
        <v>-</v>
      </c>
      <c r="D3273" t="s">
        <v>539</v>
      </c>
      <c r="E3273">
        <v>58.395359999999997</v>
      </c>
      <c r="F3273">
        <v>112</v>
      </c>
      <c r="G3273">
        <v>70.884048863835204</v>
      </c>
      <c r="H3273">
        <v>8.6032124227762896</v>
      </c>
      <c r="I3273">
        <v>42.987559665547302</v>
      </c>
      <c r="J3273">
        <v>-11.2000336661525</v>
      </c>
      <c r="K3273">
        <v>117.603936596591</v>
      </c>
      <c r="L3273">
        <v>98.920942858975494</v>
      </c>
      <c r="M3273">
        <v>35.635801645805699</v>
      </c>
      <c r="N3273">
        <v>1.47828937199869</v>
      </c>
      <c r="O3273">
        <v>50.446428571428498</v>
      </c>
      <c r="P3273">
        <v>125.624496373892</v>
      </c>
      <c r="Q3273">
        <v>0.11016780942403</v>
      </c>
    </row>
    <row r="3274" spans="1:17" hidden="1" x14ac:dyDescent="0.3">
      <c r="A3274" t="s">
        <v>6712</v>
      </c>
      <c r="B3274" t="s">
        <v>6713</v>
      </c>
      <c r="C3274" t="str">
        <f>IFERROR(VLOOKUP(Table1[[#This Row],[Ticker]],[1]!Table1[[Symbol]:[Industry]],2,FALSE),"-")</f>
        <v>-</v>
      </c>
      <c r="D3274" t="s">
        <v>414</v>
      </c>
      <c r="E3274">
        <v>58.372999999999998</v>
      </c>
      <c r="F3274">
        <v>133</v>
      </c>
      <c r="G3274">
        <v>-60.315082986408903</v>
      </c>
      <c r="H3274">
        <v>-3.7705249509610801</v>
      </c>
      <c r="I3274">
        <v>-31.878404237048901</v>
      </c>
      <c r="J3274">
        <v>0.66865320253433302</v>
      </c>
      <c r="K3274">
        <v>140.89318604346499</v>
      </c>
      <c r="L3274">
        <v>144.39289477341899</v>
      </c>
      <c r="M3274">
        <v>47.9573020791942</v>
      </c>
      <c r="N3274">
        <v>1.8822800495662899</v>
      </c>
      <c r="O3274">
        <v>57.894736842105203</v>
      </c>
      <c r="P3274">
        <v>14.6057733735458</v>
      </c>
    </row>
    <row r="3275" spans="1:17" hidden="1" x14ac:dyDescent="0.3">
      <c r="A3275" t="s">
        <v>6714</v>
      </c>
      <c r="B3275" t="s">
        <v>6715</v>
      </c>
      <c r="C3275" t="str">
        <f>IFERROR(VLOOKUP(Table1[[#This Row],[Ticker]],[1]!Table1[[Symbol]:[Industry]],2,FALSE),"-")</f>
        <v>-</v>
      </c>
      <c r="D3275" t="s">
        <v>487</v>
      </c>
      <c r="E3275">
        <v>58.332377279999903</v>
      </c>
      <c r="F3275">
        <v>37.630000000000003</v>
      </c>
      <c r="G3275">
        <v>13.711591619279901</v>
      </c>
      <c r="H3275">
        <v>-10.6958237704578</v>
      </c>
      <c r="I3275">
        <v>-24.580550600916698</v>
      </c>
      <c r="J3275">
        <v>-5.3326448593250104</v>
      </c>
      <c r="K3275">
        <v>40.8691014134426</v>
      </c>
      <c r="L3275">
        <v>39.339276120134997</v>
      </c>
      <c r="M3275">
        <v>33.623866413953401</v>
      </c>
      <c r="N3275">
        <v>0.87435495588609702</v>
      </c>
      <c r="O3275">
        <v>48.817432899282402</v>
      </c>
      <c r="P3275">
        <v>54.221311475409799</v>
      </c>
      <c r="Q3275">
        <v>-7.0486096294764003E-2</v>
      </c>
    </row>
    <row r="3276" spans="1:17" hidden="1" x14ac:dyDescent="0.3">
      <c r="A3276" t="s">
        <v>6716</v>
      </c>
      <c r="B3276" t="s">
        <v>6717</v>
      </c>
      <c r="C3276" t="str">
        <f>IFERROR(VLOOKUP(Table1[[#This Row],[Ticker]],[1]!Table1[[Symbol]:[Industry]],2,FALSE),"-")</f>
        <v>-</v>
      </c>
      <c r="D3276" t="s">
        <v>140</v>
      </c>
      <c r="E3276">
        <v>58.243425000000002</v>
      </c>
      <c r="F3276">
        <v>87.65</v>
      </c>
      <c r="G3276">
        <v>-12.6927197488831</v>
      </c>
      <c r="H3276">
        <v>1.5519716245500199</v>
      </c>
      <c r="I3276">
        <v>-10.870979564353901</v>
      </c>
      <c r="J3276">
        <v>0.64134879291996105</v>
      </c>
      <c r="M3276">
        <v>100</v>
      </c>
    </row>
    <row r="3277" spans="1:17" hidden="1" x14ac:dyDescent="0.3">
      <c r="A3277" t="s">
        <v>6718</v>
      </c>
      <c r="B3277" t="s">
        <v>6719</v>
      </c>
      <c r="C3277" t="str">
        <f>IFERROR(VLOOKUP(Table1[[#This Row],[Ticker]],[1]!Table1[[Symbol]:[Industry]],2,FALSE),"-")</f>
        <v>-</v>
      </c>
      <c r="D3277" t="s">
        <v>403</v>
      </c>
      <c r="E3277">
        <v>58.206096000000002</v>
      </c>
      <c r="F3277">
        <v>104.3</v>
      </c>
      <c r="G3277">
        <v>129.28040632640599</v>
      </c>
      <c r="H3277">
        <v>-22.326413283868298</v>
      </c>
      <c r="I3277">
        <v>62.5399538362621</v>
      </c>
      <c r="J3277">
        <v>-2.7067236021618402</v>
      </c>
      <c r="K3277">
        <v>106.21441107285401</v>
      </c>
      <c r="L3277">
        <v>81.940121861396506</v>
      </c>
      <c r="M3277">
        <v>20.504653346193901</v>
      </c>
      <c r="N3277">
        <v>0.199265013057046</v>
      </c>
      <c r="O3277">
        <v>33.317353787152399</v>
      </c>
      <c r="P3277">
        <v>172.67973856209099</v>
      </c>
      <c r="Q3277">
        <v>5.9708918496563998E-2</v>
      </c>
    </row>
    <row r="3278" spans="1:17" hidden="1" x14ac:dyDescent="0.3">
      <c r="A3278" t="s">
        <v>6720</v>
      </c>
      <c r="B3278" t="s">
        <v>6721</v>
      </c>
      <c r="C3278" t="str">
        <f>IFERROR(VLOOKUP(Table1[[#This Row],[Ticker]],[1]!Table1[[Symbol]:[Industry]],2,FALSE),"-")</f>
        <v>-</v>
      </c>
      <c r="D3278" t="s">
        <v>100</v>
      </c>
      <c r="E3278">
        <v>58.204518399999998</v>
      </c>
      <c r="F3278">
        <v>28.86</v>
      </c>
      <c r="G3278">
        <v>10.396590821935</v>
      </c>
      <c r="H3278">
        <v>-2.7379989184350402</v>
      </c>
      <c r="I3278">
        <v>-24.9524658120095</v>
      </c>
      <c r="J3278">
        <v>-0.94362340974227799</v>
      </c>
      <c r="K3278">
        <v>29.211799862101898</v>
      </c>
      <c r="L3278">
        <v>30.146337954802799</v>
      </c>
      <c r="M3278">
        <v>41.4536066852475</v>
      </c>
      <c r="N3278">
        <v>1.1138243884507999</v>
      </c>
      <c r="O3278">
        <v>46.881496881496801</v>
      </c>
      <c r="P3278">
        <v>47.094801223241497</v>
      </c>
      <c r="Q3278">
        <v>4.9242855623494002E-2</v>
      </c>
    </row>
    <row r="3279" spans="1:17" hidden="1" x14ac:dyDescent="0.3">
      <c r="A3279" t="s">
        <v>6722</v>
      </c>
      <c r="B3279" t="s">
        <v>6723</v>
      </c>
      <c r="C3279" t="str">
        <f>IFERROR(VLOOKUP(Table1[[#This Row],[Ticker]],[1]!Table1[[Symbol]:[Industry]],2,FALSE),"-")</f>
        <v>-</v>
      </c>
      <c r="E3279">
        <v>57.79269</v>
      </c>
      <c r="F3279">
        <v>227.65</v>
      </c>
      <c r="G3279">
        <v>274.48069425587403</v>
      </c>
      <c r="H3279">
        <v>21.547480686811902</v>
      </c>
      <c r="I3279">
        <v>33.049701359432397</v>
      </c>
      <c r="J3279">
        <v>21.395671282493499</v>
      </c>
      <c r="K3279">
        <v>185.81395963150501</v>
      </c>
      <c r="L3279">
        <v>155.069333328585</v>
      </c>
      <c r="M3279">
        <v>84.433151178132206</v>
      </c>
      <c r="N3279">
        <v>1.1847389558232899</v>
      </c>
      <c r="O3279">
        <v>7.9288381287063503</v>
      </c>
      <c r="P3279">
        <v>419.15621436715998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Row],[Ticker]],[1]!Table1[[Symbol]:[Industry]],2,FALSE),"-")</f>
        <v>-</v>
      </c>
      <c r="E3280">
        <v>57.743299999999998</v>
      </c>
      <c r="F3280">
        <v>50</v>
      </c>
      <c r="G3280">
        <v>-11.9708155699765</v>
      </c>
      <c r="H3280">
        <v>-4.5489297024964204</v>
      </c>
      <c r="I3280">
        <v>-21.5344233232214</v>
      </c>
      <c r="J3280">
        <v>-8.8922555041423795E-2</v>
      </c>
      <c r="K3280">
        <v>48.900595484305597</v>
      </c>
      <c r="L3280">
        <v>50.853455587533098</v>
      </c>
      <c r="M3280">
        <v>42.942188738133297</v>
      </c>
      <c r="N3280">
        <v>0.26941479573058502</v>
      </c>
      <c r="O3280">
        <v>26</v>
      </c>
      <c r="P3280">
        <v>19.3317422434367</v>
      </c>
      <c r="Q3280">
        <v>1.8486855904736001E-2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Row],[Ticker]],[1]!Table1[[Symbol]:[Industry]],2,FALSE),"-")</f>
        <v>-</v>
      </c>
      <c r="D3281" t="s">
        <v>542</v>
      </c>
      <c r="E3281">
        <v>57.609580991999998</v>
      </c>
      <c r="F3281">
        <v>63.95</v>
      </c>
      <c r="G3281">
        <v>-9.6506968853972896</v>
      </c>
      <c r="H3281">
        <v>-0.93734812614628804</v>
      </c>
      <c r="I3281">
        <v>-27.758059408770901</v>
      </c>
      <c r="J3281">
        <v>2.8939625305331398</v>
      </c>
      <c r="K3281">
        <v>58.387508646525497</v>
      </c>
      <c r="L3281">
        <v>58.3867009205809</v>
      </c>
      <c r="M3281">
        <v>58.986956913376801</v>
      </c>
      <c r="N3281">
        <v>2.0179837238899299</v>
      </c>
      <c r="O3281">
        <v>39.014855355746597</v>
      </c>
      <c r="P3281">
        <v>37.231759656652301</v>
      </c>
      <c r="Q3281">
        <v>-3.9624864271117999E-2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Row],[Ticker]],[1]!Table1[[Symbol]:[Industry]],2,FALSE),"-")</f>
        <v>-</v>
      </c>
      <c r="E3282">
        <v>57.531052000000003</v>
      </c>
      <c r="F3282">
        <v>78.97</v>
      </c>
      <c r="G3282">
        <v>-59.798845873006798</v>
      </c>
      <c r="H3282">
        <v>-26.5249805837318</v>
      </c>
      <c r="I3282">
        <v>-53.876960110325399</v>
      </c>
      <c r="J3282">
        <v>3.2880588371019299</v>
      </c>
      <c r="K3282">
        <v>95.309751305793995</v>
      </c>
      <c r="L3282">
        <v>109.672148806536</v>
      </c>
      <c r="M3282">
        <v>32.942290980291403</v>
      </c>
      <c r="N3282">
        <v>1.1752533181104601</v>
      </c>
      <c r="O3282">
        <v>102.60858553881199</v>
      </c>
      <c r="P3282">
        <v>9.68055555555555</v>
      </c>
      <c r="Q3282">
        <v>1.7730578307656002E-2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Row],[Ticker]],[1]!Table1[[Symbol]:[Industry]],2,FALSE),"-")</f>
        <v>-</v>
      </c>
      <c r="E3283">
        <v>57.527545838000002</v>
      </c>
      <c r="F3283">
        <v>20.78</v>
      </c>
      <c r="G3283">
        <v>58.286626103394298</v>
      </c>
      <c r="H3283">
        <v>-20.602225622744101</v>
      </c>
      <c r="I3283">
        <v>-3.4740321777238798</v>
      </c>
      <c r="J3283">
        <v>-0.13796620388890499</v>
      </c>
      <c r="K3283">
        <v>24.003651026673101</v>
      </c>
      <c r="L3283">
        <v>21.553665804797902</v>
      </c>
      <c r="M3283">
        <v>22.602122953355501</v>
      </c>
      <c r="N3283">
        <v>1.0084998545942401</v>
      </c>
      <c r="O3283">
        <v>72.441450112287399</v>
      </c>
      <c r="P3283">
        <v>107.62697751873399</v>
      </c>
      <c r="Q3283">
        <v>8.3882365075716003E-2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Row],[Ticker]],[1]!Table1[[Symbol]:[Industry]],2,FALSE),"-")</f>
        <v>-</v>
      </c>
      <c r="E3284">
        <v>57.512</v>
      </c>
      <c r="F3284">
        <v>71.89</v>
      </c>
      <c r="G3284">
        <v>309.29905188863802</v>
      </c>
      <c r="H3284">
        <v>23.049539043015901</v>
      </c>
      <c r="I3284">
        <v>118.771861201974</v>
      </c>
      <c r="J3284">
        <v>-8.8922555041423795E-2</v>
      </c>
      <c r="K3284">
        <v>59.942793497235698</v>
      </c>
      <c r="M3284">
        <v>100</v>
      </c>
      <c r="N3284">
        <v>0.60632411067193603</v>
      </c>
      <c r="O3284">
        <v>0</v>
      </c>
      <c r="P3284">
        <v>334.90623109497801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Row],[Ticker]],[1]!Table1[[Symbol]:[Industry]],2,FALSE),"-")</f>
        <v>-</v>
      </c>
      <c r="E3285">
        <v>57.405794749999998</v>
      </c>
      <c r="F3285">
        <v>280.64999999999998</v>
      </c>
      <c r="G3285">
        <v>128.48969720832699</v>
      </c>
      <c r="H3285">
        <v>2.1191861131685701</v>
      </c>
      <c r="I3285">
        <v>-75.154449991997794</v>
      </c>
      <c r="J3285">
        <v>-7.8031603548066402</v>
      </c>
      <c r="K3285">
        <v>361.51401754444203</v>
      </c>
      <c r="L3285">
        <v>449.80955457171802</v>
      </c>
      <c r="M3285">
        <v>21.766643594204101</v>
      </c>
      <c r="N3285">
        <v>0.25572778384634298</v>
      </c>
      <c r="O3285">
        <v>401.745946908961</v>
      </c>
      <c r="P3285">
        <v>154.09687641466701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Row],[Ticker]],[1]!Table1[[Symbol]:[Industry]],2,FALSE),"-")</f>
        <v>-</v>
      </c>
      <c r="D3286" t="s">
        <v>777</v>
      </c>
      <c r="E3286">
        <v>57.235785900000003</v>
      </c>
      <c r="F3286">
        <v>105.8</v>
      </c>
      <c r="G3286">
        <v>-9.0103090278081108</v>
      </c>
      <c r="H3286">
        <v>15.493485907761</v>
      </c>
      <c r="I3286">
        <v>-5.6453061334501404</v>
      </c>
      <c r="J3286">
        <v>-3.9782916129497998</v>
      </c>
      <c r="K3286">
        <v>101.34702350723499</v>
      </c>
      <c r="L3286">
        <v>98.767385575513003</v>
      </c>
      <c r="M3286">
        <v>76.219132136673906</v>
      </c>
      <c r="N3286">
        <v>0.79441739813186896</v>
      </c>
      <c r="O3286">
        <v>28.922495274102001</v>
      </c>
      <c r="P3286">
        <v>42.780026990553303</v>
      </c>
      <c r="Q3286">
        <v>1.7230619021794E-2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Row],[Ticker]],[1]!Table1[[Symbol]:[Industry]],2,FALSE),"-")</f>
        <v>-</v>
      </c>
      <c r="D3287" t="s">
        <v>130</v>
      </c>
      <c r="E3287">
        <v>57.181675859999999</v>
      </c>
      <c r="F3287">
        <v>40.950000000000003</v>
      </c>
      <c r="G3287">
        <v>-39.123546682580901</v>
      </c>
      <c r="H3287">
        <v>-14.7276572495567</v>
      </c>
      <c r="I3287">
        <v>-25.976413639978599</v>
      </c>
      <c r="J3287">
        <v>-5.4627543307423503</v>
      </c>
      <c r="O3287">
        <v>19.047619047619001</v>
      </c>
      <c r="P3287">
        <v>5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Row],[Ticker]],[1]!Table1[[Symbol]:[Industry]],2,FALSE),"-")</f>
        <v>-</v>
      </c>
      <c r="D3288" t="s">
        <v>287</v>
      </c>
      <c r="E3288">
        <v>56.7742225</v>
      </c>
      <c r="F3288">
        <v>168.7</v>
      </c>
      <c r="G3288">
        <v>14.1608406776697</v>
      </c>
      <c r="H3288">
        <v>4.8030575296360798</v>
      </c>
      <c r="I3288">
        <v>-19.844070319653301</v>
      </c>
      <c r="J3288">
        <v>-5.1059293577625002</v>
      </c>
      <c r="K3288">
        <v>166.47838088375599</v>
      </c>
      <c r="L3288">
        <v>157.24838894337901</v>
      </c>
      <c r="M3288">
        <v>49.2646827627307</v>
      </c>
      <c r="N3288">
        <v>0.35087221670684998</v>
      </c>
      <c r="O3288">
        <v>36.336692353289799</v>
      </c>
      <c r="P3288">
        <v>55.987055016181202</v>
      </c>
      <c r="Q3288">
        <v>0.108243290530517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Row],[Ticker]],[1]!Table1[[Symbol]:[Industry]],2,FALSE),"-")</f>
        <v>-</v>
      </c>
      <c r="D3289" t="s">
        <v>143</v>
      </c>
      <c r="E3289">
        <v>56.7</v>
      </c>
      <c r="F3289">
        <v>277</v>
      </c>
      <c r="G3289">
        <v>-66.982840582001501</v>
      </c>
      <c r="H3289">
        <v>-0.78278235647691496</v>
      </c>
      <c r="I3289">
        <v>-41.814802603421597</v>
      </c>
      <c r="J3289">
        <v>2.50367003755116</v>
      </c>
      <c r="K3289">
        <v>303.87099434730197</v>
      </c>
      <c r="M3289">
        <v>50.951405068678497</v>
      </c>
      <c r="N3289">
        <v>0.52440725244072495</v>
      </c>
      <c r="O3289">
        <v>80.505415162454796</v>
      </c>
      <c r="P3289">
        <v>12.123052013762299</v>
      </c>
    </row>
    <row r="3290" spans="1:17" hidden="1" x14ac:dyDescent="0.3">
      <c r="A3290" t="s">
        <v>6744</v>
      </c>
      <c r="B3290" t="s">
        <v>6745</v>
      </c>
      <c r="C3290" t="str">
        <f>IFERROR(VLOOKUP(Table1[[#This Row],[Ticker]],[1]!Table1[[Symbol]:[Industry]],2,FALSE),"-")</f>
        <v>-</v>
      </c>
      <c r="D3290" t="s">
        <v>140</v>
      </c>
      <c r="E3290">
        <v>56.595804299999998</v>
      </c>
      <c r="F3290">
        <v>168</v>
      </c>
      <c r="G3290">
        <v>81.289372517797702</v>
      </c>
      <c r="H3290">
        <v>14.620835461675901</v>
      </c>
      <c r="I3290">
        <v>40.197836616816403</v>
      </c>
      <c r="J3290">
        <v>-0.68063853137278396</v>
      </c>
      <c r="K3290">
        <v>141.703268468174</v>
      </c>
      <c r="L3290">
        <v>114.85875637909101</v>
      </c>
      <c r="M3290">
        <v>68.485839122059005</v>
      </c>
      <c r="N3290">
        <v>0.29555451633325702</v>
      </c>
      <c r="O3290">
        <v>7.1428571428571397</v>
      </c>
      <c r="P3290">
        <v>130.35787741670001</v>
      </c>
      <c r="Q3290">
        <v>0.11442162348588</v>
      </c>
    </row>
    <row r="3291" spans="1:17" hidden="1" x14ac:dyDescent="0.3">
      <c r="A3291" t="s">
        <v>6746</v>
      </c>
      <c r="B3291" t="s">
        <v>6747</v>
      </c>
      <c r="C3291" t="str">
        <f>IFERROR(VLOOKUP(Table1[[#This Row],[Ticker]],[1]!Table1[[Symbol]:[Industry]],2,FALSE),"-")</f>
        <v>-</v>
      </c>
      <c r="D3291" t="s">
        <v>130</v>
      </c>
      <c r="E3291">
        <v>56.585310499999999</v>
      </c>
      <c r="F3291">
        <v>3.99</v>
      </c>
      <c r="G3291">
        <v>9.6470580817954001</v>
      </c>
      <c r="H3291">
        <v>-7.4983977382398104</v>
      </c>
      <c r="I3291">
        <v>-37.177027295813303</v>
      </c>
      <c r="J3291">
        <v>1.72925926314039</v>
      </c>
      <c r="K3291">
        <v>3.9744875628519898</v>
      </c>
      <c r="L3291">
        <v>4.27092935731081</v>
      </c>
      <c r="M3291">
        <v>60.588646695054102</v>
      </c>
      <c r="N3291">
        <v>1.04442913364868</v>
      </c>
      <c r="O3291">
        <v>45.363408521303199</v>
      </c>
      <c r="Q3291">
        <v>7.5220729872113007E-2</v>
      </c>
    </row>
    <row r="3292" spans="1:17" hidden="1" x14ac:dyDescent="0.3">
      <c r="A3292" t="s">
        <v>6748</v>
      </c>
      <c r="B3292" t="s">
        <v>6749</v>
      </c>
      <c r="C3292" t="str">
        <f>IFERROR(VLOOKUP(Table1[[#This Row],[Ticker]],[1]!Table1[[Symbol]:[Industry]],2,FALSE),"-")</f>
        <v>-</v>
      </c>
      <c r="D3292" t="s">
        <v>120</v>
      </c>
      <c r="E3292">
        <v>56.529119999999999</v>
      </c>
      <c r="F3292">
        <v>9.0299999999999994</v>
      </c>
      <c r="G3292">
        <v>-22.642526982850999</v>
      </c>
      <c r="H3292">
        <v>-12.4283086087447</v>
      </c>
      <c r="I3292">
        <v>-25.882864955684099</v>
      </c>
      <c r="J3292">
        <v>-3.9934778695750501</v>
      </c>
      <c r="K3292">
        <v>9.5763986030903396</v>
      </c>
      <c r="L3292">
        <v>10.1236945518285</v>
      </c>
      <c r="M3292">
        <v>30.732657210880099</v>
      </c>
      <c r="N3292">
        <v>1.0983735438937701</v>
      </c>
      <c r="O3292">
        <v>69.435215946843797</v>
      </c>
      <c r="P3292">
        <v>30.869565217391202</v>
      </c>
      <c r="Q3292">
        <v>3.6955689108610001E-3</v>
      </c>
    </row>
    <row r="3293" spans="1:17" hidden="1" x14ac:dyDescent="0.3">
      <c r="A3293" t="s">
        <v>6750</v>
      </c>
      <c r="B3293" t="s">
        <v>6751</v>
      </c>
      <c r="C3293" t="str">
        <f>IFERROR(VLOOKUP(Table1[[#This Row],[Ticker]],[1]!Table1[[Symbol]:[Industry]],2,FALSE),"-")</f>
        <v>-</v>
      </c>
      <c r="D3293" t="s">
        <v>905</v>
      </c>
      <c r="E3293">
        <v>56.375419999999998</v>
      </c>
      <c r="F3293">
        <v>11.82</v>
      </c>
      <c r="G3293">
        <v>126.95692335776199</v>
      </c>
      <c r="H3293">
        <v>127.159142089817</v>
      </c>
      <c r="I3293">
        <v>110.13882389275901</v>
      </c>
      <c r="J3293">
        <v>21.247284341510301</v>
      </c>
      <c r="K3293">
        <v>6.7346607057022103</v>
      </c>
      <c r="L3293">
        <v>5.5549453761889502</v>
      </c>
      <c r="M3293">
        <v>98.334153794698196</v>
      </c>
      <c r="N3293">
        <v>3.3039022995983101</v>
      </c>
      <c r="O3293">
        <v>0</v>
      </c>
      <c r="P3293">
        <v>195.5</v>
      </c>
      <c r="Q3293">
        <v>1.3705989287337E-2</v>
      </c>
    </row>
    <row r="3294" spans="1:17" hidden="1" x14ac:dyDescent="0.3">
      <c r="A3294" t="s">
        <v>6752</v>
      </c>
      <c r="B3294" t="s">
        <v>6753</v>
      </c>
      <c r="C3294" t="str">
        <f>IFERROR(VLOOKUP(Table1[[#This Row],[Ticker]],[1]!Table1[[Symbol]:[Industry]],2,FALSE),"-")</f>
        <v>-</v>
      </c>
      <c r="E3294">
        <v>56.296261600000001</v>
      </c>
      <c r="F3294">
        <v>59.86</v>
      </c>
      <c r="G3294">
        <v>43.155155160730502</v>
      </c>
      <c r="H3294">
        <v>0.82306986002503801</v>
      </c>
      <c r="I3294">
        <v>-15.284721488413201</v>
      </c>
      <c r="J3294">
        <v>-3.09123202386359</v>
      </c>
      <c r="K3294">
        <v>61.170683185801899</v>
      </c>
      <c r="L3294">
        <v>57.7633169277211</v>
      </c>
      <c r="M3294">
        <v>60.843054620018798</v>
      </c>
      <c r="N3294">
        <v>1.4696336279422499</v>
      </c>
      <c r="O3294">
        <v>34.396926161042401</v>
      </c>
      <c r="P3294">
        <v>79.490254872563696</v>
      </c>
      <c r="Q3294">
        <v>4.0631195054954002E-2</v>
      </c>
    </row>
    <row r="3295" spans="1:17" hidden="1" x14ac:dyDescent="0.3">
      <c r="A3295" t="s">
        <v>6754</v>
      </c>
      <c r="B3295" t="s">
        <v>6755</v>
      </c>
      <c r="C3295" t="str">
        <f>IFERROR(VLOOKUP(Table1[[#This Row],[Ticker]],[1]!Table1[[Symbol]:[Industry]],2,FALSE),"-")</f>
        <v>-</v>
      </c>
      <c r="E3295">
        <v>56.1453585</v>
      </c>
      <c r="F3295">
        <v>3.79</v>
      </c>
      <c r="G3295">
        <v>0.72615412699314696</v>
      </c>
      <c r="H3295">
        <v>-5.0586046873166799</v>
      </c>
      <c r="I3295">
        <v>-13.7621294970712</v>
      </c>
      <c r="J3295">
        <v>-7.2671403768236003</v>
      </c>
      <c r="K3295">
        <v>3.80681840290818</v>
      </c>
      <c r="L3295">
        <v>3.5232091084704402</v>
      </c>
      <c r="M3295">
        <v>38.304399605763699</v>
      </c>
      <c r="N3295">
        <v>1.05330932409162</v>
      </c>
      <c r="O3295">
        <v>50.923482849604198</v>
      </c>
      <c r="P3295">
        <v>54.065040650406502</v>
      </c>
      <c r="Q3295">
        <v>5.6298218570049997E-2</v>
      </c>
    </row>
    <row r="3296" spans="1:17" hidden="1" x14ac:dyDescent="0.3">
      <c r="A3296" t="s">
        <v>6756</v>
      </c>
      <c r="B3296" t="s">
        <v>6757</v>
      </c>
      <c r="C3296" t="str">
        <f>IFERROR(VLOOKUP(Table1[[#This Row],[Ticker]],[1]!Table1[[Symbol]:[Industry]],2,FALSE),"-")</f>
        <v>-</v>
      </c>
      <c r="D3296" t="s">
        <v>400</v>
      </c>
      <c r="E3296">
        <v>56.122275999999999</v>
      </c>
      <c r="F3296">
        <v>22.06</v>
      </c>
      <c r="G3296">
        <v>-72.141352740028907</v>
      </c>
      <c r="H3296">
        <v>-18.348927661063598</v>
      </c>
      <c r="I3296">
        <v>-78.532024016706103</v>
      </c>
      <c r="J3296">
        <v>-4.0155123971242102</v>
      </c>
      <c r="K3296">
        <v>35.715681643697003</v>
      </c>
      <c r="L3296">
        <v>49.035260094422704</v>
      </c>
      <c r="M3296">
        <v>31.851512750221399</v>
      </c>
      <c r="N3296">
        <v>1.3531316812756</v>
      </c>
      <c r="O3296">
        <v>325.52130553037102</v>
      </c>
      <c r="P3296">
        <v>12.0934959349593</v>
      </c>
      <c r="Q3296">
        <v>0.104365718578514</v>
      </c>
    </row>
    <row r="3297" spans="1:17" hidden="1" x14ac:dyDescent="0.3">
      <c r="A3297" t="s">
        <v>6758</v>
      </c>
      <c r="B3297" t="s">
        <v>6759</v>
      </c>
      <c r="C3297" t="str">
        <f>IFERROR(VLOOKUP(Table1[[#This Row],[Ticker]],[1]!Table1[[Symbol]:[Industry]],2,FALSE),"-")</f>
        <v>-</v>
      </c>
      <c r="D3297" t="s">
        <v>414</v>
      </c>
      <c r="E3297">
        <v>55.943546300000001</v>
      </c>
      <c r="F3297">
        <v>114</v>
      </c>
      <c r="G3297">
        <v>21.4895949872082</v>
      </c>
      <c r="H3297">
        <v>-2.7737147436245499</v>
      </c>
      <c r="I3297">
        <v>7.9201016715313903</v>
      </c>
      <c r="J3297">
        <v>0.64924505242708996</v>
      </c>
      <c r="K3297">
        <v>115.64232464180699</v>
      </c>
      <c r="L3297">
        <v>101.966258201253</v>
      </c>
      <c r="M3297">
        <v>61.999881766024103</v>
      </c>
      <c r="N3297">
        <v>1.3010842368640501</v>
      </c>
      <c r="O3297">
        <v>35.043859649122801</v>
      </c>
      <c r="P3297">
        <v>51.898734177215204</v>
      </c>
      <c r="Q3297">
        <v>6.7656328745444E-2</v>
      </c>
    </row>
    <row r="3298" spans="1:17" hidden="1" x14ac:dyDescent="0.3">
      <c r="A3298" t="s">
        <v>6760</v>
      </c>
      <c r="B3298" t="s">
        <v>6761</v>
      </c>
      <c r="C3298" t="str">
        <f>IFERROR(VLOOKUP(Table1[[#This Row],[Ticker]],[1]!Table1[[Symbol]:[Industry]],2,FALSE),"-")</f>
        <v>-</v>
      </c>
      <c r="D3298" t="s">
        <v>346</v>
      </c>
      <c r="E3298">
        <v>55.897902600000002</v>
      </c>
      <c r="F3298">
        <v>158.94999999999999</v>
      </c>
      <c r="G3298">
        <v>5.6479818176069596</v>
      </c>
      <c r="H3298">
        <v>6.3460251655890403</v>
      </c>
      <c r="I3298">
        <v>-27.003056916426001</v>
      </c>
      <c r="J3298">
        <v>3.77612821469326</v>
      </c>
      <c r="K3298">
        <v>152.57546424753599</v>
      </c>
      <c r="L3298">
        <v>153.123617492732</v>
      </c>
      <c r="M3298">
        <v>54.886656988359903</v>
      </c>
      <c r="N3298">
        <v>0.61303892321492504</v>
      </c>
      <c r="O3298">
        <v>59.1695501730104</v>
      </c>
      <c r="P3298">
        <v>38.2173913043478</v>
      </c>
      <c r="Q3298">
        <v>5.5267975909159002E-2</v>
      </c>
    </row>
    <row r="3299" spans="1:17" hidden="1" x14ac:dyDescent="0.3">
      <c r="A3299" t="s">
        <v>6762</v>
      </c>
      <c r="B3299" t="s">
        <v>6763</v>
      </c>
      <c r="C3299" t="str">
        <f>IFERROR(VLOOKUP(Table1[[#This Row],[Ticker]],[1]!Table1[[Symbol]:[Industry]],2,FALSE),"-")</f>
        <v>-</v>
      </c>
      <c r="D3299" t="s">
        <v>242</v>
      </c>
      <c r="E3299">
        <v>55.775737319999998</v>
      </c>
      <c r="F3299">
        <v>63.57</v>
      </c>
      <c r="G3299">
        <v>19.349461596945901</v>
      </c>
      <c r="H3299">
        <v>-10.4796069539446</v>
      </c>
      <c r="I3299">
        <v>1.9980020897730999</v>
      </c>
      <c r="J3299">
        <v>-4.5665344953399298</v>
      </c>
      <c r="K3299">
        <v>67.259939002890306</v>
      </c>
      <c r="L3299">
        <v>61.545318923584801</v>
      </c>
      <c r="M3299">
        <v>39.216457075014603</v>
      </c>
      <c r="N3299">
        <v>1.16679314008195</v>
      </c>
      <c r="O3299">
        <v>19.553248387604199</v>
      </c>
      <c r="P3299">
        <v>54.2586750788643</v>
      </c>
      <c r="Q3299">
        <v>0.111977524101457</v>
      </c>
    </row>
    <row r="3300" spans="1:17" hidden="1" x14ac:dyDescent="0.3">
      <c r="A3300" t="s">
        <v>6764</v>
      </c>
      <c r="B3300" t="s">
        <v>6765</v>
      </c>
      <c r="C3300" t="str">
        <f>IFERROR(VLOOKUP(Table1[[#This Row],[Ticker]],[1]!Table1[[Symbol]:[Industry]],2,FALSE),"-")</f>
        <v>-</v>
      </c>
      <c r="D3300" t="s">
        <v>1396</v>
      </c>
      <c r="E3300">
        <v>55.742832</v>
      </c>
      <c r="F3300">
        <v>31.31</v>
      </c>
      <c r="G3300">
        <v>22.5707668419324</v>
      </c>
      <c r="H3300">
        <v>-2.39976525745679</v>
      </c>
      <c r="I3300">
        <v>-22.566276425006802</v>
      </c>
      <c r="J3300">
        <v>-0.86052749331302802</v>
      </c>
      <c r="K3300">
        <v>32.703770980635298</v>
      </c>
      <c r="L3300">
        <v>30.392422004585701</v>
      </c>
      <c r="M3300">
        <v>45.0757213592711</v>
      </c>
      <c r="N3300">
        <v>0.482054341074096</v>
      </c>
      <c r="O3300">
        <v>48.706483551580902</v>
      </c>
      <c r="P3300">
        <v>92.676923076923003</v>
      </c>
      <c r="Q3300">
        <v>0.121775569985044</v>
      </c>
    </row>
    <row r="3301" spans="1:17" hidden="1" x14ac:dyDescent="0.3">
      <c r="A3301" t="s">
        <v>6766</v>
      </c>
      <c r="B3301" t="s">
        <v>6767</v>
      </c>
      <c r="C3301" t="str">
        <f>IFERROR(VLOOKUP(Table1[[#This Row],[Ticker]],[1]!Table1[[Symbol]:[Industry]],2,FALSE),"-")</f>
        <v>-</v>
      </c>
      <c r="D3301" t="s">
        <v>117</v>
      </c>
      <c r="E3301">
        <v>55.488</v>
      </c>
      <c r="F3301">
        <v>52.74</v>
      </c>
      <c r="G3301">
        <v>56.254889759176997</v>
      </c>
      <c r="H3301">
        <v>30.702668522232301</v>
      </c>
      <c r="I3301">
        <v>-12.668182398364101</v>
      </c>
      <c r="J3301">
        <v>5.3910774449585803</v>
      </c>
      <c r="K3301">
        <v>44.923729865468097</v>
      </c>
      <c r="L3301">
        <v>39.9614417676298</v>
      </c>
      <c r="M3301">
        <v>59.372840510747402</v>
      </c>
      <c r="N3301">
        <v>0.97339726524871595</v>
      </c>
      <c r="O3301">
        <v>11.8695487296169</v>
      </c>
      <c r="P3301">
        <v>102.846153846153</v>
      </c>
      <c r="Q3301">
        <v>8.1565404025094004E-2</v>
      </c>
    </row>
    <row r="3302" spans="1:17" hidden="1" x14ac:dyDescent="0.3">
      <c r="A3302" t="s">
        <v>6768</v>
      </c>
      <c r="B3302" t="s">
        <v>6769</v>
      </c>
      <c r="C3302" t="str">
        <f>IFERROR(VLOOKUP(Table1[[#This Row],[Ticker]],[1]!Table1[[Symbol]:[Industry]],2,FALSE),"-")</f>
        <v>-</v>
      </c>
      <c r="D3302" t="s">
        <v>239</v>
      </c>
      <c r="E3302">
        <v>55.425093750000002</v>
      </c>
      <c r="F3302">
        <v>182.45</v>
      </c>
      <c r="G3302">
        <v>-22.148148868942901</v>
      </c>
      <c r="H3302">
        <v>5.0630942600166096</v>
      </c>
      <c r="I3302">
        <v>7.5728485731042197</v>
      </c>
      <c r="J3302">
        <v>4.8177601662108298</v>
      </c>
      <c r="K3302">
        <v>165.612318383771</v>
      </c>
      <c r="L3302">
        <v>157.585451858971</v>
      </c>
      <c r="M3302">
        <v>79.858172689354404</v>
      </c>
      <c r="N3302">
        <v>0.88900635630718805</v>
      </c>
      <c r="O3302">
        <v>38.092628117292399</v>
      </c>
      <c r="P3302">
        <v>44.457640538400597</v>
      </c>
      <c r="Q3302">
        <v>7.6649429890078002E-2</v>
      </c>
    </row>
    <row r="3303" spans="1:17" hidden="1" x14ac:dyDescent="0.3">
      <c r="A3303" t="s">
        <v>6770</v>
      </c>
      <c r="B3303" t="s">
        <v>6771</v>
      </c>
      <c r="C3303" t="str">
        <f>IFERROR(VLOOKUP(Table1[[#This Row],[Ticker]],[1]!Table1[[Symbol]:[Industry]],2,FALSE),"-")</f>
        <v>-</v>
      </c>
      <c r="D3303" t="s">
        <v>117</v>
      </c>
      <c r="E3303">
        <v>55.41</v>
      </c>
      <c r="F3303">
        <v>73.900000000000006</v>
      </c>
      <c r="G3303">
        <v>33.7287414491147</v>
      </c>
      <c r="H3303">
        <v>3.5067216119997702</v>
      </c>
      <c r="I3303">
        <v>62.949400786178998</v>
      </c>
      <c r="J3303">
        <v>-6.51661105936775</v>
      </c>
      <c r="K3303">
        <v>72.083100966489098</v>
      </c>
      <c r="L3303">
        <v>62.548637237534201</v>
      </c>
      <c r="M3303">
        <v>39.540058731849598</v>
      </c>
      <c r="N3303">
        <v>1.59692495174939</v>
      </c>
      <c r="O3303">
        <v>31.935047361298999</v>
      </c>
      <c r="P3303">
        <v>84.519350811485594</v>
      </c>
      <c r="Q3303">
        <v>9.4509538193371004E-2</v>
      </c>
    </row>
    <row r="3304" spans="1:17" hidden="1" x14ac:dyDescent="0.3">
      <c r="A3304" t="s">
        <v>6772</v>
      </c>
      <c r="B3304" t="s">
        <v>6773</v>
      </c>
      <c r="C3304" t="str">
        <f>IFERROR(VLOOKUP(Table1[[#This Row],[Ticker]],[1]!Table1[[Symbol]:[Industry]],2,FALSE),"-")</f>
        <v>-</v>
      </c>
      <c r="D3304" t="s">
        <v>46</v>
      </c>
      <c r="E3304">
        <v>55.285469999999997</v>
      </c>
      <c r="F3304">
        <v>7.45</v>
      </c>
      <c r="G3304">
        <v>-94.212320377853004</v>
      </c>
      <c r="H3304">
        <v>1.26900074073851</v>
      </c>
      <c r="I3304">
        <v>-52.620688734018998</v>
      </c>
      <c r="J3304">
        <v>-0.49819949910691103</v>
      </c>
      <c r="K3304">
        <v>8.7265675583202302</v>
      </c>
      <c r="L3304">
        <v>12.589960115516799</v>
      </c>
      <c r="M3304">
        <v>37.040416318435803</v>
      </c>
      <c r="N3304">
        <v>0.17988468497381799</v>
      </c>
      <c r="O3304">
        <v>296.10738255033499</v>
      </c>
      <c r="P3304">
        <v>7.9710144927536097</v>
      </c>
      <c r="Q3304">
        <v>7.0142337500057994E-2</v>
      </c>
    </row>
    <row r="3305" spans="1:17" hidden="1" x14ac:dyDescent="0.3">
      <c r="A3305" t="s">
        <v>6774</v>
      </c>
      <c r="B3305" t="s">
        <v>6775</v>
      </c>
      <c r="C3305" t="str">
        <f>IFERROR(VLOOKUP(Table1[[#This Row],[Ticker]],[1]!Table1[[Symbol]:[Industry]],2,FALSE),"-")</f>
        <v>-</v>
      </c>
      <c r="D3305" t="s">
        <v>75</v>
      </c>
      <c r="E3305">
        <v>55.216163999999999</v>
      </c>
      <c r="F3305">
        <v>20.190000000000001</v>
      </c>
      <c r="G3305">
        <v>-20.3852470914576</v>
      </c>
      <c r="H3305">
        <v>-8.8131496139862904</v>
      </c>
      <c r="I3305">
        <v>-43.903170102617302</v>
      </c>
      <c r="J3305">
        <v>-0.52496906666932996</v>
      </c>
      <c r="K3305">
        <v>20.631150243688499</v>
      </c>
      <c r="L3305">
        <v>21.056938096182801</v>
      </c>
      <c r="M3305">
        <v>66.913029405751701</v>
      </c>
      <c r="N3305">
        <v>0.57448412623565503</v>
      </c>
      <c r="O3305">
        <v>76.8202080237741</v>
      </c>
      <c r="P3305">
        <v>18.764705882352899</v>
      </c>
      <c r="Q3305">
        <v>0.13190347644206399</v>
      </c>
    </row>
    <row r="3306" spans="1:17" hidden="1" x14ac:dyDescent="0.3">
      <c r="A3306" t="s">
        <v>6776</v>
      </c>
      <c r="B3306" t="s">
        <v>6777</v>
      </c>
      <c r="C3306" t="str">
        <f>IFERROR(VLOOKUP(Table1[[#This Row],[Ticker]],[1]!Table1[[Symbol]:[Industry]],2,FALSE),"-")</f>
        <v>-</v>
      </c>
      <c r="D3306" t="s">
        <v>542</v>
      </c>
      <c r="E3306">
        <v>55.215710000000001</v>
      </c>
      <c r="F3306">
        <v>87.33</v>
      </c>
      <c r="G3306">
        <v>21.651928726925</v>
      </c>
      <c r="H3306">
        <v>11.667977722835699</v>
      </c>
      <c r="I3306">
        <v>-22.5866284422188</v>
      </c>
      <c r="J3306">
        <v>14.8302758935687</v>
      </c>
      <c r="K3306">
        <v>77.851762482498899</v>
      </c>
      <c r="L3306">
        <v>78.164270619223799</v>
      </c>
      <c r="M3306">
        <v>77.753490277162896</v>
      </c>
      <c r="N3306">
        <v>2.8520140926890898</v>
      </c>
      <c r="O3306">
        <v>30.424825375014301</v>
      </c>
      <c r="P3306">
        <v>57.351351351351298</v>
      </c>
      <c r="Q3306">
        <v>0.18569536122351399</v>
      </c>
    </row>
    <row r="3307" spans="1:17" hidden="1" x14ac:dyDescent="0.3">
      <c r="A3307" t="s">
        <v>6778</v>
      </c>
      <c r="B3307" t="s">
        <v>6779</v>
      </c>
      <c r="C3307" t="str">
        <f>IFERROR(VLOOKUP(Table1[[#This Row],[Ticker]],[1]!Table1[[Symbol]:[Industry]],2,FALSE),"-")</f>
        <v>-</v>
      </c>
      <c r="D3307" t="s">
        <v>239</v>
      </c>
      <c r="E3307">
        <v>55.210577000000001</v>
      </c>
      <c r="F3307">
        <v>53</v>
      </c>
      <c r="G3307">
        <v>117.512086848705</v>
      </c>
      <c r="H3307">
        <v>-4.5281007085368401</v>
      </c>
      <c r="I3307">
        <v>14.3342122094678</v>
      </c>
      <c r="K3307">
        <v>53.706138190125102</v>
      </c>
      <c r="L3307">
        <v>38.513103008389599</v>
      </c>
      <c r="M3307">
        <v>19.721633824694301</v>
      </c>
      <c r="N3307">
        <v>3.73831775700934E-2</v>
      </c>
      <c r="O3307">
        <v>50.943396226415103</v>
      </c>
      <c r="P3307">
        <v>218.31831831831801</v>
      </c>
    </row>
    <row r="3308" spans="1:17" hidden="1" x14ac:dyDescent="0.3">
      <c r="A3308" t="s">
        <v>6780</v>
      </c>
      <c r="B3308" t="s">
        <v>6781</v>
      </c>
      <c r="C3308" t="str">
        <f>IFERROR(VLOOKUP(Table1[[#This Row],[Ticker]],[1]!Table1[[Symbol]:[Industry]],2,FALSE),"-")</f>
        <v>-</v>
      </c>
      <c r="E3308">
        <v>55.142181864000001</v>
      </c>
      <c r="F3308">
        <v>25.5</v>
      </c>
      <c r="G3308">
        <v>38.923565130229399</v>
      </c>
      <c r="H3308">
        <v>-5.1744885412364603</v>
      </c>
      <c r="I3308">
        <v>11.326361603252399</v>
      </c>
      <c r="J3308">
        <v>-2.3335914663769999</v>
      </c>
      <c r="K3308">
        <v>26.136868958710799</v>
      </c>
      <c r="L3308">
        <v>23.073522743865301</v>
      </c>
      <c r="M3308">
        <v>53.223214795821697</v>
      </c>
      <c r="N3308">
        <v>1.24712489098821</v>
      </c>
      <c r="O3308">
        <v>46.235294117647001</v>
      </c>
      <c r="P3308">
        <v>98.443579766536899</v>
      </c>
      <c r="Q3308">
        <v>8.4718933807784003E-2</v>
      </c>
    </row>
    <row r="3309" spans="1:17" hidden="1" x14ac:dyDescent="0.3">
      <c r="A3309" t="s">
        <v>6782</v>
      </c>
      <c r="B3309" t="s">
        <v>6783</v>
      </c>
      <c r="C3309" t="str">
        <f>IFERROR(VLOOKUP(Table1[[#This Row],[Ticker]],[1]!Table1[[Symbol]:[Industry]],2,FALSE),"-")</f>
        <v>-</v>
      </c>
      <c r="D3309" t="s">
        <v>539</v>
      </c>
      <c r="E3309">
        <v>55.080358079999897</v>
      </c>
      <c r="F3309">
        <v>49.99</v>
      </c>
      <c r="G3309">
        <v>4.20325964071254</v>
      </c>
      <c r="H3309">
        <v>-8.4519102323463606</v>
      </c>
      <c r="I3309">
        <v>0.99887349127800995</v>
      </c>
      <c r="J3309">
        <v>0.77090547935169695</v>
      </c>
      <c r="K3309">
        <v>52.303772609167702</v>
      </c>
      <c r="L3309">
        <v>47.9878907143883</v>
      </c>
      <c r="M3309">
        <v>25.7958723194476</v>
      </c>
      <c r="N3309">
        <v>0.291046203251005</v>
      </c>
      <c r="O3309">
        <v>65.593118623724706</v>
      </c>
      <c r="P3309">
        <v>42.787774921451003</v>
      </c>
      <c r="Q3309">
        <v>0.16832224042441599</v>
      </c>
    </row>
    <row r="3310" spans="1:17" hidden="1" x14ac:dyDescent="0.3">
      <c r="A3310" t="s">
        <v>6784</v>
      </c>
      <c r="B3310" t="s">
        <v>6785</v>
      </c>
      <c r="C3310" t="str">
        <f>IFERROR(VLOOKUP(Table1[[#This Row],[Ticker]],[1]!Table1[[Symbol]:[Industry]],2,FALSE),"-")</f>
        <v>-</v>
      </c>
      <c r="E3310">
        <v>55.08</v>
      </c>
      <c r="F3310">
        <v>44</v>
      </c>
      <c r="G3310">
        <v>-39.5015040595691</v>
      </c>
      <c r="H3310">
        <v>-0.89173707217319997</v>
      </c>
      <c r="I3310">
        <v>-33.606999568755697</v>
      </c>
      <c r="J3310">
        <v>1.6967917306728699</v>
      </c>
      <c r="K3310">
        <v>45.531385863712202</v>
      </c>
      <c r="L3310">
        <v>49.669703168859002</v>
      </c>
      <c r="M3310">
        <v>54.667628984284299</v>
      </c>
      <c r="N3310">
        <v>0.46037735849056599</v>
      </c>
      <c r="O3310">
        <v>74.886363636363598</v>
      </c>
      <c r="P3310">
        <v>7.9754601226993804</v>
      </c>
    </row>
    <row r="3311" spans="1:17" hidden="1" x14ac:dyDescent="0.3">
      <c r="A3311" t="s">
        <v>6786</v>
      </c>
      <c r="B3311" t="s">
        <v>6787</v>
      </c>
      <c r="C3311" t="str">
        <f>IFERROR(VLOOKUP(Table1[[#This Row],[Ticker]],[1]!Table1[[Symbol]:[Industry]],2,FALSE),"-")</f>
        <v>-</v>
      </c>
      <c r="E3311">
        <v>55.0625274</v>
      </c>
      <c r="F3311">
        <v>48.99</v>
      </c>
      <c r="G3311">
        <v>31.714593433351499</v>
      </c>
      <c r="H3311">
        <v>-20.612846471248702</v>
      </c>
      <c r="I3311">
        <v>-16.457694605830699</v>
      </c>
      <c r="J3311">
        <v>-1.0689225550414201</v>
      </c>
      <c r="K3311">
        <v>52.444717735814898</v>
      </c>
      <c r="L3311">
        <v>50.960290419303597</v>
      </c>
      <c r="M3311">
        <v>46.746106701272097</v>
      </c>
      <c r="N3311">
        <v>1.0956691795015101</v>
      </c>
      <c r="O3311">
        <v>44.274341702388199</v>
      </c>
      <c r="P3311">
        <v>61.576517150395702</v>
      </c>
      <c r="Q3311">
        <v>0.12047685362833201</v>
      </c>
    </row>
    <row r="3312" spans="1:17" hidden="1" x14ac:dyDescent="0.3">
      <c r="A3312" t="s">
        <v>6788</v>
      </c>
      <c r="B3312" t="s">
        <v>6789</v>
      </c>
      <c r="C3312" t="str">
        <f>IFERROR(VLOOKUP(Table1[[#This Row],[Ticker]],[1]!Table1[[Symbol]:[Industry]],2,FALSE),"-")</f>
        <v>-</v>
      </c>
      <c r="D3312" t="s">
        <v>713</v>
      </c>
      <c r="E3312">
        <v>54.986265107999998</v>
      </c>
      <c r="F3312">
        <v>395.01</v>
      </c>
      <c r="G3312">
        <v>3.4009529991531302</v>
      </c>
      <c r="H3312">
        <v>3.6586676007471199</v>
      </c>
      <c r="I3312">
        <v>-4.4718562186874404</v>
      </c>
      <c r="J3312">
        <v>1.2809754041422501</v>
      </c>
      <c r="K3312">
        <v>373.10236316516</v>
      </c>
      <c r="L3312">
        <v>359.87132143411901</v>
      </c>
      <c r="M3312">
        <v>51.557362812998498</v>
      </c>
      <c r="N3312">
        <v>0.76549651107602901</v>
      </c>
      <c r="O3312">
        <v>2.5974025974025898</v>
      </c>
      <c r="P3312">
        <v>31.669999999999899</v>
      </c>
    </row>
    <row r="3313" spans="1:17" hidden="1" x14ac:dyDescent="0.3">
      <c r="A3313" t="s">
        <v>6790</v>
      </c>
      <c r="B3313" t="s">
        <v>6791</v>
      </c>
      <c r="C3313" t="str">
        <f>IFERROR(VLOOKUP(Table1[[#This Row],[Ticker]],[1]!Table1[[Symbol]:[Industry]],2,FALSE),"-")</f>
        <v>-</v>
      </c>
      <c r="D3313" t="s">
        <v>403</v>
      </c>
      <c r="E3313">
        <v>54.920567200000001</v>
      </c>
      <c r="F3313">
        <v>41.76</v>
      </c>
      <c r="G3313">
        <v>30.213716316047801</v>
      </c>
      <c r="H3313">
        <v>16.208443200811601</v>
      </c>
      <c r="I3313">
        <v>-23.891647436272301</v>
      </c>
      <c r="J3313">
        <v>5.27572515818476</v>
      </c>
      <c r="K3313">
        <v>38.129154969026899</v>
      </c>
      <c r="L3313">
        <v>38.2540805497988</v>
      </c>
      <c r="M3313">
        <v>85.120902792806703</v>
      </c>
      <c r="N3313">
        <v>2.6911632305024602</v>
      </c>
      <c r="O3313">
        <v>51.939655172413801</v>
      </c>
      <c r="P3313">
        <v>80.779220779220694</v>
      </c>
      <c r="Q3313">
        <v>5.1324383008662003E-2</v>
      </c>
    </row>
    <row r="3314" spans="1:17" hidden="1" x14ac:dyDescent="0.3">
      <c r="A3314" t="s">
        <v>6792</v>
      </c>
      <c r="B3314" t="s">
        <v>6793</v>
      </c>
      <c r="C3314" t="str">
        <f>IFERROR(VLOOKUP(Table1[[#This Row],[Ticker]],[1]!Table1[[Symbol]:[Industry]],2,FALSE),"-")</f>
        <v>-</v>
      </c>
      <c r="E3314">
        <v>54.888390000000001</v>
      </c>
      <c r="F3314">
        <v>130.30000000000001</v>
      </c>
      <c r="G3314">
        <v>9.6289391122898191</v>
      </c>
      <c r="H3314">
        <v>4.2837015243180101</v>
      </c>
      <c r="I3314">
        <v>-23.8205903814249</v>
      </c>
      <c r="J3314">
        <v>4.5907859221354004</v>
      </c>
      <c r="K3314">
        <v>130.46729149709199</v>
      </c>
      <c r="L3314">
        <v>129.80237764383401</v>
      </c>
      <c r="M3314">
        <v>72.471836764208504</v>
      </c>
      <c r="N3314">
        <v>1.6410195188921299</v>
      </c>
      <c r="O3314">
        <v>30.468150422102799</v>
      </c>
      <c r="P3314">
        <v>52.308591466978299</v>
      </c>
      <c r="Q3314">
        <v>3.1477109157483002E-2</v>
      </c>
    </row>
    <row r="3315" spans="1:17" hidden="1" x14ac:dyDescent="0.3">
      <c r="A3315" t="s">
        <v>6794</v>
      </c>
      <c r="B3315" t="s">
        <v>6795</v>
      </c>
      <c r="C3315" t="str">
        <f>IFERROR(VLOOKUP(Table1[[#This Row],[Ticker]],[1]!Table1[[Symbol]:[Industry]],2,FALSE),"-")</f>
        <v>-</v>
      </c>
      <c r="D3315" t="s">
        <v>388</v>
      </c>
      <c r="E3315">
        <v>54.709200000000003</v>
      </c>
      <c r="F3315">
        <v>28.88</v>
      </c>
      <c r="G3315">
        <v>127.50412666570099</v>
      </c>
      <c r="H3315">
        <v>-2.23643404187017</v>
      </c>
      <c r="I3315">
        <v>45.354161486535297</v>
      </c>
      <c r="J3315">
        <v>-7.7956894723346499</v>
      </c>
      <c r="K3315">
        <v>29.1092939486003</v>
      </c>
      <c r="L3315">
        <v>24.8391106615877</v>
      </c>
      <c r="M3315">
        <v>54.210789338835397</v>
      </c>
      <c r="N3315">
        <v>0.50076866422515998</v>
      </c>
      <c r="O3315">
        <v>35.006925207756197</v>
      </c>
      <c r="P3315">
        <v>162.784349408553</v>
      </c>
      <c r="Q3315">
        <v>9.0612680365552006E-2</v>
      </c>
    </row>
    <row r="3316" spans="1:17" hidden="1" x14ac:dyDescent="0.3">
      <c r="A3316" t="s">
        <v>6796</v>
      </c>
      <c r="B3316" t="s">
        <v>6797</v>
      </c>
      <c r="C3316" t="str">
        <f>IFERROR(VLOOKUP(Table1[[#This Row],[Ticker]],[1]!Table1[[Symbol]:[Industry]],2,FALSE),"-")</f>
        <v>-</v>
      </c>
      <c r="D3316" t="s">
        <v>143</v>
      </c>
      <c r="E3316">
        <v>54.582383710000002</v>
      </c>
      <c r="F3316">
        <v>2.5499999999999998</v>
      </c>
      <c r="G3316">
        <v>-71.080863416866407</v>
      </c>
      <c r="H3316">
        <v>21.325557828048499</v>
      </c>
      <c r="I3316">
        <v>-22.9863619532115</v>
      </c>
      <c r="J3316">
        <v>-6.6106616854761899</v>
      </c>
      <c r="K3316">
        <v>2.3483276026966902</v>
      </c>
      <c r="L3316">
        <v>3.2172445878951699</v>
      </c>
      <c r="M3316">
        <v>64.330982210770102</v>
      </c>
      <c r="N3316">
        <v>0.91381880128272097</v>
      </c>
      <c r="O3316">
        <v>149.01960784313701</v>
      </c>
      <c r="P3316">
        <v>41.6666666666666</v>
      </c>
      <c r="Q3316">
        <v>-0.18304785917829</v>
      </c>
    </row>
    <row r="3317" spans="1:17" hidden="1" x14ac:dyDescent="0.3">
      <c r="A3317" t="s">
        <v>6798</v>
      </c>
      <c r="B3317" t="s">
        <v>6799</v>
      </c>
      <c r="C3317" t="str">
        <f>IFERROR(VLOOKUP(Table1[[#This Row],[Ticker]],[1]!Table1[[Symbol]:[Industry]],2,FALSE),"-")</f>
        <v>-</v>
      </c>
      <c r="E3317">
        <v>54.538483999999997</v>
      </c>
      <c r="F3317">
        <v>27.39</v>
      </c>
      <c r="G3317">
        <v>96.615043015881994</v>
      </c>
      <c r="H3317">
        <v>-5.1971147930438697</v>
      </c>
      <c r="I3317">
        <v>-4.7102428592532197</v>
      </c>
      <c r="J3317">
        <v>-1.96718342460663</v>
      </c>
      <c r="K3317">
        <v>28.496818830609602</v>
      </c>
      <c r="L3317">
        <v>26.459853491992501</v>
      </c>
      <c r="M3317">
        <v>37.333888145438202</v>
      </c>
      <c r="N3317">
        <v>0.98745729207478605</v>
      </c>
      <c r="O3317">
        <v>24.132895217232502</v>
      </c>
      <c r="P3317">
        <v>128.25</v>
      </c>
    </row>
    <row r="3318" spans="1:17" hidden="1" x14ac:dyDescent="0.3">
      <c r="A3318" t="s">
        <v>6800</v>
      </c>
      <c r="B3318" t="s">
        <v>6801</v>
      </c>
      <c r="C3318" t="str">
        <f>IFERROR(VLOOKUP(Table1[[#This Row],[Ticker]],[1]!Table1[[Symbol]:[Industry]],2,FALSE),"-")</f>
        <v>-</v>
      </c>
      <c r="D3318" t="s">
        <v>629</v>
      </c>
      <c r="E3318">
        <v>54.512442929999899</v>
      </c>
      <c r="F3318">
        <v>30.85</v>
      </c>
      <c r="G3318">
        <v>26.7384998060055</v>
      </c>
      <c r="H3318">
        <v>-4.8778622347689504</v>
      </c>
      <c r="I3318">
        <v>-6.4463004592705202</v>
      </c>
      <c r="J3318">
        <v>-5.4061430988480703</v>
      </c>
      <c r="K3318">
        <v>31.540008143872001</v>
      </c>
      <c r="L3318">
        <v>28.713633683974699</v>
      </c>
      <c r="M3318">
        <v>48.450707314083502</v>
      </c>
      <c r="N3318">
        <v>0.48820520110973198</v>
      </c>
      <c r="O3318">
        <v>25.769854132901099</v>
      </c>
      <c r="P3318">
        <v>66.756756756756701</v>
      </c>
      <c r="Q3318">
        <v>5.7598473598603997E-2</v>
      </c>
    </row>
    <row r="3319" spans="1:17" hidden="1" x14ac:dyDescent="0.3">
      <c r="A3319" t="s">
        <v>6802</v>
      </c>
      <c r="B3319" t="s">
        <v>6803</v>
      </c>
      <c r="C3319" t="str">
        <f>IFERROR(VLOOKUP(Table1[[#This Row],[Ticker]],[1]!Table1[[Symbol]:[Industry]],2,FALSE),"-")</f>
        <v>-</v>
      </c>
      <c r="E3319">
        <v>54.485976439999902</v>
      </c>
      <c r="F3319">
        <v>42</v>
      </c>
      <c r="G3319">
        <v>98.991751274943198</v>
      </c>
      <c r="H3319">
        <v>-20.525053669877501</v>
      </c>
      <c r="I3319">
        <v>210.12059899755201</v>
      </c>
      <c r="J3319">
        <v>-8.8583124206050208</v>
      </c>
      <c r="K3319">
        <v>43.9053332274882</v>
      </c>
      <c r="L3319">
        <v>27.328768767587</v>
      </c>
      <c r="M3319">
        <v>15.760897382590899</v>
      </c>
      <c r="N3319">
        <v>0.87459836508270705</v>
      </c>
      <c r="O3319">
        <v>30.952380952380899</v>
      </c>
      <c r="P3319">
        <v>239.531123686337</v>
      </c>
    </row>
    <row r="3320" spans="1:17" hidden="1" x14ac:dyDescent="0.3">
      <c r="A3320" t="s">
        <v>6804</v>
      </c>
      <c r="B3320" t="s">
        <v>6805</v>
      </c>
      <c r="C3320" t="str">
        <f>IFERROR(VLOOKUP(Table1[[#This Row],[Ticker]],[1]!Table1[[Symbol]:[Industry]],2,FALSE),"-")</f>
        <v>-</v>
      </c>
      <c r="D3320" t="s">
        <v>75</v>
      </c>
      <c r="E3320">
        <v>54.39258675</v>
      </c>
      <c r="F3320">
        <v>53.85</v>
      </c>
      <c r="G3320">
        <v>-59.2322254284528</v>
      </c>
      <c r="H3320">
        <v>-5.6629844294670697</v>
      </c>
      <c r="I3320">
        <v>-28.855015888935799</v>
      </c>
      <c r="J3320">
        <v>1.1301250640061899</v>
      </c>
      <c r="K3320">
        <v>55.824244709049601</v>
      </c>
      <c r="L3320">
        <v>62.459117125495602</v>
      </c>
      <c r="M3320">
        <v>42.203724085974002</v>
      </c>
      <c r="N3320">
        <v>0.72512322597725498</v>
      </c>
      <c r="O3320">
        <v>84.772516248839295</v>
      </c>
      <c r="P3320">
        <v>9.8979591836734606</v>
      </c>
      <c r="Q3320">
        <v>1.8116920625647001E-2</v>
      </c>
    </row>
    <row r="3321" spans="1:17" hidden="1" x14ac:dyDescent="0.3">
      <c r="A3321" t="s">
        <v>6806</v>
      </c>
      <c r="B3321" t="s">
        <v>6807</v>
      </c>
      <c r="C3321" t="str">
        <f>IFERROR(VLOOKUP(Table1[[#This Row],[Ticker]],[1]!Table1[[Symbol]:[Industry]],2,FALSE),"-")</f>
        <v>-</v>
      </c>
      <c r="D3321" t="s">
        <v>46</v>
      </c>
      <c r="E3321">
        <v>54.271500000000003</v>
      </c>
      <c r="F3321">
        <v>74.06</v>
      </c>
      <c r="G3321">
        <v>5.5421035986890397</v>
      </c>
      <c r="H3321">
        <v>2.8052326247964898</v>
      </c>
      <c r="I3321">
        <v>-28.814236360259201</v>
      </c>
      <c r="J3321">
        <v>0.263380967993813</v>
      </c>
      <c r="K3321">
        <v>77.606500091168996</v>
      </c>
      <c r="L3321">
        <v>77.087868601714504</v>
      </c>
      <c r="M3321">
        <v>50.007699248795397</v>
      </c>
      <c r="N3321">
        <v>0.44209862220889701</v>
      </c>
      <c r="O3321">
        <v>49.878476910613003</v>
      </c>
      <c r="P3321">
        <v>62.412280701754398</v>
      </c>
      <c r="Q3321">
        <v>4.9504368395700001E-2</v>
      </c>
    </row>
    <row r="3322" spans="1:17" hidden="1" x14ac:dyDescent="0.3">
      <c r="A3322" t="s">
        <v>6808</v>
      </c>
      <c r="B3322" t="s">
        <v>6809</v>
      </c>
      <c r="C3322" t="str">
        <f>IFERROR(VLOOKUP(Table1[[#This Row],[Ticker]],[1]!Table1[[Symbol]:[Industry]],2,FALSE),"-")</f>
        <v>-</v>
      </c>
      <c r="E3322">
        <v>54.249229960000001</v>
      </c>
      <c r="F3322">
        <v>15.47</v>
      </c>
      <c r="G3322">
        <v>25.1725478891764</v>
      </c>
      <c r="H3322">
        <v>4.9142784736192997</v>
      </c>
      <c r="I3322">
        <v>2.1325464288547198</v>
      </c>
      <c r="J3322">
        <v>-4.8138416488925397</v>
      </c>
      <c r="K3322">
        <v>13.587406923550899</v>
      </c>
      <c r="L3322">
        <v>12.148630802790001</v>
      </c>
      <c r="M3322">
        <v>58.820347101052597</v>
      </c>
      <c r="N3322">
        <v>1.07672864414408</v>
      </c>
      <c r="O3322">
        <v>6.3348416289592704</v>
      </c>
      <c r="P3322">
        <v>67.243243243243199</v>
      </c>
      <c r="Q3322">
        <v>6.6584045652276005E-2</v>
      </c>
    </row>
    <row r="3323" spans="1:17" hidden="1" x14ac:dyDescent="0.3">
      <c r="A3323" t="s">
        <v>6810</v>
      </c>
      <c r="B3323" t="s">
        <v>6811</v>
      </c>
      <c r="C3323" t="str">
        <f>IFERROR(VLOOKUP(Table1[[#This Row],[Ticker]],[1]!Table1[[Symbol]:[Industry]],2,FALSE),"-")</f>
        <v>-</v>
      </c>
      <c r="E3323">
        <v>54.081144053999999</v>
      </c>
      <c r="F3323">
        <v>37</v>
      </c>
      <c r="G3323">
        <v>-0.64939467408756701</v>
      </c>
      <c r="H3323">
        <v>-11.5665145870994</v>
      </c>
      <c r="I3323">
        <v>-41.578820110098</v>
      </c>
      <c r="J3323">
        <v>0.205195092017398</v>
      </c>
      <c r="K3323">
        <v>37.871628361193402</v>
      </c>
      <c r="L3323">
        <v>39.858219366470301</v>
      </c>
      <c r="M3323">
        <v>54.028248476870601</v>
      </c>
      <c r="N3323">
        <v>2.2643740886166999</v>
      </c>
      <c r="O3323">
        <v>51.297297297297199</v>
      </c>
      <c r="P3323">
        <v>40.310959423587398</v>
      </c>
      <c r="Q3323">
        <v>6.3334845713297006E-2</v>
      </c>
    </row>
    <row r="3324" spans="1:17" hidden="1" x14ac:dyDescent="0.3">
      <c r="A3324" t="s">
        <v>6812</v>
      </c>
      <c r="B3324" t="s">
        <v>6813</v>
      </c>
      <c r="C3324" t="str">
        <f>IFERROR(VLOOKUP(Table1[[#This Row],[Ticker]],[1]!Table1[[Symbol]:[Industry]],2,FALSE),"-")</f>
        <v>-</v>
      </c>
      <c r="D3324" t="s">
        <v>21</v>
      </c>
      <c r="E3324">
        <v>54.055360450000002</v>
      </c>
      <c r="F3324">
        <v>4.51</v>
      </c>
      <c r="G3324">
        <v>79.392820793659695</v>
      </c>
      <c r="H3324">
        <v>42.857520206495799</v>
      </c>
      <c r="I3324">
        <v>45.785567871349798</v>
      </c>
      <c r="J3324">
        <v>9.6434375422821592</v>
      </c>
      <c r="K3324">
        <v>3.2399156579225101</v>
      </c>
      <c r="L3324">
        <v>2.5641332789256901</v>
      </c>
      <c r="M3324">
        <v>99.892676055708904</v>
      </c>
      <c r="N3324">
        <v>1.6357100562954501</v>
      </c>
      <c r="O3324">
        <v>0</v>
      </c>
      <c r="P3324">
        <v>181.87499999999901</v>
      </c>
      <c r="Q3324">
        <v>7.8736774884075003E-2</v>
      </c>
    </row>
    <row r="3325" spans="1:17" hidden="1" x14ac:dyDescent="0.3">
      <c r="A3325" t="s">
        <v>6814</v>
      </c>
      <c r="B3325" t="s">
        <v>6815</v>
      </c>
      <c r="C3325" t="str">
        <f>IFERROR(VLOOKUP(Table1[[#This Row],[Ticker]],[1]!Table1[[Symbol]:[Industry]],2,FALSE),"-")</f>
        <v>-</v>
      </c>
      <c r="D3325" t="s">
        <v>242</v>
      </c>
      <c r="E3325">
        <v>54.000203039999903</v>
      </c>
      <c r="F3325">
        <v>81</v>
      </c>
      <c r="G3325">
        <v>119.84736624820501</v>
      </c>
      <c r="H3325">
        <v>42.830389857500798</v>
      </c>
      <c r="I3325">
        <v>21.203320172895701</v>
      </c>
      <c r="J3325">
        <v>11.4825060163871</v>
      </c>
      <c r="K3325">
        <v>63.434038805764899</v>
      </c>
      <c r="L3325">
        <v>55.387157789221199</v>
      </c>
      <c r="M3325">
        <v>81.322504474945305</v>
      </c>
      <c r="N3325">
        <v>1.5891767035142701</v>
      </c>
      <c r="O3325">
        <v>0</v>
      </c>
      <c r="P3325">
        <v>145.45454545454501</v>
      </c>
    </row>
    <row r="3326" spans="1:17" hidden="1" x14ac:dyDescent="0.3">
      <c r="A3326" t="s">
        <v>6816</v>
      </c>
      <c r="B3326" t="s">
        <v>6817</v>
      </c>
      <c r="C3326" t="str">
        <f>IFERROR(VLOOKUP(Table1[[#This Row],[Ticker]],[1]!Table1[[Symbol]:[Industry]],2,FALSE),"-")</f>
        <v>-</v>
      </c>
      <c r="D3326" t="s">
        <v>140</v>
      </c>
      <c r="E3326">
        <v>53.820166399999998</v>
      </c>
      <c r="F3326">
        <v>5306.1</v>
      </c>
      <c r="G3326">
        <v>56.595279416007202</v>
      </c>
      <c r="H3326">
        <v>24.112143193902099</v>
      </c>
      <c r="I3326">
        <v>-13.1841144169933</v>
      </c>
      <c r="J3326">
        <v>-11.9268819195158</v>
      </c>
      <c r="K3326">
        <v>4622.1345580910402</v>
      </c>
      <c r="L3326">
        <v>4184.1276572138704</v>
      </c>
      <c r="M3326">
        <v>61.014949935862703</v>
      </c>
      <c r="N3326">
        <v>4.0103214614842502</v>
      </c>
      <c r="O3326">
        <v>22.0293624319179</v>
      </c>
      <c r="P3326">
        <v>96.449463161791897</v>
      </c>
      <c r="Q3326">
        <v>3.4332612343580003E-2</v>
      </c>
    </row>
    <row r="3327" spans="1:17" hidden="1" x14ac:dyDescent="0.3">
      <c r="A3327" t="s">
        <v>6818</v>
      </c>
      <c r="B3327" t="s">
        <v>6819</v>
      </c>
      <c r="C3327" t="str">
        <f>IFERROR(VLOOKUP(Table1[[#This Row],[Ticker]],[1]!Table1[[Symbol]:[Industry]],2,FALSE),"-")</f>
        <v>-</v>
      </c>
      <c r="D3327" t="s">
        <v>539</v>
      </c>
      <c r="E3327">
        <v>53.8</v>
      </c>
      <c r="F3327">
        <v>243.8</v>
      </c>
      <c r="G3327">
        <v>249.24167206330901</v>
      </c>
      <c r="H3327">
        <v>-4.5084156691667499</v>
      </c>
      <c r="I3327">
        <v>22.013202595225099</v>
      </c>
      <c r="J3327">
        <v>-4.9391098209590201</v>
      </c>
      <c r="K3327">
        <v>246.15036537132701</v>
      </c>
      <c r="L3327">
        <v>200.37942219253401</v>
      </c>
      <c r="M3327">
        <v>68.255927751838698</v>
      </c>
      <c r="N3327">
        <v>1.8556201960071299</v>
      </c>
      <c r="O3327">
        <v>21.739130434782599</v>
      </c>
      <c r="P3327">
        <v>327.64427293457197</v>
      </c>
      <c r="Q3327">
        <v>0.17722708783663399</v>
      </c>
    </row>
    <row r="3328" spans="1:17" hidden="1" x14ac:dyDescent="0.3">
      <c r="A3328" t="s">
        <v>6820</v>
      </c>
      <c r="B3328" t="s">
        <v>6821</v>
      </c>
      <c r="C3328" t="str">
        <f>IFERROR(VLOOKUP(Table1[[#This Row],[Ticker]],[1]!Table1[[Symbol]:[Industry]],2,FALSE),"-")</f>
        <v>-</v>
      </c>
      <c r="D3328" t="s">
        <v>713</v>
      </c>
      <c r="E3328">
        <v>53.792091599999999</v>
      </c>
      <c r="F3328">
        <v>896.77</v>
      </c>
      <c r="G3328">
        <v>-1.6591329823549399</v>
      </c>
      <c r="H3328">
        <v>-0.36027791904369</v>
      </c>
      <c r="I3328">
        <v>-5.4681410666926597E-2</v>
      </c>
      <c r="J3328">
        <v>1.1276853220171501</v>
      </c>
      <c r="K3328">
        <v>861.05587959096499</v>
      </c>
      <c r="L3328">
        <v>806.244953806284</v>
      </c>
      <c r="M3328">
        <v>58.819350865168801</v>
      </c>
      <c r="N3328">
        <v>0.66454957959730399</v>
      </c>
      <c r="O3328">
        <v>8.7235300021187108</v>
      </c>
      <c r="P3328">
        <v>27.364010793921299</v>
      </c>
      <c r="Q3328">
        <v>1.3226938830403E-2</v>
      </c>
    </row>
    <row r="3329" spans="1:17" hidden="1" x14ac:dyDescent="0.3">
      <c r="A3329" t="s">
        <v>6822</v>
      </c>
      <c r="B3329" t="s">
        <v>6823</v>
      </c>
      <c r="C3329" t="str">
        <f>IFERROR(VLOOKUP(Table1[[#This Row],[Ticker]],[1]!Table1[[Symbol]:[Industry]],2,FALSE),"-")</f>
        <v>-</v>
      </c>
      <c r="D3329" t="s">
        <v>484</v>
      </c>
      <c r="E3329">
        <v>53.761074000000001</v>
      </c>
      <c r="F3329">
        <v>133.69999999999999</v>
      </c>
      <c r="G3329">
        <v>109.670598571437</v>
      </c>
      <c r="H3329">
        <v>4.2703489038662497</v>
      </c>
      <c r="I3329">
        <v>149.69681658136</v>
      </c>
      <c r="J3329">
        <v>8.7095270573616705</v>
      </c>
      <c r="K3329">
        <v>77.602080852624496</v>
      </c>
      <c r="M3329">
        <v>99.999999999087606</v>
      </c>
      <c r="N3329">
        <v>4.3484848484848397</v>
      </c>
      <c r="O3329">
        <v>4.9738219895288003</v>
      </c>
      <c r="P3329">
        <v>257.96519410977203</v>
      </c>
    </row>
    <row r="3330" spans="1:17" hidden="1" x14ac:dyDescent="0.3">
      <c r="A3330" t="s">
        <v>6824</v>
      </c>
      <c r="B3330" t="s">
        <v>6825</v>
      </c>
      <c r="C3330" t="str">
        <f>IFERROR(VLOOKUP(Table1[[#This Row],[Ticker]],[1]!Table1[[Symbol]:[Industry]],2,FALSE),"-")</f>
        <v>-</v>
      </c>
      <c r="D3330" t="s">
        <v>140</v>
      </c>
      <c r="E3330">
        <v>53.75</v>
      </c>
      <c r="F3330">
        <v>20</v>
      </c>
      <c r="G3330">
        <v>-36.401113193851302</v>
      </c>
      <c r="H3330">
        <v>-9.72531648579902</v>
      </c>
      <c r="I3330">
        <v>-44.6864101081635</v>
      </c>
      <c r="J3330">
        <v>3.0408099033129399</v>
      </c>
      <c r="K3330">
        <v>21.208271484130201</v>
      </c>
      <c r="L3330">
        <v>22.799633758475601</v>
      </c>
      <c r="M3330">
        <v>60.748561690895102</v>
      </c>
      <c r="N3330">
        <v>0.99167676460369103</v>
      </c>
      <c r="O3330">
        <v>87.199999999999903</v>
      </c>
      <c r="P3330">
        <v>9.5890410958903995</v>
      </c>
      <c r="Q3330">
        <v>7.7131620592580996E-2</v>
      </c>
    </row>
    <row r="3331" spans="1:17" hidden="1" x14ac:dyDescent="0.3">
      <c r="A3331" t="s">
        <v>6826</v>
      </c>
      <c r="B3331" t="s">
        <v>6827</v>
      </c>
      <c r="C3331" t="str">
        <f>IFERROR(VLOOKUP(Table1[[#This Row],[Ticker]],[1]!Table1[[Symbol]:[Industry]],2,FALSE),"-")</f>
        <v>-</v>
      </c>
      <c r="D3331" t="s">
        <v>21</v>
      </c>
      <c r="E3331">
        <v>53.572577269999996</v>
      </c>
      <c r="F3331">
        <v>18.36</v>
      </c>
      <c r="G3331">
        <v>20.986105235634</v>
      </c>
      <c r="H3331">
        <v>-9.2729986677205094</v>
      </c>
      <c r="I3331">
        <v>-8.1702345867822395</v>
      </c>
      <c r="J3331">
        <v>1.15836594821237</v>
      </c>
      <c r="K3331">
        <v>18.734983426661898</v>
      </c>
      <c r="L3331">
        <v>17.581972872498199</v>
      </c>
      <c r="M3331">
        <v>56.504041258106703</v>
      </c>
      <c r="N3331">
        <v>0.594064177972774</v>
      </c>
      <c r="O3331">
        <v>35.855424984557096</v>
      </c>
      <c r="P3331">
        <v>53.060635226179002</v>
      </c>
      <c r="Q3331">
        <v>8.2633253873446E-2</v>
      </c>
    </row>
    <row r="3332" spans="1:17" hidden="1" x14ac:dyDescent="0.3">
      <c r="A3332" t="s">
        <v>6828</v>
      </c>
      <c r="B3332" t="s">
        <v>6829</v>
      </c>
      <c r="C3332" t="str">
        <f>IFERROR(VLOOKUP(Table1[[#This Row],[Ticker]],[1]!Table1[[Symbol]:[Industry]],2,FALSE),"-")</f>
        <v>-</v>
      </c>
      <c r="D3332" t="s">
        <v>1093</v>
      </c>
      <c r="E3332">
        <v>53.558270999999998</v>
      </c>
      <c r="F3332">
        <v>131.51</v>
      </c>
      <c r="G3332">
        <v>36.750845485017798</v>
      </c>
      <c r="H3332">
        <v>55.5357970550414</v>
      </c>
      <c r="I3332">
        <v>42.257600895085602</v>
      </c>
      <c r="J3332">
        <v>20.459681872292499</v>
      </c>
      <c r="K3332">
        <v>92.463709545831406</v>
      </c>
      <c r="L3332">
        <v>84.121246626660195</v>
      </c>
      <c r="M3332">
        <v>94.917711618146598</v>
      </c>
      <c r="N3332">
        <v>2.4017858553099098</v>
      </c>
      <c r="O3332">
        <v>0</v>
      </c>
      <c r="P3332">
        <v>87.817766352470699</v>
      </c>
      <c r="Q3332">
        <v>2.5141587920885999E-2</v>
      </c>
    </row>
    <row r="3333" spans="1:17" hidden="1" x14ac:dyDescent="0.3">
      <c r="A3333" t="s">
        <v>6830</v>
      </c>
      <c r="B3333" t="s">
        <v>6831</v>
      </c>
      <c r="C3333" t="str">
        <f>IFERROR(VLOOKUP(Table1[[#This Row],[Ticker]],[1]!Table1[[Symbol]:[Industry]],2,FALSE),"-")</f>
        <v>-</v>
      </c>
      <c r="D3333" t="s">
        <v>414</v>
      </c>
      <c r="E3333">
        <v>53.330260500000001</v>
      </c>
      <c r="F3333">
        <v>139.44999999999999</v>
      </c>
      <c r="G3333">
        <v>-29.2686645258566</v>
      </c>
      <c r="H3333">
        <v>11.9718992914631</v>
      </c>
      <c r="I3333">
        <v>-43.917406694580798</v>
      </c>
      <c r="J3333">
        <v>-2.2924902360487498</v>
      </c>
      <c r="K3333">
        <v>132.82763235178501</v>
      </c>
      <c r="L3333">
        <v>138.75829655020101</v>
      </c>
      <c r="M3333">
        <v>76.459586829847197</v>
      </c>
      <c r="N3333">
        <v>1.3627028559362599</v>
      </c>
      <c r="O3333">
        <v>79.275726066690495</v>
      </c>
      <c r="P3333">
        <v>32.180094786729804</v>
      </c>
      <c r="Q3333">
        <v>1.4358952590127001E-2</v>
      </c>
    </row>
    <row r="3334" spans="1:17" hidden="1" x14ac:dyDescent="0.3">
      <c r="A3334" t="s">
        <v>6832</v>
      </c>
      <c r="B3334" t="s">
        <v>6833</v>
      </c>
      <c r="C3334" t="str">
        <f>IFERROR(VLOOKUP(Table1[[#This Row],[Ticker]],[1]!Table1[[Symbol]:[Industry]],2,FALSE),"-")</f>
        <v>-</v>
      </c>
      <c r="D3334" t="s">
        <v>140</v>
      </c>
      <c r="E3334">
        <v>53.309345100000002</v>
      </c>
      <c r="F3334">
        <v>6.44</v>
      </c>
      <c r="G3334">
        <v>34.145907213412897</v>
      </c>
      <c r="H3334">
        <v>5.3052326247964903</v>
      </c>
      <c r="I3334">
        <v>-0.460046163737869</v>
      </c>
      <c r="J3334">
        <v>5.0147457065215697</v>
      </c>
      <c r="K3334">
        <v>5.9919530924856197</v>
      </c>
      <c r="L3334">
        <v>5.4486398344912796</v>
      </c>
      <c r="M3334">
        <v>71.339843441638905</v>
      </c>
      <c r="N3334">
        <v>1.7230148170786601</v>
      </c>
      <c r="O3334">
        <v>13.819875776397501</v>
      </c>
      <c r="P3334">
        <v>67.272727272727195</v>
      </c>
      <c r="Q3334">
        <v>7.8285163365462998E-2</v>
      </c>
    </row>
    <row r="3335" spans="1:17" hidden="1" x14ac:dyDescent="0.3">
      <c r="A3335" t="s">
        <v>6834</v>
      </c>
      <c r="B3335" t="s">
        <v>6835</v>
      </c>
      <c r="C3335" t="str">
        <f>IFERROR(VLOOKUP(Table1[[#This Row],[Ticker]],[1]!Table1[[Symbol]:[Industry]],2,FALSE),"-")</f>
        <v>-</v>
      </c>
      <c r="D3335" t="s">
        <v>46</v>
      </c>
      <c r="E3335">
        <v>53.2908945</v>
      </c>
      <c r="F3335">
        <v>88.95</v>
      </c>
      <c r="G3335">
        <v>183.78412514148499</v>
      </c>
      <c r="H3335">
        <v>59.591821922024003</v>
      </c>
      <c r="I3335">
        <v>173.09372590688801</v>
      </c>
      <c r="J3335">
        <v>11.5558142870638</v>
      </c>
      <c r="K3335">
        <v>61.388424879370199</v>
      </c>
      <c r="L3335">
        <v>42.060984248188703</v>
      </c>
      <c r="M3335">
        <v>90.607461262946401</v>
      </c>
      <c r="N3335">
        <v>0.84129429892141705</v>
      </c>
      <c r="O3335">
        <v>4.4406970207982104</v>
      </c>
      <c r="P3335">
        <v>241.45873320537399</v>
      </c>
      <c r="Q3335">
        <v>0.141914461581191</v>
      </c>
    </row>
    <row r="3336" spans="1:17" hidden="1" x14ac:dyDescent="0.3">
      <c r="A3336" t="s">
        <v>6836</v>
      </c>
      <c r="B3336" t="s">
        <v>6837</v>
      </c>
      <c r="C3336" t="str">
        <f>IFERROR(VLOOKUP(Table1[[#This Row],[Ticker]],[1]!Table1[[Symbol]:[Industry]],2,FALSE),"-")</f>
        <v>-</v>
      </c>
      <c r="D3336" t="s">
        <v>117</v>
      </c>
      <c r="E3336">
        <v>53.151274999999998</v>
      </c>
      <c r="F3336">
        <v>5.26</v>
      </c>
      <c r="G3336">
        <v>12.188096384210899</v>
      </c>
      <c r="H3336">
        <v>-1.421304592032</v>
      </c>
      <c r="I3336">
        <v>-41.186333426610503</v>
      </c>
      <c r="J3336">
        <v>-4.5853254327392596</v>
      </c>
      <c r="K3336">
        <v>5.3245810954900996</v>
      </c>
      <c r="L3336">
        <v>5.3735790360990299</v>
      </c>
      <c r="M3336">
        <v>38.618747414987197</v>
      </c>
      <c r="N3336">
        <v>0.76363334900165702</v>
      </c>
      <c r="O3336">
        <v>81.749049429657802</v>
      </c>
      <c r="P3336">
        <v>61.846153846153797</v>
      </c>
      <c r="Q3336">
        <v>7.1707545442123002E-2</v>
      </c>
    </row>
    <row r="3337" spans="1:17" hidden="1" x14ac:dyDescent="0.3">
      <c r="A3337" t="s">
        <v>6838</v>
      </c>
      <c r="B3337" t="s">
        <v>6839</v>
      </c>
      <c r="C3337" t="str">
        <f>IFERROR(VLOOKUP(Table1[[#This Row],[Ticker]],[1]!Table1[[Symbol]:[Industry]],2,FALSE),"-")</f>
        <v>-</v>
      </c>
      <c r="D3337" t="s">
        <v>140</v>
      </c>
      <c r="E3337">
        <v>53.106200000000001</v>
      </c>
      <c r="F3337">
        <v>50</v>
      </c>
      <c r="G3337">
        <v>30.691664182218702</v>
      </c>
      <c r="H3337">
        <v>17.767867826369699</v>
      </c>
      <c r="I3337">
        <v>16.738920244530799</v>
      </c>
      <c r="J3337">
        <v>-1.4959776481845</v>
      </c>
      <c r="K3337">
        <v>43.713433701825302</v>
      </c>
      <c r="L3337">
        <v>38.806729285093098</v>
      </c>
      <c r="M3337">
        <v>55.803982056326902</v>
      </c>
      <c r="N3337">
        <v>2.5125947495813699</v>
      </c>
      <c r="O3337">
        <v>20.38</v>
      </c>
      <c r="P3337">
        <v>78.253119429590001</v>
      </c>
      <c r="Q3337">
        <v>4.0675654400400003E-2</v>
      </c>
    </row>
    <row r="3338" spans="1:17" hidden="1" x14ac:dyDescent="0.3">
      <c r="A3338" t="s">
        <v>6840</v>
      </c>
      <c r="B3338" t="s">
        <v>6841</v>
      </c>
      <c r="C3338" t="str">
        <f>IFERROR(VLOOKUP(Table1[[#This Row],[Ticker]],[1]!Table1[[Symbol]:[Industry]],2,FALSE),"-")</f>
        <v>-</v>
      </c>
      <c r="D3338" t="s">
        <v>120</v>
      </c>
      <c r="E3338">
        <v>53.097964040000001</v>
      </c>
      <c r="F3338">
        <v>2.2000000000000002</v>
      </c>
      <c r="G3338">
        <v>-5.5931859894901201</v>
      </c>
      <c r="H3338">
        <v>-1.87035303188851</v>
      </c>
      <c r="I3338">
        <v>-12.2495918825592</v>
      </c>
      <c r="J3338">
        <v>1.0670674632677399</v>
      </c>
      <c r="K3338">
        <v>2.80531640952095</v>
      </c>
      <c r="L3338">
        <v>2.8492677430408602</v>
      </c>
      <c r="M3338">
        <v>15.3874106226971</v>
      </c>
      <c r="N3338">
        <v>1</v>
      </c>
      <c r="Q3338">
        <v>-0.13535727796024799</v>
      </c>
    </row>
    <row r="3339" spans="1:17" hidden="1" x14ac:dyDescent="0.3">
      <c r="A3339" t="s">
        <v>6842</v>
      </c>
      <c r="B3339" t="s">
        <v>6843</v>
      </c>
      <c r="C3339" t="str">
        <f>IFERROR(VLOOKUP(Table1[[#This Row],[Ticker]],[1]!Table1[[Symbol]:[Industry]],2,FALSE),"-")</f>
        <v>-</v>
      </c>
      <c r="D3339" t="s">
        <v>336</v>
      </c>
      <c r="E3339">
        <v>53.046870732000002</v>
      </c>
      <c r="F3339">
        <v>31.35</v>
      </c>
      <c r="G3339">
        <v>24.034825566929499</v>
      </c>
      <c r="H3339">
        <v>-16.2347297635438</v>
      </c>
      <c r="I3339">
        <v>-11.6561876428375</v>
      </c>
      <c r="J3339">
        <v>-2.2764225550414201</v>
      </c>
      <c r="K3339">
        <v>34.107445086883899</v>
      </c>
      <c r="L3339">
        <v>32.588547241733202</v>
      </c>
      <c r="M3339">
        <v>29.9959060807555</v>
      </c>
      <c r="N3339">
        <v>0.20720751209184099</v>
      </c>
      <c r="O3339">
        <v>54.385964912280599</v>
      </c>
      <c r="P3339">
        <v>55.583126550868499</v>
      </c>
      <c r="Q3339">
        <v>5.2394393283643002E-2</v>
      </c>
    </row>
    <row r="3340" spans="1:17" hidden="1" x14ac:dyDescent="0.3">
      <c r="A3340" t="s">
        <v>6844</v>
      </c>
      <c r="B3340" t="s">
        <v>6845</v>
      </c>
      <c r="C3340" t="str">
        <f>IFERROR(VLOOKUP(Table1[[#This Row],[Ticker]],[1]!Table1[[Symbol]:[Industry]],2,FALSE),"-")</f>
        <v>-</v>
      </c>
      <c r="D3340" t="s">
        <v>484</v>
      </c>
      <c r="E3340">
        <v>52.996580000000002</v>
      </c>
      <c r="F3340">
        <v>120.25</v>
      </c>
      <c r="G3340">
        <v>64.511397868758607</v>
      </c>
      <c r="H3340">
        <v>-4.5281007085368401</v>
      </c>
      <c r="I3340">
        <v>-25.699584403276098</v>
      </c>
      <c r="K3340">
        <v>101.614352436579</v>
      </c>
      <c r="L3340">
        <v>65.979273510552801</v>
      </c>
      <c r="M3340">
        <v>99.464893626018295</v>
      </c>
      <c r="N3340">
        <v>0</v>
      </c>
      <c r="O3340">
        <v>15.2598752598752</v>
      </c>
      <c r="P3340">
        <v>90.118577075098798</v>
      </c>
    </row>
    <row r="3341" spans="1:17" hidden="1" x14ac:dyDescent="0.3">
      <c r="A3341" t="s">
        <v>6846</v>
      </c>
      <c r="B3341" t="s">
        <v>6847</v>
      </c>
      <c r="C3341" t="str">
        <f>IFERROR(VLOOKUP(Table1[[#This Row],[Ticker]],[1]!Table1[[Symbol]:[Industry]],2,FALSE),"-")</f>
        <v>-</v>
      </c>
      <c r="D3341" t="s">
        <v>21</v>
      </c>
      <c r="E3341">
        <v>52.8504</v>
      </c>
      <c r="F3341">
        <v>178.95</v>
      </c>
      <c r="G3341">
        <v>15.8552713865451</v>
      </c>
      <c r="H3341">
        <v>11.3358265396948</v>
      </c>
      <c r="I3341">
        <v>-7.5348042991820403</v>
      </c>
      <c r="J3341">
        <v>-8.5995608529137595</v>
      </c>
      <c r="K3341">
        <v>160.71088207863701</v>
      </c>
      <c r="L3341">
        <v>155.12472389741799</v>
      </c>
      <c r="M3341">
        <v>53.050998588741997</v>
      </c>
      <c r="N3341">
        <v>0.96292054402290606</v>
      </c>
      <c r="O3341">
        <v>14.5571388656049</v>
      </c>
      <c r="P3341">
        <v>73.906705539358498</v>
      </c>
    </row>
    <row r="3342" spans="1:17" hidden="1" x14ac:dyDescent="0.3">
      <c r="A3342" t="s">
        <v>6848</v>
      </c>
      <c r="B3342" t="s">
        <v>6849</v>
      </c>
      <c r="C3342" t="str">
        <f>IFERROR(VLOOKUP(Table1[[#This Row],[Ticker]],[1]!Table1[[Symbol]:[Industry]],2,FALSE),"-")</f>
        <v>-</v>
      </c>
      <c r="D3342" t="s">
        <v>75</v>
      </c>
      <c r="E3342">
        <v>52.814749999999997</v>
      </c>
      <c r="F3342">
        <v>34.729999999999997</v>
      </c>
      <c r="G3342">
        <v>-80.932622993322397</v>
      </c>
      <c r="H3342">
        <v>-12.552465115316499</v>
      </c>
      <c r="I3342">
        <v>-12.171279198678601</v>
      </c>
      <c r="J3342">
        <v>-2.4504631791628801</v>
      </c>
      <c r="K3342">
        <v>36.533672834693299</v>
      </c>
      <c r="L3342">
        <v>37.812856173410502</v>
      </c>
      <c r="M3342">
        <v>57.154480707262998</v>
      </c>
      <c r="N3342">
        <v>0.51480710023072296</v>
      </c>
      <c r="O3342">
        <v>123.841059602649</v>
      </c>
      <c r="P3342">
        <v>24.035714285714199</v>
      </c>
      <c r="Q3342">
        <v>-6.3783051795625004E-2</v>
      </c>
    </row>
    <row r="3343" spans="1:17" hidden="1" x14ac:dyDescent="0.3">
      <c r="A3343" t="s">
        <v>6850</v>
      </c>
      <c r="B3343" t="s">
        <v>6851</v>
      </c>
      <c r="C3343" t="str">
        <f>IFERROR(VLOOKUP(Table1[[#This Row],[Ticker]],[1]!Table1[[Symbol]:[Industry]],2,FALSE),"-")</f>
        <v>-</v>
      </c>
      <c r="D3343" t="s">
        <v>934</v>
      </c>
      <c r="E3343">
        <v>52.693199999999997</v>
      </c>
      <c r="F3343">
        <v>1.1399999999999999</v>
      </c>
      <c r="G3343">
        <v>-89.416703015863902</v>
      </c>
      <c r="H3343">
        <v>1.8355356550994999</v>
      </c>
      <c r="I3343">
        <v>-17.4600461637378</v>
      </c>
      <c r="J3343">
        <v>-9.3912481364367792</v>
      </c>
      <c r="K3343">
        <v>1.12241601241533</v>
      </c>
      <c r="L3343">
        <v>1.5101698452407</v>
      </c>
      <c r="M3343">
        <v>68.423856235828794</v>
      </c>
      <c r="N3343">
        <v>0.67112399107577003</v>
      </c>
      <c r="O3343">
        <v>189.47368421052599</v>
      </c>
      <c r="P3343">
        <v>19.999999999999901</v>
      </c>
      <c r="Q3343">
        <v>-3.5901985956498003E-2</v>
      </c>
    </row>
    <row r="3344" spans="1:17" hidden="1" x14ac:dyDescent="0.3">
      <c r="A3344" t="s">
        <v>6852</v>
      </c>
      <c r="B3344" t="s">
        <v>6853</v>
      </c>
      <c r="C3344" t="str">
        <f>IFERROR(VLOOKUP(Table1[[#This Row],[Ticker]],[1]!Table1[[Symbol]:[Industry]],2,FALSE),"-")</f>
        <v>-</v>
      </c>
      <c r="D3344" t="s">
        <v>1451</v>
      </c>
      <c r="E3344">
        <v>52.674999999999997</v>
      </c>
      <c r="F3344">
        <v>20.75</v>
      </c>
      <c r="G3344">
        <v>-12.589750012440399</v>
      </c>
      <c r="H3344">
        <v>-0.94779240421063904</v>
      </c>
      <c r="I3344">
        <v>-27.9042189428739</v>
      </c>
      <c r="J3344">
        <v>-0.89844636456524096</v>
      </c>
      <c r="K3344">
        <v>20.833089063250799</v>
      </c>
      <c r="L3344">
        <v>20.961197543399098</v>
      </c>
      <c r="M3344">
        <v>58.965873211492401</v>
      </c>
      <c r="N3344">
        <v>0.88946598079115602</v>
      </c>
      <c r="O3344">
        <v>33.975903614457799</v>
      </c>
      <c r="P3344">
        <v>20.920745920745901</v>
      </c>
      <c r="Q3344">
        <v>1.3372173782463E-2</v>
      </c>
    </row>
    <row r="3345" spans="1:17" hidden="1" x14ac:dyDescent="0.3">
      <c r="A3345" t="s">
        <v>6854</v>
      </c>
      <c r="B3345" t="s">
        <v>6855</v>
      </c>
      <c r="C3345" t="str">
        <f>IFERROR(VLOOKUP(Table1[[#This Row],[Ticker]],[1]!Table1[[Symbol]:[Industry]],2,FALSE),"-")</f>
        <v>-</v>
      </c>
      <c r="D3345" t="s">
        <v>692</v>
      </c>
      <c r="E3345">
        <v>52.666943600000003</v>
      </c>
      <c r="F3345">
        <v>40.130000000000003</v>
      </c>
      <c r="G3345">
        <v>49.175050758816603</v>
      </c>
      <c r="H3345">
        <v>-10.703539305028</v>
      </c>
      <c r="I3345">
        <v>-23.480001817839799</v>
      </c>
      <c r="J3345">
        <v>0.18607744495857401</v>
      </c>
      <c r="K3345">
        <v>42.487706926483298</v>
      </c>
      <c r="L3345">
        <v>38.394254518899302</v>
      </c>
      <c r="M3345">
        <v>25.631107477954099</v>
      </c>
      <c r="N3345">
        <v>0.37339126157881702</v>
      </c>
      <c r="O3345">
        <v>50.859705955644102</v>
      </c>
      <c r="P3345">
        <v>100.649999999999</v>
      </c>
      <c r="Q3345">
        <v>7.3371660541875994E-2</v>
      </c>
    </row>
    <row r="3346" spans="1:17" hidden="1" x14ac:dyDescent="0.3">
      <c r="A3346" t="s">
        <v>6856</v>
      </c>
      <c r="B3346" t="s">
        <v>6857</v>
      </c>
      <c r="C3346" t="str">
        <f>IFERROR(VLOOKUP(Table1[[#This Row],[Ticker]],[1]!Table1[[Symbol]:[Industry]],2,FALSE),"-")</f>
        <v>-</v>
      </c>
      <c r="D3346" t="s">
        <v>806</v>
      </c>
      <c r="E3346">
        <v>52.572416400000002</v>
      </c>
      <c r="F3346">
        <v>21.86</v>
      </c>
      <c r="G3346">
        <v>66.147206758571997</v>
      </c>
      <c r="H3346">
        <v>20.187346445934701</v>
      </c>
      <c r="I3346">
        <v>-2.2785945508346499</v>
      </c>
      <c r="J3346">
        <v>1.2767162114784101</v>
      </c>
      <c r="K3346">
        <v>20.0195489722866</v>
      </c>
      <c r="L3346">
        <v>17.591516716293199</v>
      </c>
      <c r="M3346">
        <v>73.254375895883101</v>
      </c>
      <c r="N3346">
        <v>2.93560394380067</v>
      </c>
      <c r="O3346">
        <v>20.9057639524245</v>
      </c>
      <c r="P3346">
        <v>107.59734093067399</v>
      </c>
      <c r="Q3346">
        <v>0.10506768902750301</v>
      </c>
    </row>
    <row r="3347" spans="1:17" hidden="1" x14ac:dyDescent="0.3">
      <c r="A3347" t="s">
        <v>6858</v>
      </c>
      <c r="B3347" t="s">
        <v>6859</v>
      </c>
      <c r="C3347" t="str">
        <f>IFERROR(VLOOKUP(Table1[[#This Row],[Ticker]],[1]!Table1[[Symbol]:[Industry]],2,FALSE),"-")</f>
        <v>-</v>
      </c>
      <c r="E3347">
        <v>52.516500000000001</v>
      </c>
      <c r="F3347">
        <v>173.95</v>
      </c>
      <c r="G3347">
        <v>332.15597868839598</v>
      </c>
      <c r="H3347">
        <v>46.334349534718299</v>
      </c>
      <c r="I3347">
        <v>370.73439828070599</v>
      </c>
      <c r="J3347">
        <v>8.0937606038548608</v>
      </c>
      <c r="K3347">
        <v>119.681974130374</v>
      </c>
      <c r="L3347">
        <v>87.284079365952906</v>
      </c>
      <c r="M3347">
        <v>99.958532388055204</v>
      </c>
      <c r="N3347">
        <v>0.59923190562413298</v>
      </c>
      <c r="O3347">
        <v>0</v>
      </c>
      <c r="P3347">
        <v>402.020202020201</v>
      </c>
    </row>
    <row r="3348" spans="1:17" hidden="1" x14ac:dyDescent="0.3">
      <c r="A3348" t="s">
        <v>6860</v>
      </c>
      <c r="B3348" t="s">
        <v>6861</v>
      </c>
      <c r="C3348" t="str">
        <f>IFERROR(VLOOKUP(Table1[[#This Row],[Ticker]],[1]!Table1[[Symbol]:[Industry]],2,FALSE),"-")</f>
        <v>-</v>
      </c>
      <c r="D3348" t="s">
        <v>1407</v>
      </c>
      <c r="E3348">
        <v>52.515777960000001</v>
      </c>
      <c r="F3348">
        <v>9.94</v>
      </c>
      <c r="G3348">
        <v>-88.901123076354907</v>
      </c>
      <c r="H3348">
        <v>-3.1082224123907798</v>
      </c>
      <c r="I3348">
        <v>-41.052000186726303</v>
      </c>
      <c r="J3348">
        <v>-0.288523353444613</v>
      </c>
      <c r="K3348">
        <v>10.4649438838332</v>
      </c>
      <c r="L3348">
        <v>15.150242578425001</v>
      </c>
      <c r="M3348">
        <v>42.659937646837299</v>
      </c>
      <c r="N3348">
        <v>0.96055405598766197</v>
      </c>
      <c r="O3348">
        <v>191.75050301810799</v>
      </c>
      <c r="P3348">
        <v>11.061452513966399</v>
      </c>
      <c r="Q3348">
        <v>0.21401482342594</v>
      </c>
    </row>
    <row r="3349" spans="1:17" hidden="1" x14ac:dyDescent="0.3">
      <c r="A3349" t="s">
        <v>6862</v>
      </c>
      <c r="B3349" t="s">
        <v>6863</v>
      </c>
      <c r="C3349" t="str">
        <f>IFERROR(VLOOKUP(Table1[[#This Row],[Ticker]],[1]!Table1[[Symbol]:[Industry]],2,FALSE),"-")</f>
        <v>-</v>
      </c>
      <c r="D3349" t="s">
        <v>692</v>
      </c>
      <c r="E3349">
        <v>52.348799999999997</v>
      </c>
      <c r="F3349">
        <v>49</v>
      </c>
      <c r="G3349">
        <v>577.40573327572497</v>
      </c>
      <c r="H3349">
        <v>12.3762715149843</v>
      </c>
      <c r="I3349">
        <v>147.76300216339899</v>
      </c>
      <c r="J3349">
        <v>14.906477628951199</v>
      </c>
      <c r="K3349">
        <v>41.453523238006902</v>
      </c>
      <c r="L3349">
        <v>31.097586476389299</v>
      </c>
      <c r="M3349">
        <v>80.661427818361503</v>
      </c>
      <c r="N3349">
        <v>1.43258852223658</v>
      </c>
      <c r="O3349">
        <v>2.4081632653061198</v>
      </c>
      <c r="P3349">
        <v>851.45631067961097</v>
      </c>
      <c r="Q3349">
        <v>0.19011242152683899</v>
      </c>
    </row>
    <row r="3350" spans="1:17" hidden="1" x14ac:dyDescent="0.3">
      <c r="A3350" t="s">
        <v>6864</v>
      </c>
      <c r="B3350" t="s">
        <v>6865</v>
      </c>
      <c r="C3350" t="str">
        <f>IFERROR(VLOOKUP(Table1[[#This Row],[Ticker]],[1]!Table1[[Symbol]:[Industry]],2,FALSE),"-")</f>
        <v>-</v>
      </c>
      <c r="E3350">
        <v>52.212499999999999</v>
      </c>
      <c r="F3350">
        <v>42.09</v>
      </c>
      <c r="G3350">
        <v>-6.1012166850454497</v>
      </c>
      <c r="H3350">
        <v>-14.3947109139147</v>
      </c>
      <c r="I3350">
        <v>-25.765916400607001</v>
      </c>
      <c r="J3350">
        <v>-5.2148418775285998</v>
      </c>
      <c r="K3350">
        <v>46.594735901268102</v>
      </c>
      <c r="L3350">
        <v>43.333874650831</v>
      </c>
      <c r="M3350">
        <v>26.593643554148301</v>
      </c>
      <c r="N3350">
        <v>0.97108403721580505</v>
      </c>
      <c r="O3350">
        <v>60.727013542409097</v>
      </c>
      <c r="P3350">
        <v>58.233082706766901</v>
      </c>
      <c r="Q3350">
        <v>8.434971549294E-2</v>
      </c>
    </row>
    <row r="3351" spans="1:17" hidden="1" x14ac:dyDescent="0.3">
      <c r="A3351" t="s">
        <v>6866</v>
      </c>
      <c r="B3351" t="s">
        <v>6867</v>
      </c>
      <c r="C3351" t="str">
        <f>IFERROR(VLOOKUP(Table1[[#This Row],[Ticker]],[1]!Table1[[Symbol]:[Industry]],2,FALSE),"-")</f>
        <v>-</v>
      </c>
      <c r="D3351" t="s">
        <v>140</v>
      </c>
      <c r="E3351">
        <v>51.914533720000001</v>
      </c>
      <c r="F3351">
        <v>33.58</v>
      </c>
      <c r="G3351">
        <v>35.9127823136213</v>
      </c>
      <c r="H3351">
        <v>-11.4488324158539</v>
      </c>
      <c r="I3351">
        <v>-6.89575820397679</v>
      </c>
      <c r="J3351">
        <v>1.6777441116252401</v>
      </c>
      <c r="K3351">
        <v>29.944745394996101</v>
      </c>
      <c r="L3351">
        <v>28.0151818291857</v>
      </c>
      <c r="M3351">
        <v>67.418030323634994</v>
      </c>
      <c r="N3351">
        <v>2.3145635075239999</v>
      </c>
      <c r="O3351">
        <v>12.6265634306134</v>
      </c>
      <c r="P3351">
        <v>113.206349206349</v>
      </c>
      <c r="Q3351">
        <v>6.2132326378262999E-2</v>
      </c>
    </row>
    <row r="3352" spans="1:17" hidden="1" x14ac:dyDescent="0.3">
      <c r="A3352" t="s">
        <v>6868</v>
      </c>
      <c r="B3352" t="s">
        <v>6869</v>
      </c>
      <c r="C3352" t="str">
        <f>IFERROR(VLOOKUP(Table1[[#This Row],[Ticker]],[1]!Table1[[Symbol]:[Industry]],2,FALSE),"-")</f>
        <v>-</v>
      </c>
      <c r="D3352" t="s">
        <v>65</v>
      </c>
      <c r="E3352">
        <v>51.875</v>
      </c>
      <c r="F3352">
        <v>4.09</v>
      </c>
      <c r="G3352">
        <v>-48.379082529602996</v>
      </c>
      <c r="H3352">
        <v>-5.7358301771358597</v>
      </c>
      <c r="I3352">
        <v>-31.147918927157299</v>
      </c>
      <c r="J3352">
        <v>2.1610774449585701</v>
      </c>
      <c r="K3352">
        <v>4.1160793837793497</v>
      </c>
      <c r="L3352">
        <v>4.1891020679156998</v>
      </c>
      <c r="M3352">
        <v>66.270474923184807</v>
      </c>
      <c r="N3352">
        <v>1.0735631041038201</v>
      </c>
      <c r="O3352">
        <v>54.2787286063569</v>
      </c>
      <c r="P3352">
        <v>18.895348837209198</v>
      </c>
      <c r="Q3352">
        <v>0.104660658562736</v>
      </c>
    </row>
    <row r="3353" spans="1:17" hidden="1" x14ac:dyDescent="0.3">
      <c r="A3353" t="s">
        <v>6870</v>
      </c>
      <c r="B3353" t="s">
        <v>6871</v>
      </c>
      <c r="C3353" t="str">
        <f>IFERROR(VLOOKUP(Table1[[#This Row],[Ticker]],[1]!Table1[[Symbol]:[Industry]],2,FALSE),"-")</f>
        <v>-</v>
      </c>
      <c r="D3353" t="s">
        <v>239</v>
      </c>
      <c r="E3353">
        <v>51.84</v>
      </c>
      <c r="F3353">
        <v>765.8</v>
      </c>
      <c r="G3353">
        <v>-40.7069574768501</v>
      </c>
      <c r="H3353">
        <v>-2.6050237854599101</v>
      </c>
      <c r="I3353">
        <v>-21.509927398892199</v>
      </c>
      <c r="J3353">
        <v>5.9110774449585701</v>
      </c>
      <c r="K3353">
        <v>762.90442629590098</v>
      </c>
      <c r="L3353">
        <v>766.90440334458697</v>
      </c>
      <c r="M3353">
        <v>66.036605051074304</v>
      </c>
      <c r="N3353">
        <v>0.40163058898142401</v>
      </c>
      <c r="O3353">
        <v>23.400365630712901</v>
      </c>
      <c r="P3353">
        <v>27.633333333333301</v>
      </c>
      <c r="Q3353">
        <v>0.111838682352873</v>
      </c>
    </row>
    <row r="3354" spans="1:17" hidden="1" x14ac:dyDescent="0.3">
      <c r="A3354" t="s">
        <v>6872</v>
      </c>
      <c r="B3354" t="s">
        <v>6873</v>
      </c>
      <c r="C3354" t="str">
        <f>IFERROR(VLOOKUP(Table1[[#This Row],[Ticker]],[1]!Table1[[Symbol]:[Industry]],2,FALSE),"-")</f>
        <v>-</v>
      </c>
      <c r="D3354" t="s">
        <v>692</v>
      </c>
      <c r="E3354">
        <v>51.828000000000003</v>
      </c>
      <c r="F3354">
        <v>42.41</v>
      </c>
      <c r="G3354">
        <v>84.968789016102605</v>
      </c>
      <c r="H3354">
        <v>4.51041915800851</v>
      </c>
      <c r="I3354">
        <v>34.236598595860798</v>
      </c>
      <c r="J3354">
        <v>5.0280365092860597</v>
      </c>
      <c r="K3354">
        <v>33.296037769511599</v>
      </c>
      <c r="L3354">
        <v>29.9922074156576</v>
      </c>
      <c r="M3354">
        <v>64.886298278987695</v>
      </c>
      <c r="N3354">
        <v>2.3760532418311899</v>
      </c>
      <c r="O3354">
        <v>1.7212921480783001</v>
      </c>
      <c r="P3354">
        <v>120.885416666666</v>
      </c>
      <c r="Q3354">
        <v>0.10059424869341201</v>
      </c>
    </row>
    <row r="3355" spans="1:17" hidden="1" x14ac:dyDescent="0.3">
      <c r="A3355" t="s">
        <v>6874</v>
      </c>
      <c r="B3355" t="s">
        <v>6875</v>
      </c>
      <c r="C3355" t="str">
        <f>IFERROR(VLOOKUP(Table1[[#This Row],[Ticker]],[1]!Table1[[Symbol]:[Industry]],2,FALSE),"-")</f>
        <v>-</v>
      </c>
      <c r="D3355" t="s">
        <v>130</v>
      </c>
      <c r="E3355">
        <v>51.8142347</v>
      </c>
      <c r="F3355">
        <v>5.01</v>
      </c>
      <c r="G3355">
        <v>7.6375016447236401</v>
      </c>
      <c r="H3355">
        <v>-6.8094695298296104</v>
      </c>
      <c r="I3355">
        <v>-15.7418994455911</v>
      </c>
      <c r="J3355">
        <v>-8.8922555041423795E-2</v>
      </c>
      <c r="K3355">
        <v>5.1356503005745902</v>
      </c>
      <c r="L3355">
        <v>4.8955279770743001</v>
      </c>
      <c r="M3355">
        <v>42.023077933401098</v>
      </c>
      <c r="N3355">
        <v>0.94769812370328299</v>
      </c>
      <c r="O3355">
        <v>32.335329341317298</v>
      </c>
      <c r="P3355">
        <v>51.818181818181799</v>
      </c>
      <c r="Q3355">
        <v>0.118886668697829</v>
      </c>
    </row>
    <row r="3356" spans="1:17" hidden="1" x14ac:dyDescent="0.3">
      <c r="A3356" t="s">
        <v>6876</v>
      </c>
      <c r="B3356" t="s">
        <v>6877</v>
      </c>
      <c r="C3356" t="str">
        <f>IFERROR(VLOOKUP(Table1[[#This Row],[Ticker]],[1]!Table1[[Symbol]:[Industry]],2,FALSE),"-")</f>
        <v>-</v>
      </c>
      <c r="D3356" t="s">
        <v>46</v>
      </c>
      <c r="E3356">
        <v>51.72887265</v>
      </c>
      <c r="F3356">
        <v>21.06</v>
      </c>
      <c r="G3356">
        <v>-19.5114613222092</v>
      </c>
      <c r="H3356">
        <v>-13.974625885399</v>
      </c>
      <c r="I3356">
        <v>-27.0239406870644</v>
      </c>
      <c r="J3356">
        <v>-1.3593399779089199</v>
      </c>
      <c r="K3356">
        <v>22.0543328499536</v>
      </c>
      <c r="L3356">
        <v>21.295194306101699</v>
      </c>
      <c r="M3356">
        <v>47.798986548882802</v>
      </c>
      <c r="N3356">
        <v>1.0820000858825201</v>
      </c>
      <c r="O3356">
        <v>27.0180436847103</v>
      </c>
      <c r="P3356">
        <v>21.034482758620602</v>
      </c>
      <c r="Q3356">
        <v>-2.4045137180294999E-2</v>
      </c>
    </row>
    <row r="3357" spans="1:17" hidden="1" x14ac:dyDescent="0.3">
      <c r="A3357" t="s">
        <v>6878</v>
      </c>
      <c r="B3357" t="s">
        <v>6879</v>
      </c>
      <c r="C3357" t="str">
        <f>IFERROR(VLOOKUP(Table1[[#This Row],[Ticker]],[1]!Table1[[Symbol]:[Industry]],2,FALSE),"-")</f>
        <v>-</v>
      </c>
      <c r="E3357">
        <v>51.662511700000003</v>
      </c>
      <c r="F3357">
        <v>35.15</v>
      </c>
      <c r="G3357">
        <v>62.216352169941402</v>
      </c>
      <c r="H3357">
        <v>19.326726634662499</v>
      </c>
      <c r="I3357">
        <v>-30.7752240867589</v>
      </c>
      <c r="J3357">
        <v>-5.0889225550414201</v>
      </c>
      <c r="K3357">
        <v>36.781887140227099</v>
      </c>
      <c r="L3357">
        <v>31.883207528960401</v>
      </c>
      <c r="M3357">
        <v>54.746581712483199</v>
      </c>
      <c r="N3357">
        <v>0.170454545454545</v>
      </c>
      <c r="O3357">
        <v>59.317211948790799</v>
      </c>
      <c r="P3357">
        <v>87.823531376281494</v>
      </c>
    </row>
    <row r="3358" spans="1:17" hidden="1" x14ac:dyDescent="0.3">
      <c r="A3358" t="s">
        <v>6880</v>
      </c>
      <c r="B3358" t="s">
        <v>6881</v>
      </c>
      <c r="C3358" t="str">
        <f>IFERROR(VLOOKUP(Table1[[#This Row],[Ticker]],[1]!Table1[[Symbol]:[Industry]],2,FALSE),"-")</f>
        <v>-</v>
      </c>
      <c r="D3358" t="s">
        <v>414</v>
      </c>
      <c r="E3358">
        <v>51.498371235</v>
      </c>
      <c r="F3358">
        <v>35</v>
      </c>
      <c r="G3358">
        <v>-65.001118600279497</v>
      </c>
      <c r="H3358">
        <v>-2.6440427375223501</v>
      </c>
      <c r="I3358">
        <v>-51.853985557677198</v>
      </c>
      <c r="J3358">
        <v>5.1505984030423999</v>
      </c>
      <c r="K3358">
        <v>34.976977902991401</v>
      </c>
      <c r="M3358">
        <v>61.8631992361424</v>
      </c>
      <c r="N3358">
        <v>1.34181818181818</v>
      </c>
      <c r="O3358">
        <v>75.428571428571402</v>
      </c>
      <c r="P3358">
        <v>16.279069767441801</v>
      </c>
    </row>
    <row r="3359" spans="1:17" hidden="1" x14ac:dyDescent="0.3">
      <c r="A3359" t="s">
        <v>6882</v>
      </c>
      <c r="B3359" t="s">
        <v>6883</v>
      </c>
      <c r="C3359" t="str">
        <f>IFERROR(VLOOKUP(Table1[[#This Row],[Ticker]],[1]!Table1[[Symbol]:[Industry]],2,FALSE),"-")</f>
        <v>-</v>
      </c>
      <c r="D3359" t="s">
        <v>916</v>
      </c>
      <c r="E3359">
        <v>51.43215</v>
      </c>
      <c r="F3359">
        <v>92.41</v>
      </c>
      <c r="G3359">
        <v>-9.3681854956483601</v>
      </c>
      <c r="H3359">
        <v>7.8130971136046998</v>
      </c>
      <c r="I3359">
        <v>-11.850356452251701</v>
      </c>
      <c r="J3359">
        <v>0.73635706272379498</v>
      </c>
      <c r="K3359">
        <v>89.487125350524394</v>
      </c>
      <c r="L3359">
        <v>85.694265721471197</v>
      </c>
      <c r="M3359">
        <v>52.479450036330903</v>
      </c>
      <c r="N3359">
        <v>0.76911050993080299</v>
      </c>
      <c r="O3359">
        <v>13.7322800562709</v>
      </c>
      <c r="P3359">
        <v>33.830557566980403</v>
      </c>
      <c r="Q3359">
        <v>8.3675029537279996E-2</v>
      </c>
    </row>
    <row r="3360" spans="1:17" hidden="1" x14ac:dyDescent="0.3">
      <c r="A3360" t="s">
        <v>6884</v>
      </c>
      <c r="B3360" t="s">
        <v>6885</v>
      </c>
      <c r="C3360" t="str">
        <f>IFERROR(VLOOKUP(Table1[[#This Row],[Ticker]],[1]!Table1[[Symbol]:[Industry]],2,FALSE),"-")</f>
        <v>-</v>
      </c>
      <c r="D3360" t="s">
        <v>934</v>
      </c>
      <c r="E3360">
        <v>51.422496000000002</v>
      </c>
      <c r="F3360">
        <v>1.28</v>
      </c>
      <c r="G3360">
        <v>-3.9090659987930101</v>
      </c>
      <c r="H3360">
        <v>1.35425223263963</v>
      </c>
      <c r="I3360">
        <v>-27.691834243208</v>
      </c>
      <c r="J3360">
        <v>8.53176710013099</v>
      </c>
      <c r="K3360">
        <v>1.19674225748163</v>
      </c>
      <c r="L3360">
        <v>1.22455336828371</v>
      </c>
      <c r="M3360">
        <v>62.676991753766501</v>
      </c>
      <c r="N3360">
        <v>2.0605417835776398</v>
      </c>
      <c r="O3360">
        <v>47.65625</v>
      </c>
      <c r="P3360">
        <v>82.857142857142804</v>
      </c>
      <c r="Q3360">
        <v>-0.12956976203830001</v>
      </c>
    </row>
    <row r="3361" spans="1:17" hidden="1" x14ac:dyDescent="0.3">
      <c r="A3361" t="s">
        <v>6886</v>
      </c>
      <c r="B3361" t="s">
        <v>6887</v>
      </c>
      <c r="C3361" t="str">
        <f>IFERROR(VLOOKUP(Table1[[#This Row],[Ticker]],[1]!Table1[[Symbol]:[Industry]],2,FALSE),"-")</f>
        <v>-</v>
      </c>
      <c r="D3361" t="s">
        <v>716</v>
      </c>
      <c r="E3361">
        <v>51.105204280000002</v>
      </c>
      <c r="F3361">
        <v>5.15</v>
      </c>
      <c r="G3361">
        <v>9.2095747203614007</v>
      </c>
      <c r="H3361">
        <v>-7.8988872253907596</v>
      </c>
      <c r="I3361">
        <v>-7.1430727486049301</v>
      </c>
      <c r="J3361">
        <v>0.10525220224012501</v>
      </c>
      <c r="K3361">
        <v>4.8323740663419601</v>
      </c>
      <c r="L3361">
        <v>4.3843917651856996</v>
      </c>
      <c r="M3361">
        <v>58.434781260508601</v>
      </c>
      <c r="N3361">
        <v>1.0447740460984001</v>
      </c>
      <c r="O3361">
        <v>13.5922330097087</v>
      </c>
      <c r="P3361">
        <v>84.587813620071699</v>
      </c>
      <c r="Q3361">
        <v>7.5340836917175996E-2</v>
      </c>
    </row>
    <row r="3362" spans="1:17" hidden="1" x14ac:dyDescent="0.3">
      <c r="A3362" t="s">
        <v>6888</v>
      </c>
      <c r="B3362" t="s">
        <v>6889</v>
      </c>
      <c r="C3362" t="str">
        <f>IFERROR(VLOOKUP(Table1[[#This Row],[Ticker]],[1]!Table1[[Symbol]:[Industry]],2,FALSE),"-")</f>
        <v>-</v>
      </c>
      <c r="D3362" t="s">
        <v>239</v>
      </c>
      <c r="E3362">
        <v>50.905820532</v>
      </c>
      <c r="F3362">
        <v>47.25</v>
      </c>
      <c r="G3362">
        <v>-24.472761398121001</v>
      </c>
      <c r="H3362">
        <v>-4.1491533401157801</v>
      </c>
      <c r="I3362">
        <v>-18.186303146977998</v>
      </c>
      <c r="J3362">
        <v>-2.58381008060379</v>
      </c>
      <c r="K3362">
        <v>46.975694375755999</v>
      </c>
      <c r="L3362">
        <v>45.9668163638556</v>
      </c>
      <c r="M3362">
        <v>42.931762591712697</v>
      </c>
      <c r="N3362">
        <v>2.2838400925967099</v>
      </c>
      <c r="O3362">
        <v>26.5608465608465</v>
      </c>
      <c r="P3362">
        <v>35.077186963979401</v>
      </c>
      <c r="Q3362">
        <v>-6.9505492423568002E-2</v>
      </c>
    </row>
    <row r="3363" spans="1:17" hidden="1" x14ac:dyDescent="0.3">
      <c r="A3363" t="s">
        <v>6890</v>
      </c>
      <c r="B3363" t="s">
        <v>6891</v>
      </c>
      <c r="C3363" t="str">
        <f>IFERROR(VLOOKUP(Table1[[#This Row],[Ticker]],[1]!Table1[[Symbol]:[Industry]],2,FALSE),"-")</f>
        <v>-</v>
      </c>
      <c r="D3363" t="s">
        <v>539</v>
      </c>
      <c r="E3363">
        <v>50.899230000000003</v>
      </c>
      <c r="F3363">
        <v>171</v>
      </c>
      <c r="G3363">
        <v>-14.568218167379101</v>
      </c>
      <c r="H3363">
        <v>9.9385659581298196</v>
      </c>
      <c r="I3363">
        <v>5.4303364629425701</v>
      </c>
      <c r="J3363">
        <v>7.2235774449585604</v>
      </c>
      <c r="K3363">
        <v>154.15094791278401</v>
      </c>
      <c r="L3363">
        <v>133.40247690030699</v>
      </c>
      <c r="M3363">
        <v>64.150926596683206</v>
      </c>
      <c r="N3363">
        <v>0.88226749483264</v>
      </c>
      <c r="O3363">
        <v>5.40935672514619</v>
      </c>
      <c r="P3363">
        <v>119.512195121951</v>
      </c>
      <c r="Q3363">
        <v>0.16026422402170701</v>
      </c>
    </row>
    <row r="3364" spans="1:17" hidden="1" x14ac:dyDescent="0.3">
      <c r="A3364" t="s">
        <v>6892</v>
      </c>
      <c r="B3364" t="s">
        <v>6893</v>
      </c>
      <c r="C3364" t="str">
        <f>IFERROR(VLOOKUP(Table1[[#This Row],[Ticker]],[1]!Table1[[Symbol]:[Industry]],2,FALSE),"-")</f>
        <v>-</v>
      </c>
      <c r="E3364">
        <v>50.7744</v>
      </c>
      <c r="F3364">
        <v>69.2</v>
      </c>
      <c r="G3364">
        <v>-54.821581824998098</v>
      </c>
      <c r="H3364">
        <v>-17.467125098780699</v>
      </c>
      <c r="I3364">
        <v>-28.1109481627627</v>
      </c>
      <c r="J3364">
        <v>-3.61594958206845</v>
      </c>
      <c r="K3364">
        <v>72.540121017776499</v>
      </c>
      <c r="L3364">
        <v>79.1703531962022</v>
      </c>
      <c r="M3364">
        <v>37.6070165789124</v>
      </c>
      <c r="N3364">
        <v>1.88865369360613</v>
      </c>
      <c r="O3364">
        <v>42.485549132947902</v>
      </c>
      <c r="P3364">
        <v>5.64885496183207</v>
      </c>
      <c r="Q3364">
        <v>0.111766104691242</v>
      </c>
    </row>
    <row r="3365" spans="1:17" hidden="1" x14ac:dyDescent="0.3">
      <c r="A3365" t="s">
        <v>6894</v>
      </c>
      <c r="B3365" t="s">
        <v>6895</v>
      </c>
      <c r="C3365" t="str">
        <f>IFERROR(VLOOKUP(Table1[[#This Row],[Ticker]],[1]!Table1[[Symbol]:[Industry]],2,FALSE),"-")</f>
        <v>-</v>
      </c>
      <c r="E3365">
        <v>50.606325699999999</v>
      </c>
      <c r="F3365">
        <v>99.35</v>
      </c>
      <c r="G3365">
        <v>127.64288452039899</v>
      </c>
      <c r="H3365">
        <v>-5.3622518370942496</v>
      </c>
      <c r="I3365">
        <v>30.5925096317984</v>
      </c>
      <c r="J3365">
        <v>-4.3069320337144097</v>
      </c>
      <c r="K3365">
        <v>96.801150999125099</v>
      </c>
      <c r="L3365">
        <v>74.801846297168893</v>
      </c>
      <c r="M3365">
        <v>39.4891099628883</v>
      </c>
      <c r="N3365">
        <v>0.221579156556618</v>
      </c>
      <c r="O3365">
        <v>13.739305485656701</v>
      </c>
      <c r="P3365">
        <v>166.35388739946299</v>
      </c>
      <c r="Q3365">
        <v>8.2203416649566999E-2</v>
      </c>
    </row>
    <row r="3366" spans="1:17" hidden="1" x14ac:dyDescent="0.3">
      <c r="A3366" t="s">
        <v>6896</v>
      </c>
      <c r="B3366" t="s">
        <v>6897</v>
      </c>
      <c r="C3366" t="str">
        <f>IFERROR(VLOOKUP(Table1[[#This Row],[Ticker]],[1]!Table1[[Symbol]:[Industry]],2,FALSE),"-")</f>
        <v>-</v>
      </c>
      <c r="D3366" t="s">
        <v>629</v>
      </c>
      <c r="E3366">
        <v>50.5244432</v>
      </c>
      <c r="F3366">
        <v>0.88</v>
      </c>
      <c r="G3366">
        <v>-45.607179206340099</v>
      </c>
      <c r="H3366">
        <v>-9.0735552539913904</v>
      </c>
      <c r="I3366">
        <v>-60.695340281384901</v>
      </c>
      <c r="J3366">
        <v>11.911077444958501</v>
      </c>
      <c r="K3366">
        <v>0.87525295705890505</v>
      </c>
      <c r="L3366">
        <v>1.1574703353770699</v>
      </c>
      <c r="M3366">
        <v>62.7725183034186</v>
      </c>
      <c r="N3366">
        <v>0.48547194431646901</v>
      </c>
      <c r="O3366">
        <v>127.272727272727</v>
      </c>
      <c r="P3366">
        <v>20.547945205479401</v>
      </c>
      <c r="Q3366">
        <v>5.1031753977755001E-2</v>
      </c>
    </row>
    <row r="3367" spans="1:17" hidden="1" x14ac:dyDescent="0.3">
      <c r="A3367" t="s">
        <v>6898</v>
      </c>
      <c r="B3367" t="s">
        <v>6899</v>
      </c>
      <c r="C3367" t="str">
        <f>IFERROR(VLOOKUP(Table1[[#This Row],[Ticker]],[1]!Table1[[Symbol]:[Industry]],2,FALSE),"-")</f>
        <v>-</v>
      </c>
      <c r="E3367">
        <v>50.418788399999997</v>
      </c>
      <c r="F3367">
        <v>30.9</v>
      </c>
      <c r="G3367">
        <v>-4.0493507248295701</v>
      </c>
      <c r="H3367">
        <v>53.852217077214</v>
      </c>
      <c r="I3367">
        <v>11.636339378430799</v>
      </c>
      <c r="J3367">
        <v>9.0597881478903997</v>
      </c>
      <c r="K3367">
        <v>25.5074042924692</v>
      </c>
      <c r="M3367">
        <v>65.466515841966597</v>
      </c>
      <c r="N3367">
        <v>1.0061782877316801</v>
      </c>
      <c r="O3367">
        <v>11.9093851132686</v>
      </c>
      <c r="P3367">
        <v>71.6666666666666</v>
      </c>
    </row>
    <row r="3368" spans="1:17" hidden="1" x14ac:dyDescent="0.3">
      <c r="A3368" t="s">
        <v>6900</v>
      </c>
      <c r="B3368" t="s">
        <v>6901</v>
      </c>
      <c r="C3368" t="str">
        <f>IFERROR(VLOOKUP(Table1[[#This Row],[Ticker]],[1]!Table1[[Symbol]:[Industry]],2,FALSE),"-")</f>
        <v>-</v>
      </c>
      <c r="D3368" t="s">
        <v>484</v>
      </c>
      <c r="E3368">
        <v>50.389967970000001</v>
      </c>
      <c r="F3368">
        <v>4.55</v>
      </c>
      <c r="G3368">
        <v>105.357287798735</v>
      </c>
      <c r="H3368">
        <v>3.1642069837708502</v>
      </c>
      <c r="I3368">
        <v>91.575828275724007</v>
      </c>
      <c r="J3368">
        <v>-6.7555892217080897</v>
      </c>
      <c r="K3368">
        <v>4.3987142520380296</v>
      </c>
      <c r="L3368">
        <v>3.34627523553696</v>
      </c>
      <c r="M3368">
        <v>43.466035079093999</v>
      </c>
      <c r="N3368">
        <v>1.3970520661161701</v>
      </c>
      <c r="O3368">
        <v>20.439560439560399</v>
      </c>
      <c r="P3368">
        <v>155.617977528089</v>
      </c>
      <c r="Q3368">
        <v>9.4614332379163002E-2</v>
      </c>
    </row>
    <row r="3369" spans="1:17" hidden="1" x14ac:dyDescent="0.3">
      <c r="A3369" t="s">
        <v>6902</v>
      </c>
      <c r="B3369" t="s">
        <v>6903</v>
      </c>
      <c r="C3369" t="str">
        <f>IFERROR(VLOOKUP(Table1[[#This Row],[Ticker]],[1]!Table1[[Symbol]:[Industry]],2,FALSE),"-")</f>
        <v>-</v>
      </c>
      <c r="E3369">
        <v>50.387498399999998</v>
      </c>
      <c r="F3369">
        <v>57.23</v>
      </c>
      <c r="G3369">
        <v>-29.1467038987386</v>
      </c>
      <c r="H3369">
        <v>0.92644474600861204</v>
      </c>
      <c r="I3369">
        <v>-48.293659797553303</v>
      </c>
      <c r="J3369">
        <v>-7.55064697083513</v>
      </c>
      <c r="K3369">
        <v>59.071497189606902</v>
      </c>
      <c r="L3369">
        <v>63.334382348568901</v>
      </c>
      <c r="M3369">
        <v>58.262787924747997</v>
      </c>
      <c r="N3369">
        <v>1.2617458630245999</v>
      </c>
      <c r="O3369">
        <v>61.471256334090498</v>
      </c>
      <c r="P3369">
        <v>16.7959183673469</v>
      </c>
      <c r="Q3369">
        <v>1.2376317152049999E-3</v>
      </c>
    </row>
    <row r="3370" spans="1:17" hidden="1" x14ac:dyDescent="0.3">
      <c r="A3370" t="s">
        <v>6904</v>
      </c>
      <c r="B3370" t="s">
        <v>6905</v>
      </c>
      <c r="C3370" t="str">
        <f>IFERROR(VLOOKUP(Table1[[#This Row],[Ticker]],[1]!Table1[[Symbol]:[Industry]],2,FALSE),"-")</f>
        <v>-</v>
      </c>
      <c r="D3370" t="s">
        <v>242</v>
      </c>
      <c r="E3370">
        <v>50.308339500000002</v>
      </c>
      <c r="F3370">
        <v>12.25</v>
      </c>
      <c r="G3370">
        <v>60.8463976581955</v>
      </c>
      <c r="H3370">
        <v>-8.5779449452969594</v>
      </c>
      <c r="I3370">
        <v>-24.583432103479598</v>
      </c>
      <c r="J3370">
        <v>2.4922597930018702</v>
      </c>
      <c r="K3370">
        <v>13.0577215860175</v>
      </c>
      <c r="L3370">
        <v>12.9811053129861</v>
      </c>
      <c r="M3370">
        <v>52.164803627725703</v>
      </c>
      <c r="N3370">
        <v>0.95752467755026904</v>
      </c>
      <c r="O3370">
        <v>79.346938775510196</v>
      </c>
      <c r="P3370">
        <v>94.136291600633896</v>
      </c>
      <c r="Q3370">
        <v>3.3164524286435001E-2</v>
      </c>
    </row>
    <row r="3371" spans="1:17" hidden="1" x14ac:dyDescent="0.3">
      <c r="A3371" t="s">
        <v>6906</v>
      </c>
      <c r="B3371" t="s">
        <v>6907</v>
      </c>
      <c r="C3371" t="str">
        <f>IFERROR(VLOOKUP(Table1[[#This Row],[Ticker]],[1]!Table1[[Symbol]:[Industry]],2,FALSE),"-")</f>
        <v>-</v>
      </c>
      <c r="D3371" t="s">
        <v>873</v>
      </c>
      <c r="E3371">
        <v>50.258400000000002</v>
      </c>
      <c r="F3371">
        <v>53.65</v>
      </c>
      <c r="G3371">
        <v>-41.582120474938399</v>
      </c>
      <c r="H3371">
        <v>-3.8384455361230398</v>
      </c>
      <c r="I3371">
        <v>-45.229469722635102</v>
      </c>
      <c r="J3371">
        <v>-0.76919466388496405</v>
      </c>
      <c r="K3371">
        <v>56.138284029249697</v>
      </c>
      <c r="L3371">
        <v>54.286393804054399</v>
      </c>
      <c r="M3371">
        <v>39.698943567198</v>
      </c>
      <c r="N3371">
        <v>1.89853958493466</v>
      </c>
      <c r="O3371">
        <v>56.570363466915197</v>
      </c>
      <c r="P3371">
        <v>16.377440347071499</v>
      </c>
    </row>
    <row r="3372" spans="1:17" hidden="1" x14ac:dyDescent="0.3">
      <c r="A3372" t="s">
        <v>6908</v>
      </c>
      <c r="B3372" t="s">
        <v>6909</v>
      </c>
      <c r="C3372" t="str">
        <f>IFERROR(VLOOKUP(Table1[[#This Row],[Ticker]],[1]!Table1[[Symbol]:[Industry]],2,FALSE),"-")</f>
        <v>-</v>
      </c>
      <c r="E3372">
        <v>50.248831228</v>
      </c>
      <c r="F3372">
        <v>30.6</v>
      </c>
      <c r="G3372">
        <v>277.55487612962798</v>
      </c>
      <c r="H3372">
        <v>-16.488714667413099</v>
      </c>
      <c r="I3372">
        <v>59.837251133559398</v>
      </c>
      <c r="J3372">
        <v>-2.9332817752395699</v>
      </c>
      <c r="K3372">
        <v>30.0099588078693</v>
      </c>
      <c r="L3372">
        <v>21.481585177044</v>
      </c>
      <c r="M3372">
        <v>26.0128955251325</v>
      </c>
      <c r="N3372">
        <v>3.0383882213899698</v>
      </c>
      <c r="O3372">
        <v>23.856209150326698</v>
      </c>
      <c r="P3372">
        <v>325</v>
      </c>
      <c r="Q3372">
        <v>6.1750535199285E-2</v>
      </c>
    </row>
    <row r="3373" spans="1:17" hidden="1" x14ac:dyDescent="0.3">
      <c r="A3373" t="s">
        <v>6910</v>
      </c>
      <c r="B3373" t="s">
        <v>6911</v>
      </c>
      <c r="C3373" t="str">
        <f>IFERROR(VLOOKUP(Table1[[#This Row],[Ticker]],[1]!Table1[[Symbol]:[Industry]],2,FALSE),"-")</f>
        <v>-</v>
      </c>
      <c r="D3373" t="s">
        <v>1451</v>
      </c>
      <c r="E3373">
        <v>50.193792999999999</v>
      </c>
      <c r="F3373">
        <v>29.24</v>
      </c>
      <c r="G3373">
        <v>-2.3309568912545102</v>
      </c>
      <c r="H3373">
        <v>0.463233780197986</v>
      </c>
      <c r="I3373">
        <v>13.303394696477101</v>
      </c>
      <c r="J3373">
        <v>-3.4084246297302099</v>
      </c>
      <c r="K3373">
        <v>27.972301807967899</v>
      </c>
      <c r="L3373">
        <v>24.525169086448098</v>
      </c>
      <c r="M3373">
        <v>50.146957731466799</v>
      </c>
      <c r="N3373">
        <v>0.34825402998202798</v>
      </c>
      <c r="O3373">
        <v>25.8549931600547</v>
      </c>
      <c r="P3373">
        <v>52.2916666666666</v>
      </c>
      <c r="Q3373">
        <v>9.9282631376616998E-2</v>
      </c>
    </row>
    <row r="3374" spans="1:17" hidden="1" x14ac:dyDescent="0.3">
      <c r="A3374" t="s">
        <v>6912</v>
      </c>
      <c r="B3374" t="s">
        <v>6913</v>
      </c>
      <c r="C3374" t="str">
        <f>IFERROR(VLOOKUP(Table1[[#This Row],[Ticker]],[1]!Table1[[Symbol]:[Industry]],2,FALSE),"-")</f>
        <v>-</v>
      </c>
      <c r="E3374">
        <v>49.966081658999997</v>
      </c>
      <c r="F3374">
        <v>46.8</v>
      </c>
      <c r="G3374">
        <v>-31.988455461591201</v>
      </c>
      <c r="H3374">
        <v>2.5686734850115398</v>
      </c>
      <c r="I3374">
        <v>-21.125151550154701</v>
      </c>
      <c r="J3374">
        <v>12.964425912608901</v>
      </c>
      <c r="K3374">
        <v>47.534453282685497</v>
      </c>
      <c r="L3374">
        <v>48.469249312441598</v>
      </c>
      <c r="M3374">
        <v>71.829240948497102</v>
      </c>
      <c r="N3374">
        <v>0.400333611342785</v>
      </c>
      <c r="O3374">
        <v>38.034188034187999</v>
      </c>
      <c r="P3374">
        <v>16.999999999999901</v>
      </c>
      <c r="Q3374">
        <v>2.1354251985929999E-3</v>
      </c>
    </row>
    <row r="3375" spans="1:17" hidden="1" x14ac:dyDescent="0.3">
      <c r="A3375" t="s">
        <v>6914</v>
      </c>
      <c r="B3375" t="s">
        <v>6915</v>
      </c>
      <c r="C3375" t="str">
        <f>IFERROR(VLOOKUP(Table1[[#This Row],[Ticker]],[1]!Table1[[Symbol]:[Industry]],2,FALSE),"-")</f>
        <v>-</v>
      </c>
      <c r="D3375" t="s">
        <v>403</v>
      </c>
      <c r="E3375">
        <v>49.77</v>
      </c>
      <c r="F3375">
        <v>5.19</v>
      </c>
      <c r="G3375">
        <v>71.126489135368303</v>
      </c>
      <c r="H3375">
        <v>17.0628083823722</v>
      </c>
      <c r="I3375">
        <v>29.3432325247867</v>
      </c>
      <c r="J3375">
        <v>0.85447367137366703</v>
      </c>
      <c r="K3375">
        <v>4.8960890235921797</v>
      </c>
      <c r="L3375">
        <v>3.8817517189442601</v>
      </c>
      <c r="M3375">
        <v>51.989210378762301</v>
      </c>
      <c r="N3375">
        <v>1.2536572566705</v>
      </c>
      <c r="O3375">
        <v>25.7546563904945</v>
      </c>
      <c r="P3375">
        <v>122.428571428571</v>
      </c>
      <c r="Q3375">
        <v>7.7737737949204994E-2</v>
      </c>
    </row>
    <row r="3376" spans="1:17" hidden="1" x14ac:dyDescent="0.3">
      <c r="A3376" t="s">
        <v>6916</v>
      </c>
      <c r="B3376" t="s">
        <v>6917</v>
      </c>
      <c r="C3376" t="str">
        <f>IFERROR(VLOOKUP(Table1[[#This Row],[Ticker]],[1]!Table1[[Symbol]:[Industry]],2,FALSE),"-")</f>
        <v>-</v>
      </c>
      <c r="D3376" t="s">
        <v>239</v>
      </c>
      <c r="E3376">
        <v>49.734116700000001</v>
      </c>
      <c r="F3376">
        <v>2.25</v>
      </c>
      <c r="G3376">
        <v>140.14085228972201</v>
      </c>
      <c r="H3376">
        <v>5.4718992914631599</v>
      </c>
      <c r="I3376">
        <v>-46.894237518764498</v>
      </c>
      <c r="J3376">
        <v>-15.473537939656801</v>
      </c>
      <c r="K3376">
        <v>2.3863100386330802</v>
      </c>
      <c r="L3376">
        <v>2.4364085542891498</v>
      </c>
      <c r="M3376">
        <v>38.438889920063197</v>
      </c>
      <c r="N3376">
        <v>1.1915767847971199</v>
      </c>
      <c r="O3376">
        <v>171.111111111111</v>
      </c>
      <c r="P3376">
        <v>189.07922912205501</v>
      </c>
    </row>
    <row r="3377" spans="1:17" hidden="1" x14ac:dyDescent="0.3">
      <c r="A3377" t="s">
        <v>6918</v>
      </c>
      <c r="B3377" t="s">
        <v>6919</v>
      </c>
      <c r="C3377" t="str">
        <f>IFERROR(VLOOKUP(Table1[[#This Row],[Ticker]],[1]!Table1[[Symbol]:[Industry]],2,FALSE),"-")</f>
        <v>-</v>
      </c>
      <c r="D3377" t="s">
        <v>140</v>
      </c>
      <c r="E3377">
        <v>49.627027380000001</v>
      </c>
      <c r="F3377">
        <v>164.1</v>
      </c>
      <c r="G3377">
        <v>67.224783190839602</v>
      </c>
      <c r="H3377">
        <v>-4.4067046539086201</v>
      </c>
      <c r="I3377">
        <v>8.3794236448040795</v>
      </c>
      <c r="J3377">
        <v>2.7477357990732698</v>
      </c>
      <c r="K3377">
        <v>159.64205122156301</v>
      </c>
      <c r="L3377">
        <v>139.380012275632</v>
      </c>
      <c r="M3377">
        <v>54.717404225587998</v>
      </c>
      <c r="N3377">
        <v>0.99227289768771199</v>
      </c>
      <c r="O3377">
        <v>12.736136502132799</v>
      </c>
      <c r="P3377">
        <v>98.909090909090907</v>
      </c>
      <c r="Q3377">
        <v>4.5835861610096E-2</v>
      </c>
    </row>
    <row r="3378" spans="1:17" hidden="1" x14ac:dyDescent="0.3">
      <c r="A3378" t="s">
        <v>6920</v>
      </c>
      <c r="B3378" t="s">
        <v>6921</v>
      </c>
      <c r="C3378" t="str">
        <f>IFERROR(VLOOKUP(Table1[[#This Row],[Ticker]],[1]!Table1[[Symbol]:[Industry]],2,FALSE),"-")</f>
        <v>-</v>
      </c>
      <c r="D3378" t="s">
        <v>287</v>
      </c>
      <c r="E3378">
        <v>49.5535</v>
      </c>
      <c r="F3378">
        <v>35</v>
      </c>
      <c r="G3378">
        <v>-46.689479093600603</v>
      </c>
      <c r="H3378">
        <v>3.6007336472913698</v>
      </c>
      <c r="I3378">
        <v>-16.041313381368699</v>
      </c>
      <c r="J3378">
        <v>-7.08100698775909</v>
      </c>
      <c r="K3378">
        <v>33.986016943779802</v>
      </c>
      <c r="L3378">
        <v>34.7246609134707</v>
      </c>
      <c r="M3378">
        <v>51.182069391648199</v>
      </c>
      <c r="N3378">
        <v>1.67277227722772</v>
      </c>
      <c r="O3378">
        <v>63.428571428571402</v>
      </c>
      <c r="P3378">
        <v>29.629629629629601</v>
      </c>
      <c r="Q3378">
        <v>-7.9429449503148994E-2</v>
      </c>
    </row>
    <row r="3379" spans="1:17" hidden="1" x14ac:dyDescent="0.3">
      <c r="A3379" t="s">
        <v>6922</v>
      </c>
      <c r="B3379" t="s">
        <v>6923</v>
      </c>
      <c r="C3379" t="str">
        <f>IFERROR(VLOOKUP(Table1[[#This Row],[Ticker]],[1]!Table1[[Symbol]:[Industry]],2,FALSE),"-")</f>
        <v>-</v>
      </c>
      <c r="D3379" t="s">
        <v>403</v>
      </c>
      <c r="E3379">
        <v>49.427671500000002</v>
      </c>
      <c r="F3379">
        <v>8.93</v>
      </c>
      <c r="G3379">
        <v>-0.71207431123529796</v>
      </c>
      <c r="H3379">
        <v>-0.26542789747692103</v>
      </c>
      <c r="I3379">
        <v>-33.082268385960099</v>
      </c>
      <c r="J3379">
        <v>-0.63837310449196105</v>
      </c>
      <c r="K3379">
        <v>8.9719668521602003</v>
      </c>
      <c r="L3379">
        <v>9.3418685776900201</v>
      </c>
      <c r="M3379">
        <v>59.557838392647596</v>
      </c>
      <c r="N3379">
        <v>1.0362745030390501</v>
      </c>
      <c r="O3379">
        <v>34.266517357222803</v>
      </c>
      <c r="P3379">
        <v>36.335877862595403</v>
      </c>
      <c r="Q3379">
        <v>8.9154511260701994E-2</v>
      </c>
    </row>
    <row r="3380" spans="1:17" hidden="1" x14ac:dyDescent="0.3">
      <c r="A3380" t="s">
        <v>6924</v>
      </c>
      <c r="B3380" t="s">
        <v>6925</v>
      </c>
      <c r="C3380" t="str">
        <f>IFERROR(VLOOKUP(Table1[[#This Row],[Ticker]],[1]!Table1[[Symbol]:[Industry]],2,FALSE),"-")</f>
        <v>-</v>
      </c>
      <c r="E3380">
        <v>49.379219999999997</v>
      </c>
      <c r="F3380">
        <v>76.819999999999993</v>
      </c>
      <c r="G3380">
        <v>517.77640538327398</v>
      </c>
      <c r="H3380">
        <v>-16.541158379918699</v>
      </c>
      <c r="I3380">
        <v>26.580677818162499</v>
      </c>
      <c r="J3380">
        <v>-8.9071453786769705</v>
      </c>
      <c r="K3380">
        <v>83.830230767612704</v>
      </c>
      <c r="L3380">
        <v>62.811553022392197</v>
      </c>
      <c r="M3380">
        <v>38.123084580449998</v>
      </c>
      <c r="N3380">
        <v>1.36407401282545</v>
      </c>
      <c r="O3380">
        <v>29.263212705024699</v>
      </c>
      <c r="P3380">
        <v>575.04393673110701</v>
      </c>
      <c r="Q3380">
        <v>0.18578972338507699</v>
      </c>
    </row>
    <row r="3381" spans="1:17" hidden="1" x14ac:dyDescent="0.3">
      <c r="A3381" t="s">
        <v>6926</v>
      </c>
      <c r="B3381" t="s">
        <v>6927</v>
      </c>
      <c r="C3381" t="str">
        <f>IFERROR(VLOOKUP(Table1[[#This Row],[Ticker]],[1]!Table1[[Symbol]:[Industry]],2,FALSE),"-")</f>
        <v>-</v>
      </c>
      <c r="D3381" t="s">
        <v>80</v>
      </c>
      <c r="E3381">
        <v>49.338993275</v>
      </c>
      <c r="F3381">
        <v>15.45</v>
      </c>
      <c r="G3381">
        <v>-38.071768441467597</v>
      </c>
      <c r="H3381">
        <v>-12.939865414419099</v>
      </c>
      <c r="I3381">
        <v>-34.626293015123203</v>
      </c>
      <c r="J3381">
        <v>-0.98007468744117199</v>
      </c>
      <c r="K3381">
        <v>16.204429586703998</v>
      </c>
      <c r="L3381">
        <v>16.856389333439001</v>
      </c>
      <c r="M3381">
        <v>37.370060411317297</v>
      </c>
      <c r="N3381">
        <v>0.92402061575787997</v>
      </c>
      <c r="O3381">
        <v>35.922330097087297</v>
      </c>
    </row>
    <row r="3382" spans="1:17" hidden="1" x14ac:dyDescent="0.3">
      <c r="A3382" t="s">
        <v>6928</v>
      </c>
      <c r="B3382" t="s">
        <v>6929</v>
      </c>
      <c r="C3382" t="str">
        <f>IFERROR(VLOOKUP(Table1[[#This Row],[Ticker]],[1]!Table1[[Symbol]:[Industry]],2,FALSE),"-")</f>
        <v>-</v>
      </c>
      <c r="D3382" t="s">
        <v>388</v>
      </c>
      <c r="E3382">
        <v>49.241599999999998</v>
      </c>
      <c r="F3382">
        <v>33.5</v>
      </c>
      <c r="G3382">
        <v>62.595067984670997</v>
      </c>
      <c r="H3382">
        <v>-10.4104536497133</v>
      </c>
      <c r="I3382">
        <v>-15.918259420222</v>
      </c>
      <c r="J3382">
        <v>-1.62738409350296</v>
      </c>
      <c r="K3382">
        <v>33.678855490317503</v>
      </c>
      <c r="L3382">
        <v>31.649895735819701</v>
      </c>
      <c r="M3382">
        <v>48.8085300346144</v>
      </c>
      <c r="N3382">
        <v>1.1211009174311899</v>
      </c>
      <c r="O3382">
        <v>68.208955223880594</v>
      </c>
      <c r="P3382">
        <v>99.404761904761898</v>
      </c>
      <c r="Q3382">
        <v>0.13305502886244</v>
      </c>
    </row>
    <row r="3383" spans="1:17" hidden="1" x14ac:dyDescent="0.3">
      <c r="A3383" t="s">
        <v>6930</v>
      </c>
      <c r="B3383" t="s">
        <v>6931</v>
      </c>
      <c r="C3383" t="str">
        <f>IFERROR(VLOOKUP(Table1[[#This Row],[Ticker]],[1]!Table1[[Symbol]:[Industry]],2,FALSE),"-")</f>
        <v>-</v>
      </c>
      <c r="D3383" t="s">
        <v>539</v>
      </c>
      <c r="E3383">
        <v>49.225458000000003</v>
      </c>
      <c r="F3383">
        <v>39.39</v>
      </c>
      <c r="G3383">
        <v>59.148918354635398</v>
      </c>
      <c r="H3383">
        <v>-19.3412580144218</v>
      </c>
      <c r="I3383">
        <v>27.5683932248152</v>
      </c>
      <c r="J3383">
        <v>-11.5334445368976</v>
      </c>
      <c r="K3383">
        <v>36.051444113111799</v>
      </c>
      <c r="L3383">
        <v>30.852324031651101</v>
      </c>
      <c r="M3383">
        <v>47.702097507394498</v>
      </c>
      <c r="N3383">
        <v>0.22835387255581199</v>
      </c>
      <c r="O3383">
        <v>14.9784209190149</v>
      </c>
      <c r="P3383">
        <v>108.302485457429</v>
      </c>
      <c r="Q3383">
        <v>7.9700521004588007E-2</v>
      </c>
    </row>
    <row r="3384" spans="1:17" hidden="1" x14ac:dyDescent="0.3">
      <c r="A3384" t="s">
        <v>6932</v>
      </c>
      <c r="B3384" t="s">
        <v>6933</v>
      </c>
      <c r="C3384" t="str">
        <f>IFERROR(VLOOKUP(Table1[[#This Row],[Ticker]],[1]!Table1[[Symbol]:[Industry]],2,FALSE),"-")</f>
        <v>-</v>
      </c>
      <c r="E3384">
        <v>49.168036499999999</v>
      </c>
      <c r="F3384">
        <v>1081.8499999999999</v>
      </c>
      <c r="G3384">
        <v>641.11854722881196</v>
      </c>
      <c r="H3384">
        <v>11.241562212811401</v>
      </c>
      <c r="I3384">
        <v>176.418458509159</v>
      </c>
      <c r="J3384">
        <v>14.6493847946244</v>
      </c>
      <c r="K3384">
        <v>827.79301155657402</v>
      </c>
      <c r="L3384">
        <v>561.721688060313</v>
      </c>
      <c r="M3384">
        <v>83.747082241686797</v>
      </c>
      <c r="N3384">
        <v>1.80748363907632</v>
      </c>
      <c r="O3384">
        <v>0</v>
      </c>
      <c r="P3384">
        <v>836.26135871916904</v>
      </c>
      <c r="Q3384">
        <v>0.46242296668428401</v>
      </c>
    </row>
    <row r="3385" spans="1:17" hidden="1" x14ac:dyDescent="0.3">
      <c r="A3385" t="s">
        <v>6934</v>
      </c>
      <c r="B3385" t="s">
        <v>6935</v>
      </c>
      <c r="C3385" t="str">
        <f>IFERROR(VLOOKUP(Table1[[#This Row],[Ticker]],[1]!Table1[[Symbol]:[Industry]],2,FALSE),"-")</f>
        <v>-</v>
      </c>
      <c r="E3385">
        <v>49.097414999999998</v>
      </c>
      <c r="F3385">
        <v>155.19999999999999</v>
      </c>
      <c r="G3385">
        <v>-34.205530207518002</v>
      </c>
      <c r="H3385">
        <v>7.9328503501233296</v>
      </c>
      <c r="I3385">
        <v>-33.618288480222503</v>
      </c>
      <c r="J3385">
        <v>0.53219545738093599</v>
      </c>
      <c r="K3385">
        <v>155.563106757497</v>
      </c>
      <c r="L3385">
        <v>169.15976759419601</v>
      </c>
      <c r="M3385">
        <v>64.684228468717805</v>
      </c>
      <c r="N3385">
        <v>0.73978286461739695</v>
      </c>
      <c r="O3385">
        <v>74.613402061855695</v>
      </c>
      <c r="P3385">
        <v>16.429107276819099</v>
      </c>
      <c r="Q3385">
        <v>9.7441149900743998E-2</v>
      </c>
    </row>
    <row r="3386" spans="1:17" hidden="1" x14ac:dyDescent="0.3">
      <c r="A3386" t="s">
        <v>6936</v>
      </c>
      <c r="B3386" t="s">
        <v>6937</v>
      </c>
      <c r="C3386" t="str">
        <f>IFERROR(VLOOKUP(Table1[[#This Row],[Ticker]],[1]!Table1[[Symbol]:[Industry]],2,FALSE),"-")</f>
        <v>-</v>
      </c>
      <c r="D3386" t="s">
        <v>130</v>
      </c>
      <c r="E3386">
        <v>49.079735534999998</v>
      </c>
      <c r="F3386">
        <v>3.45</v>
      </c>
      <c r="K3386">
        <v>3.4677458506360201</v>
      </c>
      <c r="L3386">
        <v>4.1767796842679701</v>
      </c>
      <c r="M3386">
        <v>60.755946489344097</v>
      </c>
      <c r="N3386">
        <v>1</v>
      </c>
      <c r="Q3386">
        <v>-4.7233022382218999E-2</v>
      </c>
    </row>
    <row r="3387" spans="1:17" hidden="1" x14ac:dyDescent="0.3">
      <c r="A3387" t="s">
        <v>6938</v>
      </c>
      <c r="B3387" t="s">
        <v>6939</v>
      </c>
      <c r="C3387" t="str">
        <f>IFERROR(VLOOKUP(Table1[[#This Row],[Ticker]],[1]!Table1[[Symbol]:[Industry]],2,FALSE),"-")</f>
        <v>-</v>
      </c>
      <c r="D3387" t="s">
        <v>414</v>
      </c>
      <c r="E3387">
        <v>49.015295999999999</v>
      </c>
      <c r="F3387">
        <v>161.85</v>
      </c>
      <c r="G3387">
        <v>87.213333614172598</v>
      </c>
      <c r="H3387">
        <v>-6.7537104646344002</v>
      </c>
      <c r="I3387">
        <v>15.0813249946545</v>
      </c>
      <c r="J3387">
        <v>3.36269034818437</v>
      </c>
      <c r="K3387">
        <v>152.75434002831599</v>
      </c>
      <c r="L3387">
        <v>132.37367380016801</v>
      </c>
      <c r="M3387">
        <v>53.174813890872301</v>
      </c>
      <c r="N3387">
        <v>1.7941276477236201</v>
      </c>
      <c r="O3387">
        <v>10.163731850478801</v>
      </c>
      <c r="P3387">
        <v>112.960526315789</v>
      </c>
      <c r="Q3387">
        <v>0.19874614394286799</v>
      </c>
    </row>
    <row r="3388" spans="1:17" hidden="1" x14ac:dyDescent="0.3">
      <c r="A3388" t="s">
        <v>6940</v>
      </c>
      <c r="B3388" t="s">
        <v>6941</v>
      </c>
      <c r="C3388" t="str">
        <f>IFERROR(VLOOKUP(Table1[[#This Row],[Ticker]],[1]!Table1[[Symbol]:[Industry]],2,FALSE),"-")</f>
        <v>-</v>
      </c>
      <c r="E3388">
        <v>48.988666299999998</v>
      </c>
      <c r="F3388">
        <v>48.93</v>
      </c>
      <c r="G3388">
        <v>29.676857607369701</v>
      </c>
      <c r="H3388">
        <v>-7.5205699911369104</v>
      </c>
      <c r="I3388">
        <v>-1.5830917109846501</v>
      </c>
      <c r="J3388">
        <v>-1.97306767430379</v>
      </c>
      <c r="K3388">
        <v>48.917240210509298</v>
      </c>
      <c r="L3388">
        <v>44.715685158339603</v>
      </c>
      <c r="M3388">
        <v>53.829100780114501</v>
      </c>
      <c r="N3388">
        <v>0.37290917505883298</v>
      </c>
      <c r="O3388">
        <v>36.9303086041283</v>
      </c>
      <c r="P3388">
        <v>72.106929300035105</v>
      </c>
      <c r="Q3388">
        <v>0.105088623637033</v>
      </c>
    </row>
    <row r="3389" spans="1:17" hidden="1" x14ac:dyDescent="0.3">
      <c r="A3389" t="s">
        <v>6942</v>
      </c>
      <c r="B3389" t="s">
        <v>6943</v>
      </c>
      <c r="C3389" t="str">
        <f>IFERROR(VLOOKUP(Table1[[#This Row],[Ticker]],[1]!Table1[[Symbol]:[Industry]],2,FALSE),"-")</f>
        <v>-</v>
      </c>
      <c r="E3389">
        <v>48.927436182000001</v>
      </c>
      <c r="F3389">
        <v>6.17</v>
      </c>
      <c r="G3389">
        <v>-63.8307321005517</v>
      </c>
      <c r="H3389">
        <v>3.7907901060212201</v>
      </c>
      <c r="I3389">
        <v>-44.132249928964796</v>
      </c>
      <c r="J3389">
        <v>-5.24825487674096</v>
      </c>
      <c r="K3389">
        <v>6.0657980025393501</v>
      </c>
      <c r="L3389">
        <v>7.2093398239012298</v>
      </c>
      <c r="M3389">
        <v>46.221787634760901</v>
      </c>
      <c r="N3389">
        <v>1.02853487158248</v>
      </c>
      <c r="O3389">
        <v>91.247974068071301</v>
      </c>
      <c r="P3389">
        <v>29.8947368421052</v>
      </c>
      <c r="Q3389">
        <v>-6.2439819718675002E-2</v>
      </c>
    </row>
    <row r="3390" spans="1:17" hidden="1" x14ac:dyDescent="0.3">
      <c r="A3390" t="s">
        <v>6944</v>
      </c>
      <c r="B3390" t="s">
        <v>6945</v>
      </c>
      <c r="C3390" t="str">
        <f>IFERROR(VLOOKUP(Table1[[#This Row],[Ticker]],[1]!Table1[[Symbol]:[Industry]],2,FALSE),"-")</f>
        <v>-</v>
      </c>
      <c r="D3390" t="s">
        <v>539</v>
      </c>
      <c r="E3390">
        <v>48.836648599999997</v>
      </c>
      <c r="F3390">
        <v>40.47</v>
      </c>
      <c r="G3390">
        <v>-54.444879223924097</v>
      </c>
      <c r="H3390">
        <v>-24.135943845791701</v>
      </c>
      <c r="I3390">
        <v>0.64783533430571605</v>
      </c>
      <c r="J3390">
        <v>-6.8010954788184401</v>
      </c>
      <c r="K3390">
        <v>51.374238660238099</v>
      </c>
      <c r="L3390">
        <v>50.982314343683797</v>
      </c>
      <c r="M3390">
        <v>38.083045766793497</v>
      </c>
      <c r="N3390">
        <v>2.6704154551087398</v>
      </c>
      <c r="O3390">
        <v>98.863355572028595</v>
      </c>
      <c r="P3390">
        <v>35.8509566968781</v>
      </c>
      <c r="Q3390">
        <v>0.185041216966469</v>
      </c>
    </row>
    <row r="3391" spans="1:17" hidden="1" x14ac:dyDescent="0.3">
      <c r="A3391" t="s">
        <v>6946</v>
      </c>
      <c r="B3391" t="s">
        <v>6947</v>
      </c>
      <c r="C3391" t="str">
        <f>IFERROR(VLOOKUP(Table1[[#This Row],[Ticker]],[1]!Table1[[Symbol]:[Industry]],2,FALSE),"-")</f>
        <v>-</v>
      </c>
      <c r="D3391" t="s">
        <v>388</v>
      </c>
      <c r="E3391">
        <v>48.671419999999998</v>
      </c>
      <c r="F3391">
        <v>69.45</v>
      </c>
      <c r="G3391">
        <v>-33.924010889508402</v>
      </c>
      <c r="H3391">
        <v>4.5763769034034496</v>
      </c>
      <c r="I3391">
        <v>-27.687388244909599</v>
      </c>
      <c r="J3391">
        <v>19.8454498813818</v>
      </c>
      <c r="K3391">
        <v>65.914391612511395</v>
      </c>
      <c r="L3391">
        <v>69.444780664611102</v>
      </c>
      <c r="M3391">
        <v>72.165784966577505</v>
      </c>
      <c r="N3391">
        <v>2.3078122563542798</v>
      </c>
      <c r="O3391">
        <v>46.652267818574501</v>
      </c>
      <c r="P3391">
        <v>31.658767772511801</v>
      </c>
      <c r="Q3391">
        <v>5.0030885773793998E-2</v>
      </c>
    </row>
    <row r="3392" spans="1:17" hidden="1" x14ac:dyDescent="0.3">
      <c r="A3392" t="s">
        <v>6948</v>
      </c>
      <c r="B3392" t="s">
        <v>6949</v>
      </c>
      <c r="C3392" t="str">
        <f>IFERROR(VLOOKUP(Table1[[#This Row],[Ticker]],[1]!Table1[[Symbol]:[Industry]],2,FALSE),"-")</f>
        <v>-</v>
      </c>
      <c r="D3392" t="s">
        <v>75</v>
      </c>
      <c r="E3392">
        <v>48.603740000000002</v>
      </c>
      <c r="F3392">
        <v>25.06</v>
      </c>
      <c r="G3392">
        <v>135.16285201114101</v>
      </c>
      <c r="H3392">
        <v>-2.9968374163207598</v>
      </c>
      <c r="I3392">
        <v>64.143195555782896</v>
      </c>
      <c r="J3392">
        <v>-4.1869538929281198</v>
      </c>
      <c r="K3392">
        <v>23.136505422547199</v>
      </c>
      <c r="L3392">
        <v>18.558876774584899</v>
      </c>
      <c r="M3392">
        <v>51.875016733895002</v>
      </c>
      <c r="N3392">
        <v>0.80404308990490603</v>
      </c>
      <c r="O3392">
        <v>13.328012769353499</v>
      </c>
      <c r="P3392">
        <v>207.48466257668699</v>
      </c>
      <c r="Q3392">
        <v>5.4181920845960997E-2</v>
      </c>
    </row>
    <row r="3393" spans="1:17" hidden="1" x14ac:dyDescent="0.3">
      <c r="A3393" t="s">
        <v>6950</v>
      </c>
      <c r="B3393" t="s">
        <v>6951</v>
      </c>
      <c r="C3393" t="str">
        <f>IFERROR(VLOOKUP(Table1[[#This Row],[Ticker]],[1]!Table1[[Symbol]:[Industry]],2,FALSE),"-")</f>
        <v>-</v>
      </c>
      <c r="D3393" t="s">
        <v>304</v>
      </c>
      <c r="E3393">
        <v>48.556851199999997</v>
      </c>
      <c r="F3393">
        <v>17.29</v>
      </c>
      <c r="G3393">
        <v>45.580939605540998</v>
      </c>
      <c r="H3393">
        <v>16.488848444005502</v>
      </c>
      <c r="I3393">
        <v>2.4236747664946598</v>
      </c>
      <c r="J3393">
        <v>6.8613470674870296</v>
      </c>
      <c r="K3393">
        <v>15.9892242541678</v>
      </c>
      <c r="L3393">
        <v>14.758238226470301</v>
      </c>
      <c r="M3393">
        <v>52.123198335652397</v>
      </c>
      <c r="N3393">
        <v>1.20334533836289</v>
      </c>
      <c r="O3393">
        <v>17.408906882591101</v>
      </c>
      <c r="P3393">
        <v>91.049723756906005</v>
      </c>
      <c r="Q3393">
        <v>5.8722678645724002E-2</v>
      </c>
    </row>
    <row r="3394" spans="1:17" hidden="1" x14ac:dyDescent="0.3">
      <c r="A3394" t="s">
        <v>6952</v>
      </c>
      <c r="B3394" t="s">
        <v>6953</v>
      </c>
      <c r="C3394" t="str">
        <f>IFERROR(VLOOKUP(Table1[[#This Row],[Ticker]],[1]!Table1[[Symbol]:[Industry]],2,FALSE),"-")</f>
        <v>-</v>
      </c>
      <c r="D3394" t="s">
        <v>239</v>
      </c>
      <c r="E3394">
        <v>48.465017920000001</v>
      </c>
      <c r="F3394">
        <v>105.5</v>
      </c>
      <c r="G3394">
        <v>56.289372517797702</v>
      </c>
      <c r="H3394">
        <v>26.1661745655191</v>
      </c>
      <c r="I3394">
        <v>5.4170488083291604</v>
      </c>
      <c r="J3394">
        <v>-12.102042686242701</v>
      </c>
      <c r="K3394">
        <v>95.946594749521694</v>
      </c>
      <c r="L3394">
        <v>80.596901626082001</v>
      </c>
      <c r="M3394">
        <v>48.987160624244098</v>
      </c>
      <c r="N3394">
        <v>0.56145979739962804</v>
      </c>
      <c r="O3394">
        <v>16.303317535544998</v>
      </c>
      <c r="P3394">
        <v>102.029873611643</v>
      </c>
      <c r="Q3394">
        <v>7.4078191007051E-2</v>
      </c>
    </row>
    <row r="3395" spans="1:17" hidden="1" x14ac:dyDescent="0.3">
      <c r="A3395" t="s">
        <v>6954</v>
      </c>
      <c r="B3395" t="s">
        <v>6955</v>
      </c>
      <c r="C3395" t="str">
        <f>IFERROR(VLOOKUP(Table1[[#This Row],[Ticker]],[1]!Table1[[Symbol]:[Industry]],2,FALSE),"-")</f>
        <v>-</v>
      </c>
      <c r="D3395" t="s">
        <v>393</v>
      </c>
      <c r="E3395">
        <v>48.178532456999903</v>
      </c>
      <c r="F3395">
        <v>15.85</v>
      </c>
      <c r="G3395">
        <v>120.12925490218601</v>
      </c>
      <c r="H3395">
        <v>-34.571578969406403</v>
      </c>
      <c r="I3395">
        <v>107.678842725151</v>
      </c>
      <c r="J3395">
        <v>-12.832957262199701</v>
      </c>
      <c r="K3395">
        <v>19.555472207802801</v>
      </c>
      <c r="L3395">
        <v>14.0509116683254</v>
      </c>
      <c r="M3395">
        <v>29.923617559243102</v>
      </c>
      <c r="N3395">
        <v>0.94087504803618804</v>
      </c>
      <c r="O3395">
        <v>82.649842271293295</v>
      </c>
      <c r="P3395">
        <v>213.861386138613</v>
      </c>
      <c r="Q3395">
        <v>6.0049845044141001E-2</v>
      </c>
    </row>
    <row r="3396" spans="1:17" hidden="1" x14ac:dyDescent="0.3">
      <c r="A3396" t="s">
        <v>6956</v>
      </c>
      <c r="B3396" t="s">
        <v>6957</v>
      </c>
      <c r="C3396" t="str">
        <f>IFERROR(VLOOKUP(Table1[[#This Row],[Ticker]],[1]!Table1[[Symbol]:[Industry]],2,FALSE),"-")</f>
        <v>-</v>
      </c>
      <c r="D3396" t="s">
        <v>189</v>
      </c>
      <c r="E3396">
        <v>48.080996039999903</v>
      </c>
      <c r="F3396">
        <v>87.8</v>
      </c>
      <c r="G3396">
        <v>-22.313061559281302</v>
      </c>
      <c r="H3396">
        <v>-9.5064556868918206</v>
      </c>
      <c r="I3396">
        <v>-31.872620739231198</v>
      </c>
      <c r="J3396">
        <v>-8.8922555041423795E-2</v>
      </c>
      <c r="K3396">
        <v>100.199509474932</v>
      </c>
      <c r="L3396">
        <v>65.965028155758901</v>
      </c>
      <c r="M3396">
        <v>73.545132454437507</v>
      </c>
      <c r="N3396">
        <v>1.4166666666666601</v>
      </c>
      <c r="O3396">
        <v>60.820045558086498</v>
      </c>
      <c r="P3396">
        <v>5.6558363417569204</v>
      </c>
    </row>
    <row r="3397" spans="1:17" hidden="1" x14ac:dyDescent="0.3">
      <c r="A3397" t="s">
        <v>6958</v>
      </c>
      <c r="B3397" t="s">
        <v>6959</v>
      </c>
      <c r="C3397" t="str">
        <f>IFERROR(VLOOKUP(Table1[[#This Row],[Ticker]],[1]!Table1[[Symbol]:[Industry]],2,FALSE),"-")</f>
        <v>-</v>
      </c>
      <c r="E3397">
        <v>47.979637936000003</v>
      </c>
      <c r="F3397">
        <v>20.56</v>
      </c>
      <c r="G3397">
        <v>202.303506599082</v>
      </c>
      <c r="H3397">
        <v>-20.246027641417001</v>
      </c>
      <c r="I3397">
        <v>158.066269625735</v>
      </c>
      <c r="J3397">
        <v>-18.139314954876198</v>
      </c>
      <c r="K3397">
        <v>20.776541535409098</v>
      </c>
      <c r="L3397">
        <v>13.0723215621212</v>
      </c>
      <c r="M3397">
        <v>33.524172917342099</v>
      </c>
      <c r="N3397">
        <v>0.90624019697703295</v>
      </c>
      <c r="O3397">
        <v>32.052529182879297</v>
      </c>
      <c r="P3397">
        <v>227.91068580542199</v>
      </c>
      <c r="Q3397">
        <v>0.166607808440979</v>
      </c>
    </row>
    <row r="3398" spans="1:17" hidden="1" x14ac:dyDescent="0.3">
      <c r="A3398" t="s">
        <v>6960</v>
      </c>
      <c r="B3398" t="s">
        <v>6961</v>
      </c>
      <c r="C3398" t="str">
        <f>IFERROR(VLOOKUP(Table1[[#This Row],[Ticker]],[1]!Table1[[Symbol]:[Industry]],2,FALSE),"-")</f>
        <v>-</v>
      </c>
      <c r="D3398" t="s">
        <v>876</v>
      </c>
      <c r="E3398">
        <v>47.835366020000002</v>
      </c>
      <c r="F3398">
        <v>25.21</v>
      </c>
      <c r="G3398">
        <v>212.78208253862601</v>
      </c>
      <c r="H3398">
        <v>67.553810554261702</v>
      </c>
      <c r="I3398">
        <v>59.036552475717897</v>
      </c>
      <c r="J3398">
        <v>10.191042449333001</v>
      </c>
      <c r="K3398">
        <v>18.783767256502902</v>
      </c>
      <c r="L3398">
        <v>14.615873573257501</v>
      </c>
      <c r="M3398">
        <v>95.730248849604095</v>
      </c>
      <c r="N3398">
        <v>0.236601012962979</v>
      </c>
      <c r="O3398">
        <v>0</v>
      </c>
      <c r="P3398">
        <v>255.07042253521101</v>
      </c>
      <c r="Q3398">
        <v>0.17780383870698199</v>
      </c>
    </row>
    <row r="3399" spans="1:17" hidden="1" x14ac:dyDescent="0.3">
      <c r="A3399" t="s">
        <v>6962</v>
      </c>
      <c r="B3399" t="s">
        <v>6963</v>
      </c>
      <c r="C3399" t="str">
        <f>IFERROR(VLOOKUP(Table1[[#This Row],[Ticker]],[1]!Table1[[Symbol]:[Industry]],2,FALSE),"-")</f>
        <v>-</v>
      </c>
      <c r="E3399">
        <v>47.778138599999998</v>
      </c>
      <c r="F3399">
        <v>44.18</v>
      </c>
      <c r="G3399">
        <v>44.643302489228198</v>
      </c>
      <c r="H3399">
        <v>2.3528516724155399</v>
      </c>
      <c r="I3399">
        <v>-15.168700645129601</v>
      </c>
      <c r="J3399">
        <v>14.984135635166201</v>
      </c>
      <c r="K3399">
        <v>40.584851977660499</v>
      </c>
      <c r="L3399">
        <v>36.238740033292203</v>
      </c>
      <c r="M3399">
        <v>66.785335590581198</v>
      </c>
      <c r="N3399">
        <v>1.5752004742819801</v>
      </c>
      <c r="O3399">
        <v>11.8153010411951</v>
      </c>
      <c r="P3399">
        <v>120.9</v>
      </c>
      <c r="Q3399">
        <v>0.14039758081657799</v>
      </c>
    </row>
    <row r="3400" spans="1:17" hidden="1" x14ac:dyDescent="0.3">
      <c r="A3400" t="s">
        <v>6964</v>
      </c>
      <c r="B3400" t="s">
        <v>6965</v>
      </c>
      <c r="C3400" t="str">
        <f>IFERROR(VLOOKUP(Table1[[#This Row],[Ticker]],[1]!Table1[[Symbol]:[Industry]],2,FALSE),"-")</f>
        <v>-</v>
      </c>
      <c r="D3400" t="s">
        <v>629</v>
      </c>
      <c r="E3400">
        <v>47.669065994999997</v>
      </c>
      <c r="F3400">
        <v>13.69</v>
      </c>
      <c r="G3400">
        <v>-49.971820090317998</v>
      </c>
      <c r="H3400">
        <v>10.513916098185801</v>
      </c>
      <c r="I3400">
        <v>-65.007706475696196</v>
      </c>
      <c r="J3400">
        <v>-8.8922555041423795E-2</v>
      </c>
      <c r="K3400">
        <v>17.905795648742199</v>
      </c>
      <c r="L3400">
        <v>21.072615416168201</v>
      </c>
      <c r="M3400">
        <v>21.4724550146362</v>
      </c>
      <c r="N3400">
        <v>0.21678640793137699</v>
      </c>
      <c r="O3400">
        <v>139.59094229364399</v>
      </c>
      <c r="P3400">
        <v>19.563318777292501</v>
      </c>
      <c r="Q3400">
        <v>-2.1051488035169E-2</v>
      </c>
    </row>
    <row r="3401" spans="1:17" hidden="1" x14ac:dyDescent="0.3">
      <c r="A3401" t="s">
        <v>6966</v>
      </c>
      <c r="B3401" t="s">
        <v>6967</v>
      </c>
      <c r="C3401" t="str">
        <f>IFERROR(VLOOKUP(Table1[[#This Row],[Ticker]],[1]!Table1[[Symbol]:[Industry]],2,FALSE),"-")</f>
        <v>-</v>
      </c>
      <c r="D3401" t="s">
        <v>403</v>
      </c>
      <c r="E3401">
        <v>47.584692250000003</v>
      </c>
      <c r="F3401">
        <v>88.38</v>
      </c>
      <c r="G3401">
        <v>184.49808395155401</v>
      </c>
      <c r="H3401">
        <v>-9.6017849190631495</v>
      </c>
      <c r="I3401">
        <v>73.407461722697406</v>
      </c>
      <c r="J3401">
        <v>1.7403457376414999</v>
      </c>
      <c r="K3401">
        <v>93.720338196664599</v>
      </c>
      <c r="L3401">
        <v>71.223058507251594</v>
      </c>
      <c r="M3401">
        <v>54.833800672090597</v>
      </c>
      <c r="N3401">
        <v>1.4494203761229101</v>
      </c>
      <c r="O3401">
        <v>70.230821452817295</v>
      </c>
      <c r="P3401">
        <v>250.019801980198</v>
      </c>
      <c r="Q3401">
        <v>0.10126979714148</v>
      </c>
    </row>
    <row r="3402" spans="1:17" hidden="1" x14ac:dyDescent="0.3">
      <c r="A3402" t="s">
        <v>6968</v>
      </c>
      <c r="B3402" t="s">
        <v>6969</v>
      </c>
      <c r="C3402" t="str">
        <f>IFERROR(VLOOKUP(Table1[[#This Row],[Ticker]],[1]!Table1[[Symbol]:[Industry]],2,FALSE),"-")</f>
        <v>-</v>
      </c>
      <c r="D3402" t="s">
        <v>140</v>
      </c>
      <c r="E3402">
        <v>47.517156</v>
      </c>
      <c r="F3402">
        <v>15.44</v>
      </c>
      <c r="G3402">
        <v>32.743126292641399</v>
      </c>
      <c r="H3402">
        <v>-7.7752842738118497</v>
      </c>
      <c r="I3402">
        <v>-12.200305903997601</v>
      </c>
      <c r="J3402">
        <v>0.25472005664241698</v>
      </c>
      <c r="K3402">
        <v>15.157139062952</v>
      </c>
      <c r="L3402">
        <v>14.024817313996</v>
      </c>
      <c r="M3402">
        <v>37.316587069919798</v>
      </c>
      <c r="N3402">
        <v>1.0302257845102301</v>
      </c>
      <c r="O3402">
        <v>28.562176165803098</v>
      </c>
      <c r="P3402">
        <v>79.534883720930196</v>
      </c>
      <c r="Q3402">
        <v>6.3190411137563005E-2</v>
      </c>
    </row>
    <row r="3403" spans="1:17" hidden="1" x14ac:dyDescent="0.3">
      <c r="A3403" t="s">
        <v>6970</v>
      </c>
      <c r="B3403" t="s">
        <v>6971</v>
      </c>
      <c r="C3403" t="str">
        <f>IFERROR(VLOOKUP(Table1[[#This Row],[Ticker]],[1]!Table1[[Symbol]:[Industry]],2,FALSE),"-")</f>
        <v>-</v>
      </c>
      <c r="E3403">
        <v>47.508200000000002</v>
      </c>
      <c r="F3403">
        <v>150.69999999999999</v>
      </c>
      <c r="G3403">
        <v>242.76265047735799</v>
      </c>
      <c r="H3403">
        <v>-2.22579840623452</v>
      </c>
      <c r="I3403">
        <v>114.224671044445</v>
      </c>
      <c r="J3403">
        <v>-8.8389225550414103</v>
      </c>
      <c r="K3403">
        <v>139.606984359573</v>
      </c>
      <c r="L3403">
        <v>102.31895906291901</v>
      </c>
      <c r="M3403">
        <v>44.743467515823497</v>
      </c>
      <c r="N3403">
        <v>0.80105919392978997</v>
      </c>
      <c r="O3403">
        <v>14.4326476443264</v>
      </c>
      <c r="P3403">
        <v>343.23529411764702</v>
      </c>
      <c r="Q3403">
        <v>0.113858560390631</v>
      </c>
    </row>
    <row r="3404" spans="1:17" hidden="1" x14ac:dyDescent="0.3">
      <c r="A3404" t="s">
        <v>6972</v>
      </c>
      <c r="B3404" t="s">
        <v>6973</v>
      </c>
      <c r="C3404" t="str">
        <f>IFERROR(VLOOKUP(Table1[[#This Row],[Ticker]],[1]!Table1[[Symbol]:[Industry]],2,FALSE),"-")</f>
        <v>-</v>
      </c>
      <c r="D3404" t="s">
        <v>75</v>
      </c>
      <c r="E3404">
        <v>47.508119999999998</v>
      </c>
      <c r="F3404">
        <v>120.75</v>
      </c>
      <c r="G3404">
        <v>506.59177367324099</v>
      </c>
      <c r="H3404">
        <v>46.665871964174102</v>
      </c>
      <c r="I3404">
        <v>247.98771503029101</v>
      </c>
      <c r="J3404">
        <v>8.03893132623711</v>
      </c>
      <c r="K3404">
        <v>81.884478889796</v>
      </c>
      <c r="L3404">
        <v>50.426953168658898</v>
      </c>
      <c r="M3404">
        <v>99.965488144297296</v>
      </c>
      <c r="N3404">
        <v>1.3988698397502399</v>
      </c>
      <c r="O3404">
        <v>0</v>
      </c>
      <c r="P3404">
        <v>563.097199341021</v>
      </c>
      <c r="Q3404">
        <v>0.16526202420858199</v>
      </c>
    </row>
    <row r="3405" spans="1:17" hidden="1" x14ac:dyDescent="0.3">
      <c r="A3405" t="s">
        <v>6974</v>
      </c>
      <c r="B3405" t="s">
        <v>6975</v>
      </c>
      <c r="C3405" t="str">
        <f>IFERROR(VLOOKUP(Table1[[#This Row],[Ticker]],[1]!Table1[[Symbol]:[Industry]],2,FALSE),"-")</f>
        <v>-</v>
      </c>
      <c r="D3405" t="s">
        <v>75</v>
      </c>
      <c r="E3405">
        <v>47.485511303999999</v>
      </c>
      <c r="F3405">
        <v>57.07</v>
      </c>
      <c r="G3405">
        <v>45.671332198221599</v>
      </c>
      <c r="H3405">
        <v>24.523887059047201</v>
      </c>
      <c r="I3405">
        <v>-10.5493318780235</v>
      </c>
      <c r="J3405">
        <v>12.977854031932999</v>
      </c>
      <c r="K3405">
        <v>47.249344908979602</v>
      </c>
      <c r="L3405">
        <v>44.299903901836203</v>
      </c>
      <c r="M3405">
        <v>76.462764875856294</v>
      </c>
      <c r="N3405">
        <v>1.81843298782818</v>
      </c>
      <c r="O3405">
        <v>13.2118451025057</v>
      </c>
      <c r="P3405">
        <v>78.34375</v>
      </c>
      <c r="Q3405">
        <v>5.8604449063040999E-2</v>
      </c>
    </row>
    <row r="3406" spans="1:17" hidden="1" x14ac:dyDescent="0.3">
      <c r="A3406" t="s">
        <v>6976</v>
      </c>
      <c r="B3406" t="s">
        <v>6977</v>
      </c>
      <c r="C3406" t="str">
        <f>IFERROR(VLOOKUP(Table1[[#This Row],[Ticker]],[1]!Table1[[Symbol]:[Industry]],2,FALSE),"-")</f>
        <v>-</v>
      </c>
      <c r="D3406" t="s">
        <v>629</v>
      </c>
      <c r="E3406">
        <v>47.465683720000001</v>
      </c>
      <c r="F3406">
        <v>17.149999999999999</v>
      </c>
      <c r="G3406">
        <v>-3.1071792063401902</v>
      </c>
      <c r="H3406">
        <v>-4.8248366135813496</v>
      </c>
      <c r="I3406">
        <v>-23.8295552076655</v>
      </c>
      <c r="J3406">
        <v>-4.0889225550414201</v>
      </c>
      <c r="K3406">
        <v>16.543399126082999</v>
      </c>
      <c r="L3406">
        <v>16.202168277489601</v>
      </c>
      <c r="M3406">
        <v>48.929117260819503</v>
      </c>
      <c r="N3406">
        <v>0.82688335863732698</v>
      </c>
      <c r="O3406">
        <v>32.361516034985399</v>
      </c>
      <c r="P3406">
        <v>33.984374999999901</v>
      </c>
      <c r="Q3406">
        <v>1.3232668694689999E-2</v>
      </c>
    </row>
    <row r="3407" spans="1:17" hidden="1" x14ac:dyDescent="0.3">
      <c r="A3407" t="s">
        <v>6978</v>
      </c>
      <c r="B3407" t="s">
        <v>6979</v>
      </c>
      <c r="C3407" t="str">
        <f>IFERROR(VLOOKUP(Table1[[#This Row],[Ticker]],[1]!Table1[[Symbol]:[Industry]],2,FALSE),"-")</f>
        <v>-</v>
      </c>
      <c r="D3407" t="s">
        <v>403</v>
      </c>
      <c r="E3407">
        <v>47.433579424000001</v>
      </c>
      <c r="F3407">
        <v>80</v>
      </c>
      <c r="G3407">
        <v>-50.135481093132597</v>
      </c>
      <c r="H3407">
        <v>-14.4801531000699</v>
      </c>
      <c r="I3407">
        <v>-36.623473976800703</v>
      </c>
      <c r="J3407">
        <v>-8.8922555041423795E-2</v>
      </c>
      <c r="K3407">
        <v>84.990008437242693</v>
      </c>
      <c r="L3407">
        <v>93.449734544611502</v>
      </c>
      <c r="M3407">
        <v>40.388452578116102</v>
      </c>
      <c r="N3407">
        <v>0.23190470161222199</v>
      </c>
      <c r="O3407">
        <v>101.25</v>
      </c>
      <c r="P3407">
        <v>13.798008534850601</v>
      </c>
      <c r="Q3407">
        <v>4.6912989592384997E-2</v>
      </c>
    </row>
    <row r="3408" spans="1:17" hidden="1" x14ac:dyDescent="0.3">
      <c r="A3408" t="s">
        <v>6980</v>
      </c>
      <c r="B3408" t="s">
        <v>6981</v>
      </c>
      <c r="C3408" t="str">
        <f>IFERROR(VLOOKUP(Table1[[#This Row],[Ticker]],[1]!Table1[[Symbol]:[Industry]],2,FALSE),"-")</f>
        <v>-</v>
      </c>
      <c r="D3408" t="s">
        <v>629</v>
      </c>
      <c r="E3408">
        <v>47.41</v>
      </c>
      <c r="F3408">
        <v>8.33</v>
      </c>
      <c r="G3408">
        <v>-0.20571935232558</v>
      </c>
      <c r="H3408">
        <v>3.6997473927289799</v>
      </c>
      <c r="I3408">
        <v>-18.335752378427099</v>
      </c>
      <c r="J3408">
        <v>0.73654914307178698</v>
      </c>
      <c r="K3408">
        <v>8.1448045750903706</v>
      </c>
      <c r="L3408">
        <v>8.0661041226555596</v>
      </c>
      <c r="M3408">
        <v>52.376070499363898</v>
      </c>
      <c r="N3408">
        <v>0.72565236350740503</v>
      </c>
      <c r="O3408">
        <v>40.6962785114045</v>
      </c>
      <c r="P3408">
        <v>37.685950413223097</v>
      </c>
      <c r="Q3408">
        <v>-1.8239100898960001E-2</v>
      </c>
    </row>
    <row r="3409" spans="1:17" hidden="1" x14ac:dyDescent="0.3">
      <c r="A3409" t="s">
        <v>6982</v>
      </c>
      <c r="B3409" t="s">
        <v>6983</v>
      </c>
      <c r="C3409" t="str">
        <f>IFERROR(VLOOKUP(Table1[[#This Row],[Ticker]],[1]!Table1[[Symbol]:[Industry]],2,FALSE),"-")</f>
        <v>-</v>
      </c>
      <c r="D3409" t="s">
        <v>1407</v>
      </c>
      <c r="E3409">
        <v>47.32</v>
      </c>
      <c r="F3409">
        <v>48</v>
      </c>
      <c r="G3409">
        <v>-34.6980882972492</v>
      </c>
      <c r="H3409">
        <v>-1.2672311433194401</v>
      </c>
      <c r="I3409">
        <v>-23.5711572748489</v>
      </c>
      <c r="J3409">
        <v>0.97490723219261799</v>
      </c>
      <c r="K3409">
        <v>48.528530255627402</v>
      </c>
      <c r="L3409">
        <v>50.717235073075599</v>
      </c>
      <c r="M3409">
        <v>44.9361031376719</v>
      </c>
      <c r="N3409">
        <v>1.1879405878606299</v>
      </c>
      <c r="O3409">
        <v>46.9791666666666</v>
      </c>
      <c r="P3409">
        <v>13.744075829383799</v>
      </c>
      <c r="Q3409">
        <v>-0.10985319870052</v>
      </c>
    </row>
    <row r="3410" spans="1:17" hidden="1" x14ac:dyDescent="0.3">
      <c r="A3410" t="s">
        <v>6984</v>
      </c>
      <c r="B3410" t="s">
        <v>6985</v>
      </c>
      <c r="C3410" t="str">
        <f>IFERROR(VLOOKUP(Table1[[#This Row],[Ticker]],[1]!Table1[[Symbol]:[Industry]],2,FALSE),"-")</f>
        <v>-</v>
      </c>
      <c r="D3410" t="s">
        <v>542</v>
      </c>
      <c r="E3410">
        <v>47.198084399999999</v>
      </c>
      <c r="F3410">
        <v>25.15</v>
      </c>
      <c r="G3410">
        <v>-50.755988730149703</v>
      </c>
      <c r="H3410">
        <v>-6.8718507085368401</v>
      </c>
      <c r="I3410">
        <v>-28.064073009375399</v>
      </c>
      <c r="J3410">
        <v>0.71752905786179899</v>
      </c>
      <c r="K3410">
        <v>26.267454817532698</v>
      </c>
      <c r="L3410">
        <v>29.7753223150895</v>
      </c>
      <c r="M3410">
        <v>27.462954836424601</v>
      </c>
      <c r="N3410">
        <v>1.4442095372327901</v>
      </c>
      <c r="O3410">
        <v>70.974155069582494</v>
      </c>
      <c r="P3410">
        <v>3.9256198347107301</v>
      </c>
    </row>
    <row r="3411" spans="1:17" hidden="1" x14ac:dyDescent="0.3">
      <c r="A3411" t="s">
        <v>6986</v>
      </c>
      <c r="B3411" t="s">
        <v>6987</v>
      </c>
      <c r="C3411" t="str">
        <f>IFERROR(VLOOKUP(Table1[[#This Row],[Ticker]],[1]!Table1[[Symbol]:[Industry]],2,FALSE),"-")</f>
        <v>-</v>
      </c>
      <c r="E3411">
        <v>47.167520400000001</v>
      </c>
      <c r="F3411">
        <v>328</v>
      </c>
      <c r="G3411">
        <v>-23.107179206340099</v>
      </c>
      <c r="H3411">
        <v>-11.5666682016497</v>
      </c>
      <c r="I3411">
        <v>2.0251196303284398</v>
      </c>
      <c r="J3411">
        <v>2.9177929516740702</v>
      </c>
      <c r="K3411">
        <v>380.55385730311002</v>
      </c>
      <c r="L3411">
        <v>405.72557001303898</v>
      </c>
      <c r="M3411">
        <v>11.8669377962221</v>
      </c>
      <c r="N3411">
        <v>0.59059474412171498</v>
      </c>
      <c r="O3411">
        <v>113.399390243902</v>
      </c>
      <c r="P3411">
        <v>23.2619316046599</v>
      </c>
      <c r="Q3411">
        <v>-4.8403015400010997E-2</v>
      </c>
    </row>
    <row r="3412" spans="1:17" hidden="1" x14ac:dyDescent="0.3">
      <c r="A3412" t="s">
        <v>6988</v>
      </c>
      <c r="B3412" t="s">
        <v>6989</v>
      </c>
      <c r="C3412" t="str">
        <f>IFERROR(VLOOKUP(Table1[[#This Row],[Ticker]],[1]!Table1[[Symbol]:[Industry]],2,FALSE),"-")</f>
        <v>-</v>
      </c>
      <c r="E3412">
        <v>47.145764393</v>
      </c>
      <c r="F3412">
        <v>7.01</v>
      </c>
      <c r="G3412">
        <v>142.975196272587</v>
      </c>
      <c r="H3412">
        <v>69.430232624796503</v>
      </c>
      <c r="I3412">
        <v>42.628449411483302</v>
      </c>
      <c r="J3412">
        <v>9.5990905812475695</v>
      </c>
      <c r="K3412">
        <v>5.0615722334618596</v>
      </c>
      <c r="L3412">
        <v>4.14709412122368</v>
      </c>
      <c r="M3412">
        <v>66.708040221249107</v>
      </c>
      <c r="N3412">
        <v>1.89776581219561</v>
      </c>
      <c r="O3412">
        <v>0</v>
      </c>
      <c r="P3412">
        <v>184.95934959349501</v>
      </c>
      <c r="Q3412">
        <v>8.0290415084879996E-2</v>
      </c>
    </row>
    <row r="3413" spans="1:17" hidden="1" x14ac:dyDescent="0.3">
      <c r="A3413" t="s">
        <v>6990</v>
      </c>
      <c r="B3413" t="s">
        <v>6991</v>
      </c>
      <c r="C3413" t="str">
        <f>IFERROR(VLOOKUP(Table1[[#This Row],[Ticker]],[1]!Table1[[Symbol]:[Industry]],2,FALSE),"-")</f>
        <v>-</v>
      </c>
      <c r="D3413" t="s">
        <v>109</v>
      </c>
      <c r="E3413">
        <v>47.1</v>
      </c>
      <c r="F3413">
        <v>16.399999999999999</v>
      </c>
      <c r="G3413">
        <v>-38.834692433853398</v>
      </c>
      <c r="H3413">
        <v>-9.6905137015762595</v>
      </c>
      <c r="I3413">
        <v>-32.615839737252898</v>
      </c>
      <c r="J3413">
        <v>-3.62874556389096</v>
      </c>
      <c r="K3413">
        <v>16.674534394633</v>
      </c>
      <c r="L3413">
        <v>18.161716853418699</v>
      </c>
      <c r="M3413">
        <v>35.290429565576098</v>
      </c>
      <c r="N3413">
        <v>0.69589684765790105</v>
      </c>
      <c r="O3413">
        <v>69.451219512195095</v>
      </c>
      <c r="P3413">
        <v>12.3287671232876</v>
      </c>
      <c r="Q3413">
        <v>-1.1911091320548999E-2</v>
      </c>
    </row>
    <row r="3414" spans="1:17" hidden="1" x14ac:dyDescent="0.3">
      <c r="A3414" t="s">
        <v>6992</v>
      </c>
      <c r="B3414" t="s">
        <v>6993</v>
      </c>
      <c r="C3414" t="str">
        <f>IFERROR(VLOOKUP(Table1[[#This Row],[Ticker]],[1]!Table1[[Symbol]:[Industry]],2,FALSE),"-")</f>
        <v>-</v>
      </c>
      <c r="D3414" t="s">
        <v>403</v>
      </c>
      <c r="E3414">
        <v>46.998750000000001</v>
      </c>
      <c r="F3414">
        <v>13.68</v>
      </c>
      <c r="G3414">
        <v>-95.200422149216294</v>
      </c>
      <c r="H3414">
        <v>2.1657768424835702</v>
      </c>
      <c r="I3414">
        <v>-31.989457928443699</v>
      </c>
      <c r="J3414">
        <v>7.9276063705784097</v>
      </c>
      <c r="K3414">
        <v>12.312430692433701</v>
      </c>
      <c r="L3414">
        <v>18.408327510610299</v>
      </c>
      <c r="M3414">
        <v>57.279704986666403</v>
      </c>
      <c r="N3414">
        <v>1.22071209995981</v>
      </c>
      <c r="O3414">
        <v>243.494152046783</v>
      </c>
      <c r="P3414">
        <v>64.819277108433695</v>
      </c>
      <c r="Q3414">
        <v>5.4674582705009998E-3</v>
      </c>
    </row>
    <row r="3415" spans="1:17" hidden="1" x14ac:dyDescent="0.3">
      <c r="A3415" t="s">
        <v>6994</v>
      </c>
      <c r="B3415" t="s">
        <v>6995</v>
      </c>
      <c r="C3415" t="str">
        <f>IFERROR(VLOOKUP(Table1[[#This Row],[Ticker]],[1]!Table1[[Symbol]:[Industry]],2,FALSE),"-")</f>
        <v>-</v>
      </c>
      <c r="D3415" t="s">
        <v>484</v>
      </c>
      <c r="E3415">
        <v>46.886688212999999</v>
      </c>
      <c r="F3415">
        <v>9.49</v>
      </c>
      <c r="G3415">
        <v>38.864224606484697</v>
      </c>
      <c r="H3415">
        <v>17.848637597404998</v>
      </c>
      <c r="I3415">
        <v>-7.8293956675967502</v>
      </c>
      <c r="J3415">
        <v>-2.31114477726365</v>
      </c>
      <c r="K3415">
        <v>8.5846915872332197</v>
      </c>
      <c r="L3415">
        <v>8.1025014505383002</v>
      </c>
      <c r="M3415">
        <v>72.522690035588596</v>
      </c>
      <c r="N3415">
        <v>1.84042132458734</v>
      </c>
      <c r="O3415">
        <v>40.674394099051597</v>
      </c>
      <c r="P3415">
        <v>78.719397363465106</v>
      </c>
      <c r="Q3415">
        <v>6.3223806204376995E-2</v>
      </c>
    </row>
    <row r="3416" spans="1:17" hidden="1" x14ac:dyDescent="0.3">
      <c r="A3416" t="s">
        <v>6996</v>
      </c>
      <c r="B3416" t="s">
        <v>6997</v>
      </c>
      <c r="C3416" t="str">
        <f>IFERROR(VLOOKUP(Table1[[#This Row],[Ticker]],[1]!Table1[[Symbol]:[Industry]],2,FALSE),"-")</f>
        <v>-</v>
      </c>
      <c r="D3416" t="s">
        <v>182</v>
      </c>
      <c r="E3416">
        <v>46.886448000000001</v>
      </c>
      <c r="F3416">
        <v>72.650000000000006</v>
      </c>
      <c r="G3416">
        <v>-55.447835893930701</v>
      </c>
      <c r="H3416">
        <v>13.779591599155401</v>
      </c>
      <c r="I3416">
        <v>-41.234555967659396</v>
      </c>
      <c r="J3416">
        <v>11.360352807277399</v>
      </c>
      <c r="K3416">
        <v>75.713425656959899</v>
      </c>
      <c r="M3416">
        <v>45.698410195100898</v>
      </c>
      <c r="N3416">
        <v>0.60139860139860102</v>
      </c>
      <c r="O3416">
        <v>99.587061252580796</v>
      </c>
      <c r="P3416">
        <v>25.2586206896551</v>
      </c>
    </row>
    <row r="3417" spans="1:17" hidden="1" x14ac:dyDescent="0.3">
      <c r="A3417" t="s">
        <v>6998</v>
      </c>
      <c r="B3417" t="s">
        <v>6999</v>
      </c>
      <c r="C3417" t="str">
        <f>IFERROR(VLOOKUP(Table1[[#This Row],[Ticker]],[1]!Table1[[Symbol]:[Industry]],2,FALSE),"-")</f>
        <v>-</v>
      </c>
      <c r="D3417" t="s">
        <v>140</v>
      </c>
      <c r="E3417">
        <v>46.8</v>
      </c>
      <c r="F3417">
        <v>5.09</v>
      </c>
      <c r="G3417">
        <v>59.483729884568902</v>
      </c>
      <c r="H3417">
        <v>23.320000557285901</v>
      </c>
      <c r="I3417">
        <v>-9.2146100582612007</v>
      </c>
      <c r="J3417">
        <v>11.14455762117</v>
      </c>
      <c r="K3417">
        <v>4.3453440028868098</v>
      </c>
      <c r="L3417">
        <v>4.1136837481494997</v>
      </c>
      <c r="M3417">
        <v>83.443848266770004</v>
      </c>
      <c r="N3417">
        <v>2.0619694581768102</v>
      </c>
      <c r="O3417">
        <v>17.092337917485199</v>
      </c>
      <c r="P3417">
        <v>95.769230769230703</v>
      </c>
      <c r="Q3417">
        <v>7.2807125268781997E-2</v>
      </c>
    </row>
    <row r="3418" spans="1:17" hidden="1" x14ac:dyDescent="0.3">
      <c r="A3418" t="s">
        <v>7000</v>
      </c>
      <c r="B3418" t="s">
        <v>7001</v>
      </c>
      <c r="C3418" t="str">
        <f>IFERROR(VLOOKUP(Table1[[#This Row],[Ticker]],[1]!Table1[[Symbol]:[Industry]],2,FALSE),"-")</f>
        <v>-</v>
      </c>
      <c r="D3418" t="s">
        <v>65</v>
      </c>
      <c r="E3418">
        <v>46.78</v>
      </c>
      <c r="F3418">
        <v>45.85</v>
      </c>
      <c r="G3418">
        <v>-61.882370311274101</v>
      </c>
      <c r="H3418">
        <v>-1.71491389535002</v>
      </c>
      <c r="I3418">
        <v>-68.726738265988899</v>
      </c>
      <c r="J3418">
        <v>-5.9641740640957499</v>
      </c>
      <c r="K3418">
        <v>47.989436994214898</v>
      </c>
      <c r="L3418">
        <v>63.395614238797798</v>
      </c>
      <c r="M3418">
        <v>41.676027174252198</v>
      </c>
      <c r="N3418">
        <v>0.73366975917001198</v>
      </c>
      <c r="O3418">
        <v>166.08505997818901</v>
      </c>
      <c r="P3418">
        <v>17.564102564102502</v>
      </c>
      <c r="Q3418">
        <v>1.7901955634311999E-2</v>
      </c>
    </row>
    <row r="3419" spans="1:17" hidden="1" x14ac:dyDescent="0.3">
      <c r="A3419" t="s">
        <v>7002</v>
      </c>
      <c r="B3419" t="s">
        <v>7003</v>
      </c>
      <c r="C3419" t="str">
        <f>IFERROR(VLOOKUP(Table1[[#This Row],[Ticker]],[1]!Table1[[Symbol]:[Industry]],2,FALSE),"-")</f>
        <v>-</v>
      </c>
      <c r="D3419" t="s">
        <v>287</v>
      </c>
      <c r="E3419">
        <v>46.761907200000003</v>
      </c>
      <c r="F3419">
        <v>23</v>
      </c>
      <c r="G3419">
        <v>-60.303374549894897</v>
      </c>
      <c r="H3419">
        <v>-15.4161315965677</v>
      </c>
      <c r="I3419">
        <v>-42.423505359840199</v>
      </c>
      <c r="J3419">
        <v>-2.0430432007508501</v>
      </c>
      <c r="K3419">
        <v>24.662138198211299</v>
      </c>
      <c r="L3419">
        <v>28.741838333472099</v>
      </c>
      <c r="M3419">
        <v>26.989606795998</v>
      </c>
      <c r="N3419">
        <v>0.89413011310576596</v>
      </c>
      <c r="O3419">
        <v>61.934782608695599</v>
      </c>
      <c r="P3419">
        <v>1.9955654101995599</v>
      </c>
      <c r="Q3419">
        <v>-7.7448764051079005E-2</v>
      </c>
    </row>
    <row r="3420" spans="1:17" hidden="1" x14ac:dyDescent="0.3">
      <c r="A3420" t="s">
        <v>7004</v>
      </c>
      <c r="B3420" t="s">
        <v>7005</v>
      </c>
      <c r="C3420" t="str">
        <f>IFERROR(VLOOKUP(Table1[[#This Row],[Ticker]],[1]!Table1[[Symbol]:[Industry]],2,FALSE),"-")</f>
        <v>-</v>
      </c>
      <c r="E3420">
        <v>46.6832256</v>
      </c>
      <c r="F3420">
        <v>33.5</v>
      </c>
      <c r="G3420">
        <v>-26.9907529478768</v>
      </c>
      <c r="H3420">
        <v>-7.9863139650209902</v>
      </c>
      <c r="I3420">
        <v>-7.9032421687316301</v>
      </c>
      <c r="J3420">
        <v>-1.2688635579912699</v>
      </c>
      <c r="K3420">
        <v>34.547917187550702</v>
      </c>
      <c r="L3420">
        <v>32.790473149446797</v>
      </c>
      <c r="M3420">
        <v>39.955525928310202</v>
      </c>
      <c r="N3420">
        <v>0.365026188781441</v>
      </c>
      <c r="O3420">
        <v>36.477611940298502</v>
      </c>
      <c r="P3420">
        <v>23.9822353811991</v>
      </c>
      <c r="Q3420">
        <v>0.115927086918501</v>
      </c>
    </row>
    <row r="3421" spans="1:17" hidden="1" x14ac:dyDescent="0.3">
      <c r="A3421" t="s">
        <v>7006</v>
      </c>
      <c r="B3421" t="s">
        <v>7007</v>
      </c>
      <c r="C3421" t="str">
        <f>IFERROR(VLOOKUP(Table1[[#This Row],[Ticker]],[1]!Table1[[Symbol]:[Industry]],2,FALSE),"-")</f>
        <v>-</v>
      </c>
      <c r="D3421" t="s">
        <v>242</v>
      </c>
      <c r="E3421">
        <v>46.622790000000002</v>
      </c>
      <c r="F3421">
        <v>17.91</v>
      </c>
      <c r="G3421">
        <v>-18.462972657221702</v>
      </c>
      <c r="H3421">
        <v>-5.9373148006777496</v>
      </c>
      <c r="I3421">
        <v>-50.453850828460901</v>
      </c>
      <c r="J3421">
        <v>1.9301464298155699</v>
      </c>
      <c r="K3421">
        <v>19.712594392345199</v>
      </c>
      <c r="L3421">
        <v>20.8696285905263</v>
      </c>
      <c r="M3421">
        <v>43.687902012709998</v>
      </c>
      <c r="N3421">
        <v>0.46079769571193402</v>
      </c>
      <c r="O3421">
        <v>108.998207411325</v>
      </c>
      <c r="P3421">
        <v>22.582853025936501</v>
      </c>
      <c r="Q3421">
        <v>-3.9919891369985999E-2</v>
      </c>
    </row>
    <row r="3422" spans="1:17" hidden="1" x14ac:dyDescent="0.3">
      <c r="A3422" t="s">
        <v>7008</v>
      </c>
      <c r="B3422" t="s">
        <v>7009</v>
      </c>
      <c r="C3422" t="str">
        <f>IFERROR(VLOOKUP(Table1[[#This Row],[Ticker]],[1]!Table1[[Symbol]:[Industry]],2,FALSE),"-")</f>
        <v>-</v>
      </c>
      <c r="E3422">
        <v>46.611870400000001</v>
      </c>
      <c r="F3422">
        <v>74.400000000000006</v>
      </c>
      <c r="G3422">
        <v>-10.969274737927201</v>
      </c>
      <c r="H3422">
        <v>-5.76202719249578</v>
      </c>
      <c r="I3422">
        <v>28.984820756414202</v>
      </c>
      <c r="J3422">
        <v>5.8606385429103796</v>
      </c>
      <c r="K3422">
        <v>77.732901186146407</v>
      </c>
      <c r="L3422">
        <v>72.750645609834294</v>
      </c>
      <c r="M3422">
        <v>55.320332076318003</v>
      </c>
      <c r="N3422">
        <v>0.37108097870518397</v>
      </c>
      <c r="O3422">
        <v>57.258064516128997</v>
      </c>
      <c r="P3422">
        <v>106.094182825484</v>
      </c>
    </row>
    <row r="3423" spans="1:17" hidden="1" x14ac:dyDescent="0.3">
      <c r="A3423" t="s">
        <v>7010</v>
      </c>
      <c r="B3423" t="s">
        <v>7011</v>
      </c>
      <c r="C3423" t="str">
        <f>IFERROR(VLOOKUP(Table1[[#This Row],[Ticker]],[1]!Table1[[Symbol]:[Industry]],2,FALSE),"-")</f>
        <v>-</v>
      </c>
      <c r="D3423" t="s">
        <v>621</v>
      </c>
      <c r="E3423">
        <v>46.589723999999997</v>
      </c>
      <c r="F3423">
        <v>9.8000000000000007</v>
      </c>
      <c r="G3423">
        <v>32.457336922692001</v>
      </c>
      <c r="H3423">
        <v>0.28473351606210101</v>
      </c>
      <c r="I3423">
        <v>-26.116433828936099</v>
      </c>
      <c r="J3423">
        <v>-8.8922555041423795E-2</v>
      </c>
      <c r="K3423">
        <v>10.427373183439199</v>
      </c>
      <c r="L3423">
        <v>10.082711446909601</v>
      </c>
      <c r="M3423">
        <v>39.757915062272602</v>
      </c>
      <c r="N3423">
        <v>0.97638558525692898</v>
      </c>
      <c r="O3423">
        <v>74.489795918367307</v>
      </c>
      <c r="P3423">
        <v>66.1016949152542</v>
      </c>
      <c r="Q3423">
        <v>-8.5031568424400004E-4</v>
      </c>
    </row>
    <row r="3424" spans="1:17" hidden="1" x14ac:dyDescent="0.3">
      <c r="A3424" t="s">
        <v>7012</v>
      </c>
      <c r="B3424" t="s">
        <v>7013</v>
      </c>
      <c r="C3424" t="str">
        <f>IFERROR(VLOOKUP(Table1[[#This Row],[Ticker]],[1]!Table1[[Symbol]:[Industry]],2,FALSE),"-")</f>
        <v>-</v>
      </c>
      <c r="E3424">
        <v>46.425411199999999</v>
      </c>
      <c r="F3424">
        <v>58</v>
      </c>
      <c r="G3424">
        <v>40.107106507945502</v>
      </c>
      <c r="H3424">
        <v>12.138565958129799</v>
      </c>
      <c r="I3424">
        <v>-27.788513317022499</v>
      </c>
      <c r="J3424">
        <v>-8.8922555041423795E-2</v>
      </c>
      <c r="K3424">
        <v>51.007996756958498</v>
      </c>
      <c r="L3424">
        <v>49.318558608198003</v>
      </c>
      <c r="M3424">
        <v>91.264438468587599</v>
      </c>
      <c r="N3424">
        <v>0.52785923753665598</v>
      </c>
      <c r="O3424">
        <v>55.689655172413801</v>
      </c>
      <c r="P3424">
        <v>93.3333333333333</v>
      </c>
    </row>
    <row r="3425" spans="1:17" hidden="1" x14ac:dyDescent="0.3">
      <c r="A3425" t="s">
        <v>7014</v>
      </c>
      <c r="B3425" t="s">
        <v>7015</v>
      </c>
      <c r="C3425" t="str">
        <f>IFERROR(VLOOKUP(Table1[[#This Row],[Ticker]],[1]!Table1[[Symbol]:[Industry]],2,FALSE),"-")</f>
        <v>-</v>
      </c>
      <c r="D3425" t="s">
        <v>403</v>
      </c>
      <c r="E3425">
        <v>46.330618532000003</v>
      </c>
      <c r="F3425">
        <v>30.47</v>
      </c>
      <c r="G3425">
        <v>596.43073548560199</v>
      </c>
      <c r="H3425">
        <v>91.28836352898</v>
      </c>
      <c r="I3425">
        <v>58.623614700944799</v>
      </c>
      <c r="J3425">
        <v>21.2828884027168</v>
      </c>
      <c r="K3425">
        <v>21.764935090102401</v>
      </c>
      <c r="L3425">
        <v>18.9428657394627</v>
      </c>
      <c r="M3425">
        <v>93.953843461751305</v>
      </c>
      <c r="N3425">
        <v>1.0851969649427999</v>
      </c>
      <c r="O3425">
        <v>33.180177223498497</v>
      </c>
      <c r="P3425">
        <v>879.74276527331199</v>
      </c>
    </row>
    <row r="3426" spans="1:17" hidden="1" x14ac:dyDescent="0.3">
      <c r="A3426" t="s">
        <v>7016</v>
      </c>
      <c r="B3426" t="s">
        <v>7017</v>
      </c>
      <c r="C3426" t="str">
        <f>IFERROR(VLOOKUP(Table1[[#This Row],[Ticker]],[1]!Table1[[Symbol]:[Industry]],2,FALSE),"-")</f>
        <v>-</v>
      </c>
      <c r="D3426" t="s">
        <v>629</v>
      </c>
      <c r="E3426">
        <v>46.266076319999897</v>
      </c>
      <c r="F3426">
        <v>156</v>
      </c>
      <c r="G3426">
        <v>-47.195517984927697</v>
      </c>
      <c r="H3426">
        <v>1.2694864228304501</v>
      </c>
      <c r="I3426">
        <v>-24.9425146069356</v>
      </c>
      <c r="J3426">
        <v>1.6185516717627</v>
      </c>
      <c r="K3426">
        <v>155.45468314102101</v>
      </c>
      <c r="L3426">
        <v>166.392370907763</v>
      </c>
      <c r="M3426">
        <v>65.855298931371806</v>
      </c>
      <c r="N3426">
        <v>2.3740879582463701</v>
      </c>
      <c r="O3426">
        <v>33.1410256410256</v>
      </c>
      <c r="P3426">
        <v>7.9211345555171002</v>
      </c>
      <c r="Q3426">
        <v>1.509226885487E-2</v>
      </c>
    </row>
    <row r="3427" spans="1:17" hidden="1" x14ac:dyDescent="0.3">
      <c r="A3427" t="s">
        <v>7018</v>
      </c>
      <c r="B3427" t="s">
        <v>7019</v>
      </c>
      <c r="C3427" t="str">
        <f>IFERROR(VLOOKUP(Table1[[#This Row],[Ticker]],[1]!Table1[[Symbol]:[Industry]],2,FALSE),"-")</f>
        <v>-</v>
      </c>
      <c r="D3427" t="s">
        <v>182</v>
      </c>
      <c r="E3427">
        <v>46.206744192000002</v>
      </c>
      <c r="F3427">
        <v>15.72</v>
      </c>
      <c r="G3427">
        <v>-81.032562748878505</v>
      </c>
      <c r="H3427">
        <v>-9.2586396306925192</v>
      </c>
      <c r="I3427">
        <v>-63.041624283825797</v>
      </c>
      <c r="J3427">
        <v>-1.2690467786439099</v>
      </c>
      <c r="K3427">
        <v>17.801735314321501</v>
      </c>
      <c r="L3427">
        <v>26.104894857107901</v>
      </c>
      <c r="M3427">
        <v>58.262484816692698</v>
      </c>
      <c r="N3427">
        <v>0.51739648785645698</v>
      </c>
      <c r="O3427">
        <v>179.580152671755</v>
      </c>
      <c r="P3427">
        <v>4.7301798800799499</v>
      </c>
      <c r="Q3427">
        <v>-5.4713584252135003E-2</v>
      </c>
    </row>
    <row r="3428" spans="1:17" hidden="1" x14ac:dyDescent="0.3">
      <c r="A3428" t="s">
        <v>7020</v>
      </c>
      <c r="B3428" t="s">
        <v>7021</v>
      </c>
      <c r="C3428" t="str">
        <f>IFERROR(VLOOKUP(Table1[[#This Row],[Ticker]],[1]!Table1[[Symbol]:[Industry]],2,FALSE),"-")</f>
        <v>-</v>
      </c>
      <c r="D3428" t="s">
        <v>117</v>
      </c>
      <c r="E3428">
        <v>46.17</v>
      </c>
      <c r="F3428">
        <v>3.03</v>
      </c>
      <c r="G3428">
        <v>114.28080174501</v>
      </c>
      <c r="H3428">
        <v>19.145368679218201</v>
      </c>
      <c r="I3428">
        <v>50.663780883180202</v>
      </c>
      <c r="J3428">
        <v>-11.750730135216299</v>
      </c>
      <c r="K3428">
        <v>2.8121248575608</v>
      </c>
      <c r="L3428">
        <v>2.2746441033888001</v>
      </c>
      <c r="M3428">
        <v>69.583677298832598</v>
      </c>
      <c r="N3428">
        <v>0.86361299070237896</v>
      </c>
      <c r="O3428">
        <v>13.201320132013199</v>
      </c>
      <c r="P3428">
        <v>171.87304507819599</v>
      </c>
      <c r="Q3428">
        <v>9.1305693932207999E-2</v>
      </c>
    </row>
    <row r="3429" spans="1:17" hidden="1" x14ac:dyDescent="0.3">
      <c r="A3429" t="s">
        <v>7022</v>
      </c>
      <c r="B3429" t="s">
        <v>7023</v>
      </c>
      <c r="C3429" t="str">
        <f>IFERROR(VLOOKUP(Table1[[#This Row],[Ticker]],[1]!Table1[[Symbol]:[Industry]],2,FALSE),"-")</f>
        <v>-</v>
      </c>
      <c r="D3429" t="s">
        <v>346</v>
      </c>
      <c r="E3429">
        <v>46.167659999999998</v>
      </c>
      <c r="F3429">
        <v>46.18</v>
      </c>
      <c r="G3429">
        <v>-52.398555236777703</v>
      </c>
      <c r="H3429">
        <v>6.9166445535847396</v>
      </c>
      <c r="I3429">
        <v>-49.363994790599399</v>
      </c>
      <c r="J3429">
        <v>-7.6807592897352901</v>
      </c>
      <c r="K3429">
        <v>45.638403154862203</v>
      </c>
      <c r="L3429">
        <v>55.253736127596</v>
      </c>
      <c r="M3429">
        <v>43.626807540611097</v>
      </c>
      <c r="N3429">
        <v>0.58831359379998505</v>
      </c>
      <c r="O3429">
        <v>76.266782156777793</v>
      </c>
      <c r="P3429">
        <v>24.642375168690901</v>
      </c>
      <c r="Q3429">
        <v>-2.5616844478703001E-2</v>
      </c>
    </row>
    <row r="3430" spans="1:17" hidden="1" x14ac:dyDescent="0.3">
      <c r="A3430" t="s">
        <v>7024</v>
      </c>
      <c r="B3430" t="s">
        <v>7025</v>
      </c>
      <c r="C3430" t="str">
        <f>IFERROR(VLOOKUP(Table1[[#This Row],[Ticker]],[1]!Table1[[Symbol]:[Industry]],2,FALSE),"-")</f>
        <v>-</v>
      </c>
      <c r="D3430" t="s">
        <v>542</v>
      </c>
      <c r="E3430">
        <v>46.154871360000001</v>
      </c>
      <c r="F3430">
        <v>58.69</v>
      </c>
      <c r="G3430">
        <v>13.666669868173299</v>
      </c>
      <c r="H3430">
        <v>-3.8556869154333899</v>
      </c>
      <c r="I3430">
        <v>-19.419462777561499</v>
      </c>
      <c r="J3430">
        <v>-2.0203971939396399</v>
      </c>
      <c r="K3430">
        <v>58.053587446014902</v>
      </c>
      <c r="L3430">
        <v>55.319382258663701</v>
      </c>
      <c r="M3430">
        <v>58.158061214712603</v>
      </c>
      <c r="N3430">
        <v>0.78742526316675898</v>
      </c>
      <c r="O3430">
        <v>24.723121485772701</v>
      </c>
      <c r="P3430">
        <v>56.925133689839498</v>
      </c>
      <c r="Q3430">
        <v>0.107870125667601</v>
      </c>
    </row>
    <row r="3431" spans="1:17" hidden="1" x14ac:dyDescent="0.3">
      <c r="A3431" t="s">
        <v>7026</v>
      </c>
      <c r="B3431" t="s">
        <v>7027</v>
      </c>
      <c r="C3431" t="str">
        <f>IFERROR(VLOOKUP(Table1[[#This Row],[Ticker]],[1]!Table1[[Symbol]:[Industry]],2,FALSE),"-")</f>
        <v>-</v>
      </c>
      <c r="E3431">
        <v>45.9</v>
      </c>
      <c r="F3431">
        <v>311</v>
      </c>
      <c r="G3431">
        <v>-16.4843721887963</v>
      </c>
      <c r="H3431">
        <v>23.8587271363985</v>
      </c>
      <c r="I3431">
        <v>-0.62976928491731698</v>
      </c>
      <c r="J3431">
        <v>19.755435421612201</v>
      </c>
      <c r="K3431">
        <v>261.03928523907501</v>
      </c>
      <c r="L3431">
        <v>263.94353820111502</v>
      </c>
      <c r="M3431">
        <v>67.305700569318205</v>
      </c>
      <c r="N3431">
        <v>4.6323475721065996</v>
      </c>
      <c r="O3431">
        <v>25.016077170418001</v>
      </c>
      <c r="P3431">
        <v>55.422288855572198</v>
      </c>
    </row>
    <row r="3432" spans="1:17" hidden="1" x14ac:dyDescent="0.3">
      <c r="A3432" t="s">
        <v>7028</v>
      </c>
      <c r="B3432" t="s">
        <v>7029</v>
      </c>
      <c r="C3432" t="str">
        <f>IFERROR(VLOOKUP(Table1[[#This Row],[Ticker]],[1]!Table1[[Symbol]:[Industry]],2,FALSE),"-")</f>
        <v>-</v>
      </c>
      <c r="D3432" t="s">
        <v>484</v>
      </c>
      <c r="E3432">
        <v>45.7078463</v>
      </c>
      <c r="F3432">
        <v>17.46</v>
      </c>
      <c r="G3432">
        <v>-1.05201906399143</v>
      </c>
      <c r="H3432">
        <v>-9.7998398389716108</v>
      </c>
      <c r="I3432">
        <v>-25.377751899398699</v>
      </c>
      <c r="J3432">
        <v>-3.47029727787955</v>
      </c>
      <c r="K3432">
        <v>18.3548175852602</v>
      </c>
      <c r="L3432">
        <v>18.2095135589534</v>
      </c>
      <c r="M3432">
        <v>17.7459140056318</v>
      </c>
      <c r="N3432">
        <v>0.739218642273472</v>
      </c>
      <c r="O3432">
        <v>56.643757159221003</v>
      </c>
      <c r="P3432">
        <v>58.009049773755599</v>
      </c>
      <c r="Q3432">
        <v>-0.134206770057644</v>
      </c>
    </row>
    <row r="3433" spans="1:17" hidden="1" x14ac:dyDescent="0.3">
      <c r="A3433" t="s">
        <v>7030</v>
      </c>
      <c r="B3433" t="s">
        <v>7031</v>
      </c>
      <c r="C3433" t="str">
        <f>IFERROR(VLOOKUP(Table1[[#This Row],[Ticker]],[1]!Table1[[Symbol]:[Industry]],2,FALSE),"-")</f>
        <v>-</v>
      </c>
      <c r="D3433" t="s">
        <v>2864</v>
      </c>
      <c r="E3433">
        <v>45.687856163999903</v>
      </c>
      <c r="F3433">
        <v>6.63</v>
      </c>
      <c r="G3433">
        <v>5.6799495065311003</v>
      </c>
      <c r="H3433">
        <v>-4.3799525603886904</v>
      </c>
      <c r="I3433">
        <v>-25.2232040584747</v>
      </c>
      <c r="J3433">
        <v>-3.5174939836128498</v>
      </c>
      <c r="K3433">
        <v>6.9640535104504204</v>
      </c>
      <c r="L3433">
        <v>6.6992806261023201</v>
      </c>
      <c r="M3433">
        <v>44.859777951045203</v>
      </c>
      <c r="N3433">
        <v>0.40115326343412999</v>
      </c>
      <c r="O3433">
        <v>32.7300150829562</v>
      </c>
      <c r="P3433">
        <v>44.130434782608603</v>
      </c>
      <c r="Q3433">
        <v>3.4521951146284001E-2</v>
      </c>
    </row>
    <row r="3434" spans="1:17" hidden="1" x14ac:dyDescent="0.3">
      <c r="A3434" t="s">
        <v>7032</v>
      </c>
      <c r="B3434" t="s">
        <v>7033</v>
      </c>
      <c r="C3434" t="str">
        <f>IFERROR(VLOOKUP(Table1[[#This Row],[Ticker]],[1]!Table1[[Symbol]:[Industry]],2,FALSE),"-")</f>
        <v>-</v>
      </c>
      <c r="D3434" t="s">
        <v>1474</v>
      </c>
      <c r="E3434">
        <v>45.623640319000003</v>
      </c>
      <c r="F3434">
        <v>3.09</v>
      </c>
      <c r="G3434">
        <v>4.1946108668900797</v>
      </c>
      <c r="H3434">
        <v>-17.9566721371082</v>
      </c>
      <c r="I3434">
        <v>-15.1087036088151</v>
      </c>
      <c r="J3434">
        <v>0.91107744495856902</v>
      </c>
      <c r="K3434">
        <v>3.0716264014823502</v>
      </c>
      <c r="L3434">
        <v>2.9991788425160899</v>
      </c>
      <c r="M3434">
        <v>44.136528269396798</v>
      </c>
      <c r="N3434">
        <v>1.24595822714283</v>
      </c>
      <c r="O3434">
        <v>45.863422396961603</v>
      </c>
      <c r="Q3434">
        <v>9.4037725024091995E-2</v>
      </c>
    </row>
    <row r="3435" spans="1:17" hidden="1" x14ac:dyDescent="0.3">
      <c r="A3435" t="s">
        <v>7034</v>
      </c>
      <c r="B3435" t="s">
        <v>7035</v>
      </c>
      <c r="C3435" t="str">
        <f>IFERROR(VLOOKUP(Table1[[#This Row],[Ticker]],[1]!Table1[[Symbol]:[Industry]],2,FALSE),"-")</f>
        <v>-</v>
      </c>
      <c r="D3435" t="s">
        <v>1215</v>
      </c>
      <c r="E3435">
        <v>45.620726359999999</v>
      </c>
      <c r="F3435">
        <v>10.32</v>
      </c>
      <c r="G3435">
        <v>-75.872239447303997</v>
      </c>
      <c r="H3435">
        <v>-26.885243565679701</v>
      </c>
      <c r="I3435">
        <v>-64.009341938385703</v>
      </c>
      <c r="J3435">
        <v>-8.7443847399153807</v>
      </c>
      <c r="K3435">
        <v>14.1676560161361</v>
      </c>
      <c r="L3435">
        <v>18.3076884051356</v>
      </c>
      <c r="M3435">
        <v>28.4590286264159</v>
      </c>
      <c r="N3435">
        <v>0.41348473721469098</v>
      </c>
      <c r="O3435">
        <v>146.124031007751</v>
      </c>
      <c r="P3435">
        <v>0</v>
      </c>
      <c r="Q3435">
        <v>0.106464442022611</v>
      </c>
    </row>
    <row r="3436" spans="1:17" hidden="1" x14ac:dyDescent="0.3">
      <c r="A3436" t="s">
        <v>7036</v>
      </c>
      <c r="B3436" t="s">
        <v>7037</v>
      </c>
      <c r="C3436" t="str">
        <f>IFERROR(VLOOKUP(Table1[[#This Row],[Ticker]],[1]!Table1[[Symbol]:[Industry]],2,FALSE),"-")</f>
        <v>-</v>
      </c>
      <c r="D3436" t="s">
        <v>156</v>
      </c>
      <c r="E3436">
        <v>45.608573999999997</v>
      </c>
      <c r="F3436">
        <v>43.82</v>
      </c>
      <c r="G3436">
        <v>10.6066846419656</v>
      </c>
      <c r="H3436">
        <v>-11.5145449212584</v>
      </c>
      <c r="I3436">
        <v>6.8429758890799901</v>
      </c>
      <c r="J3436">
        <v>0.13579654608217401</v>
      </c>
      <c r="K3436">
        <v>46.361405777253999</v>
      </c>
      <c r="L3436">
        <v>42.228320262760903</v>
      </c>
      <c r="M3436">
        <v>46.687488496514099</v>
      </c>
      <c r="N3436">
        <v>0.56699825529515202</v>
      </c>
      <c r="O3436">
        <v>50.958466453674099</v>
      </c>
      <c r="P3436">
        <v>66.615969581748999</v>
      </c>
      <c r="Q3436">
        <v>6.7697997305843999E-2</v>
      </c>
    </row>
    <row r="3437" spans="1:17" hidden="1" x14ac:dyDescent="0.3">
      <c r="A3437" t="s">
        <v>7038</v>
      </c>
      <c r="B3437" t="s">
        <v>7039</v>
      </c>
      <c r="C3437" t="str">
        <f>IFERROR(VLOOKUP(Table1[[#This Row],[Ticker]],[1]!Table1[[Symbol]:[Industry]],2,FALSE),"-")</f>
        <v>-</v>
      </c>
      <c r="E3437">
        <v>45.60471124</v>
      </c>
      <c r="F3437">
        <v>67.7</v>
      </c>
      <c r="G3437">
        <v>-50.593328790827698</v>
      </c>
      <c r="H3437">
        <v>28.145166618195798</v>
      </c>
      <c r="I3437">
        <v>-37.446195748225399</v>
      </c>
      <c r="J3437">
        <v>-3.96266717484056</v>
      </c>
      <c r="K3437">
        <v>68.562207843137202</v>
      </c>
      <c r="M3437">
        <v>43.466411719695898</v>
      </c>
      <c r="O3437">
        <v>40.324963072378097</v>
      </c>
      <c r="P3437">
        <v>38.729508196721298</v>
      </c>
    </row>
    <row r="3438" spans="1:17" hidden="1" x14ac:dyDescent="0.3">
      <c r="A3438" t="s">
        <v>7040</v>
      </c>
      <c r="B3438" t="s">
        <v>7041</v>
      </c>
      <c r="C3438" t="str">
        <f>IFERROR(VLOOKUP(Table1[[#This Row],[Ticker]],[1]!Table1[[Symbol]:[Industry]],2,FALSE),"-")</f>
        <v>-</v>
      </c>
      <c r="D3438" t="s">
        <v>130</v>
      </c>
      <c r="E3438">
        <v>45.587413871999999</v>
      </c>
      <c r="F3438">
        <v>24.7</v>
      </c>
      <c r="G3438">
        <v>117.503057014132</v>
      </c>
      <c r="H3438">
        <v>7.1891668436453298</v>
      </c>
      <c r="I3438">
        <v>92.689455497391705</v>
      </c>
      <c r="J3438">
        <v>14.5096175909439</v>
      </c>
      <c r="K3438">
        <v>19.934058371547302</v>
      </c>
      <c r="L3438">
        <v>15.274263432310301</v>
      </c>
      <c r="M3438">
        <v>70.384284223433696</v>
      </c>
      <c r="N3438">
        <v>1.3807496820208101</v>
      </c>
      <c r="O3438">
        <v>8.09716599190268E-2</v>
      </c>
      <c r="P3438">
        <v>173.23008849557499</v>
      </c>
    </row>
    <row r="3439" spans="1:17" hidden="1" x14ac:dyDescent="0.3">
      <c r="A3439" t="s">
        <v>7042</v>
      </c>
      <c r="B3439" t="s">
        <v>7043</v>
      </c>
      <c r="C3439" t="str">
        <f>IFERROR(VLOOKUP(Table1[[#This Row],[Ticker]],[1]!Table1[[Symbol]:[Industry]],2,FALSE),"-")</f>
        <v>-</v>
      </c>
      <c r="D3439" t="s">
        <v>629</v>
      </c>
      <c r="E3439">
        <v>45.570599999999999</v>
      </c>
      <c r="F3439">
        <v>30.82</v>
      </c>
      <c r="G3439">
        <v>34.579930980770001</v>
      </c>
      <c r="H3439">
        <v>6.0140679661619503</v>
      </c>
      <c r="I3439">
        <v>-35.850550762296102</v>
      </c>
      <c r="J3439">
        <v>-4.4537434019469604</v>
      </c>
      <c r="K3439">
        <v>28.525654251168</v>
      </c>
      <c r="L3439">
        <v>31.809700710421399</v>
      </c>
      <c r="M3439">
        <v>53.884476757020103</v>
      </c>
      <c r="N3439">
        <v>1.3241171270054199</v>
      </c>
      <c r="O3439">
        <v>152.56327060350401</v>
      </c>
      <c r="P3439">
        <v>60.1871101871102</v>
      </c>
      <c r="Q3439">
        <v>0.197190907685031</v>
      </c>
    </row>
    <row r="3440" spans="1:17" hidden="1" x14ac:dyDescent="0.3">
      <c r="A3440" t="s">
        <v>7044</v>
      </c>
      <c r="B3440" t="s">
        <v>7045</v>
      </c>
      <c r="C3440" t="str">
        <f>IFERROR(VLOOKUP(Table1[[#This Row],[Ticker]],[1]!Table1[[Symbol]:[Industry]],2,FALSE),"-")</f>
        <v>-</v>
      </c>
      <c r="D3440" t="s">
        <v>156</v>
      </c>
      <c r="E3440">
        <v>45.440913600000002</v>
      </c>
      <c r="F3440">
        <v>32.229999999999997</v>
      </c>
      <c r="G3440">
        <v>28.603347109449199</v>
      </c>
      <c r="H3440">
        <v>-3.0386653084675599</v>
      </c>
      <c r="I3440">
        <v>-18.631807444669398</v>
      </c>
      <c r="J3440">
        <v>7.2764127326097299</v>
      </c>
      <c r="K3440">
        <v>27.884039440070801</v>
      </c>
      <c r="L3440">
        <v>27.280437578988298</v>
      </c>
      <c r="M3440">
        <v>32.164980748755497</v>
      </c>
      <c r="N3440">
        <v>2.19806605082122</v>
      </c>
      <c r="O3440">
        <v>25.504188644120401</v>
      </c>
      <c r="P3440">
        <v>59.950372208436697</v>
      </c>
      <c r="Q3440">
        <v>-5.5524548250694E-2</v>
      </c>
    </row>
    <row r="3441" spans="1:17" hidden="1" x14ac:dyDescent="0.3">
      <c r="A3441" t="s">
        <v>7046</v>
      </c>
      <c r="B3441" t="s">
        <v>7047</v>
      </c>
      <c r="C3441" t="str">
        <f>IFERROR(VLOOKUP(Table1[[#This Row],[Ticker]],[1]!Table1[[Symbol]:[Industry]],2,FALSE),"-")</f>
        <v>-</v>
      </c>
      <c r="D3441" t="s">
        <v>239</v>
      </c>
      <c r="E3441">
        <v>45.35622</v>
      </c>
      <c r="F3441">
        <v>599.95000000000005</v>
      </c>
      <c r="G3441">
        <v>-26.384488393473202</v>
      </c>
      <c r="H3441">
        <v>27.9258125269196</v>
      </c>
      <c r="I3441">
        <v>-11.6281133906286</v>
      </c>
      <c r="J3441">
        <v>4.7974410813222201</v>
      </c>
      <c r="K3441">
        <v>575.59420532162096</v>
      </c>
      <c r="L3441">
        <v>563.594781600543</v>
      </c>
      <c r="M3441">
        <v>80.494373943116301</v>
      </c>
      <c r="N3441">
        <v>0.17166589755422201</v>
      </c>
      <c r="O3441">
        <v>46.187182265188703</v>
      </c>
      <c r="P3441">
        <v>56.135328562133999</v>
      </c>
    </row>
    <row r="3442" spans="1:17" hidden="1" x14ac:dyDescent="0.3">
      <c r="A3442" t="s">
        <v>7048</v>
      </c>
      <c r="B3442" t="s">
        <v>7049</v>
      </c>
      <c r="C3442" t="str">
        <f>IFERROR(VLOOKUP(Table1[[#This Row],[Ticker]],[1]!Table1[[Symbol]:[Industry]],2,FALSE),"-")</f>
        <v>-</v>
      </c>
      <c r="D3442" t="s">
        <v>75</v>
      </c>
      <c r="E3442">
        <v>45.32</v>
      </c>
      <c r="F3442">
        <v>4.6100000000000003</v>
      </c>
      <c r="G3442">
        <v>-8.3043802241518794</v>
      </c>
      <c r="H3442">
        <v>22.527602209234999</v>
      </c>
      <c r="I3442">
        <v>-16.2178749737587</v>
      </c>
      <c r="J3442">
        <v>23.047324231590899</v>
      </c>
      <c r="K3442">
        <v>3.9631708269352299</v>
      </c>
      <c r="L3442">
        <v>4.2003420331653603</v>
      </c>
      <c r="M3442">
        <v>77.378245671192005</v>
      </c>
      <c r="N3442">
        <v>2.66883193633765</v>
      </c>
      <c r="O3442">
        <v>26.898047722342699</v>
      </c>
      <c r="P3442">
        <v>48.709677419354797</v>
      </c>
      <c r="Q3442">
        <v>3.5576965996955E-2</v>
      </c>
    </row>
    <row r="3443" spans="1:17" hidden="1" x14ac:dyDescent="0.3">
      <c r="A3443" t="s">
        <v>7050</v>
      </c>
      <c r="B3443" t="s">
        <v>7051</v>
      </c>
      <c r="C3443" t="str">
        <f>IFERROR(VLOOKUP(Table1[[#This Row],[Ticker]],[1]!Table1[[Symbol]:[Industry]],2,FALSE),"-")</f>
        <v>-</v>
      </c>
      <c r="D3443" t="s">
        <v>539</v>
      </c>
      <c r="E3443">
        <v>45.24278563</v>
      </c>
      <c r="F3443">
        <v>28.04</v>
      </c>
      <c r="G3443">
        <v>-29.907520503268501</v>
      </c>
      <c r="H3443">
        <v>-18.086924237948601</v>
      </c>
      <c r="I3443">
        <v>-21.421085124776798</v>
      </c>
      <c r="J3443">
        <v>6.3580169596271698</v>
      </c>
      <c r="K3443">
        <v>28.951912352379001</v>
      </c>
      <c r="L3443">
        <v>28.734454235572201</v>
      </c>
      <c r="M3443">
        <v>59.553668849532301</v>
      </c>
      <c r="N3443">
        <v>2.21789187094442</v>
      </c>
      <c r="O3443">
        <v>28.0313837375178</v>
      </c>
      <c r="P3443">
        <v>25.4586129753914</v>
      </c>
      <c r="Q3443">
        <v>4.5657669161404998E-2</v>
      </c>
    </row>
    <row r="3444" spans="1:17" hidden="1" x14ac:dyDescent="0.3">
      <c r="A3444" t="s">
        <v>7052</v>
      </c>
      <c r="B3444" t="s">
        <v>7053</v>
      </c>
      <c r="C3444" t="str">
        <f>IFERROR(VLOOKUP(Table1[[#This Row],[Ticker]],[1]!Table1[[Symbol]:[Industry]],2,FALSE),"-")</f>
        <v>-</v>
      </c>
      <c r="D3444" t="s">
        <v>777</v>
      </c>
      <c r="E3444">
        <v>45.202437000000003</v>
      </c>
      <c r="F3444">
        <v>124.6</v>
      </c>
      <c r="G3444">
        <v>41.2603713494385</v>
      </c>
      <c r="H3444">
        <v>23.4718992914631</v>
      </c>
      <c r="I3444">
        <v>3.9885519671032301</v>
      </c>
      <c r="J3444">
        <v>13.3359777551047</v>
      </c>
      <c r="K3444">
        <v>112.49693845316899</v>
      </c>
      <c r="L3444">
        <v>103.283846162839</v>
      </c>
      <c r="M3444">
        <v>65.978718049232697</v>
      </c>
      <c r="N3444">
        <v>0.15492901939259601</v>
      </c>
      <c r="O3444">
        <v>28.4109149277688</v>
      </c>
      <c r="P3444">
        <v>74.143955276030695</v>
      </c>
      <c r="Q3444">
        <v>6.3670978634792999E-2</v>
      </c>
    </row>
    <row r="3445" spans="1:17" hidden="1" x14ac:dyDescent="0.3">
      <c r="A3445" t="s">
        <v>7054</v>
      </c>
      <c r="B3445" t="s">
        <v>7055</v>
      </c>
      <c r="C3445" t="str">
        <f>IFERROR(VLOOKUP(Table1[[#This Row],[Ticker]],[1]!Table1[[Symbol]:[Industry]],2,FALSE),"-")</f>
        <v>-</v>
      </c>
      <c r="D3445" t="s">
        <v>542</v>
      </c>
      <c r="E3445">
        <v>45.090674999999997</v>
      </c>
      <c r="F3445">
        <v>26.13</v>
      </c>
      <c r="G3445">
        <v>-59.538911191169497</v>
      </c>
      <c r="H3445">
        <v>1.85573767530153</v>
      </c>
      <c r="I3445">
        <v>-25.936867355790799</v>
      </c>
      <c r="J3445">
        <v>-0.42957357699450199</v>
      </c>
      <c r="K3445">
        <v>27.115033816992302</v>
      </c>
      <c r="L3445">
        <v>29.470210073417601</v>
      </c>
      <c r="M3445">
        <v>47.312319234848701</v>
      </c>
      <c r="N3445">
        <v>0.77893536573848898</v>
      </c>
      <c r="O3445">
        <v>65.327210103329506</v>
      </c>
      <c r="Q3445">
        <v>2.5797397262592E-2</v>
      </c>
    </row>
    <row r="3446" spans="1:17" hidden="1" x14ac:dyDescent="0.3">
      <c r="A3446" t="s">
        <v>7056</v>
      </c>
      <c r="B3446" t="s">
        <v>7057</v>
      </c>
      <c r="C3446" t="str">
        <f>IFERROR(VLOOKUP(Table1[[#This Row],[Ticker]],[1]!Table1[[Symbol]:[Industry]],2,FALSE),"-")</f>
        <v>-</v>
      </c>
      <c r="D3446" t="s">
        <v>713</v>
      </c>
      <c r="E3446">
        <v>45.057158311999999</v>
      </c>
      <c r="F3446">
        <v>21.07</v>
      </c>
      <c r="G3446">
        <v>26.047497052652599</v>
      </c>
      <c r="H3446">
        <v>7.8140004687527104E-2</v>
      </c>
      <c r="I3446">
        <v>6.9167243745057601</v>
      </c>
      <c r="J3446">
        <v>4.8812563713999202</v>
      </c>
      <c r="K3446">
        <v>19.843358645893002</v>
      </c>
      <c r="L3446">
        <v>18.141607735833801</v>
      </c>
      <c r="M3446">
        <v>37.579943371070499</v>
      </c>
      <c r="N3446">
        <v>1.2776721798171999</v>
      </c>
      <c r="O3446">
        <v>0.23730422401519999</v>
      </c>
      <c r="P3446">
        <v>53.125</v>
      </c>
    </row>
    <row r="3447" spans="1:17" hidden="1" x14ac:dyDescent="0.3">
      <c r="A3447" t="s">
        <v>7058</v>
      </c>
      <c r="B3447" t="s">
        <v>7059</v>
      </c>
      <c r="C3447" t="str">
        <f>IFERROR(VLOOKUP(Table1[[#This Row],[Ticker]],[1]!Table1[[Symbol]:[Industry]],2,FALSE),"-")</f>
        <v>-</v>
      </c>
      <c r="D3447" t="s">
        <v>214</v>
      </c>
      <c r="E3447">
        <v>44.972113149999998</v>
      </c>
      <c r="F3447">
        <v>66.849999999999994</v>
      </c>
      <c r="G3447">
        <v>108.54343375337901</v>
      </c>
      <c r="H3447">
        <v>17.5307228208749</v>
      </c>
      <c r="I3447">
        <v>-40.578325733630301</v>
      </c>
      <c r="J3447">
        <v>-4.6134624323420397</v>
      </c>
      <c r="K3447">
        <v>65.901288605809</v>
      </c>
      <c r="L3447">
        <v>64.176879971169797</v>
      </c>
      <c r="M3447">
        <v>43.977015639307602</v>
      </c>
      <c r="N3447">
        <v>1.18798798798798</v>
      </c>
      <c r="O3447">
        <v>76.514584891548196</v>
      </c>
      <c r="P3447">
        <v>138.32442067736099</v>
      </c>
    </row>
    <row r="3448" spans="1:17" hidden="1" x14ac:dyDescent="0.3">
      <c r="A3448" t="s">
        <v>7060</v>
      </c>
      <c r="B3448" t="s">
        <v>7061</v>
      </c>
      <c r="C3448" t="str">
        <f>IFERROR(VLOOKUP(Table1[[#This Row],[Ticker]],[1]!Table1[[Symbol]:[Industry]],2,FALSE),"-")</f>
        <v>-</v>
      </c>
      <c r="D3448" t="s">
        <v>65</v>
      </c>
      <c r="E3448">
        <v>44.9208</v>
      </c>
      <c r="F3448">
        <v>35.96</v>
      </c>
      <c r="G3448">
        <v>41.570877511465397</v>
      </c>
      <c r="H3448">
        <v>-11.530753228430701</v>
      </c>
      <c r="I3448">
        <v>15.8768560489673</v>
      </c>
      <c r="J3448">
        <v>-8.4287918360871696</v>
      </c>
      <c r="K3448">
        <v>37.824825054877202</v>
      </c>
      <c r="L3448">
        <v>33.467527331767698</v>
      </c>
      <c r="M3448">
        <v>38.237139604926</v>
      </c>
      <c r="N3448">
        <v>0.61332562544864</v>
      </c>
      <c r="O3448">
        <v>40.962180200222399</v>
      </c>
      <c r="P3448">
        <v>75.414634146341399</v>
      </c>
      <c r="Q3448">
        <v>2.0543210632937001E-2</v>
      </c>
    </row>
    <row r="3449" spans="1:17" hidden="1" x14ac:dyDescent="0.3">
      <c r="A3449" t="s">
        <v>7062</v>
      </c>
      <c r="B3449" t="s">
        <v>7063</v>
      </c>
      <c r="C3449" t="str">
        <f>IFERROR(VLOOKUP(Table1[[#This Row],[Ticker]],[1]!Table1[[Symbol]:[Industry]],2,FALSE),"-")</f>
        <v>-</v>
      </c>
      <c r="D3449" t="s">
        <v>1151</v>
      </c>
      <c r="E3449">
        <v>44.910686699999999</v>
      </c>
      <c r="F3449">
        <v>33.450000000000003</v>
      </c>
      <c r="G3449">
        <v>-76.307252898307695</v>
      </c>
      <c r="H3449">
        <v>-8.8759267954933598</v>
      </c>
      <c r="I3449">
        <v>-56.570321852960902</v>
      </c>
      <c r="J3449">
        <v>1.2935659242212501</v>
      </c>
      <c r="K3449">
        <v>36.037923434196401</v>
      </c>
      <c r="M3449">
        <v>49.590095950298199</v>
      </c>
      <c r="N3449">
        <v>0.62488967343336199</v>
      </c>
      <c r="O3449">
        <v>115.545590433482</v>
      </c>
      <c r="P3449">
        <v>14.9484536082474</v>
      </c>
    </row>
    <row r="3450" spans="1:17" hidden="1" x14ac:dyDescent="0.3">
      <c r="A3450" t="s">
        <v>7064</v>
      </c>
      <c r="B3450" t="s">
        <v>7065</v>
      </c>
      <c r="C3450" t="str">
        <f>IFERROR(VLOOKUP(Table1[[#This Row],[Ticker]],[1]!Table1[[Symbol]:[Industry]],2,FALSE),"-")</f>
        <v>-</v>
      </c>
      <c r="D3450" t="s">
        <v>49</v>
      </c>
      <c r="E3450">
        <v>44.686795418999999</v>
      </c>
      <c r="F3450">
        <v>18.05</v>
      </c>
      <c r="G3450">
        <v>-58.755327354488301</v>
      </c>
      <c r="H3450">
        <v>-41.782349292342197</v>
      </c>
      <c r="I3450">
        <v>-56.560386826481697</v>
      </c>
      <c r="J3450">
        <v>-8.01068294623947</v>
      </c>
      <c r="K3450">
        <v>24.924084791832399</v>
      </c>
      <c r="L3450">
        <v>30.014045767560301</v>
      </c>
      <c r="M3450">
        <v>24.700223947949901</v>
      </c>
      <c r="N3450">
        <v>0.85930584844871905</v>
      </c>
      <c r="O3450">
        <v>226.03878116343401</v>
      </c>
      <c r="P3450">
        <v>0.89435438792622102</v>
      </c>
      <c r="Q3450">
        <v>-7.5835422214548004E-2</v>
      </c>
    </row>
    <row r="3451" spans="1:17" hidden="1" x14ac:dyDescent="0.3">
      <c r="A3451" t="s">
        <v>7066</v>
      </c>
      <c r="B3451" t="s">
        <v>7067</v>
      </c>
      <c r="C3451" t="str">
        <f>IFERROR(VLOOKUP(Table1[[#This Row],[Ticker]],[1]!Table1[[Symbol]:[Industry]],2,FALSE),"-")</f>
        <v>-</v>
      </c>
      <c r="D3451" t="s">
        <v>1535</v>
      </c>
      <c r="E3451">
        <v>44.638125000000002</v>
      </c>
      <c r="F3451">
        <v>4.38</v>
      </c>
      <c r="G3451">
        <v>2064.3928207936501</v>
      </c>
      <c r="H3451">
        <v>21.755887206871002</v>
      </c>
      <c r="I3451">
        <v>112.155338451646</v>
      </c>
      <c r="J3451">
        <v>14.118727718182599</v>
      </c>
      <c r="K3451">
        <v>3.4244065612074199</v>
      </c>
      <c r="L3451">
        <v>2.3657206154497201</v>
      </c>
      <c r="M3451">
        <v>92.163941560467507</v>
      </c>
      <c r="N3451">
        <v>1.15208694017027</v>
      </c>
      <c r="O3451">
        <v>0</v>
      </c>
      <c r="P3451">
        <v>2090</v>
      </c>
    </row>
    <row r="3452" spans="1:17" hidden="1" x14ac:dyDescent="0.3">
      <c r="A3452" t="s">
        <v>7068</v>
      </c>
      <c r="B3452" t="s">
        <v>7069</v>
      </c>
      <c r="C3452" t="str">
        <f>IFERROR(VLOOKUP(Table1[[#This Row],[Ticker]],[1]!Table1[[Symbol]:[Industry]],2,FALSE),"-")</f>
        <v>-</v>
      </c>
      <c r="D3452" t="s">
        <v>414</v>
      </c>
      <c r="E3452">
        <v>44.353999999999999</v>
      </c>
      <c r="F3452">
        <v>83.75</v>
      </c>
      <c r="G3452">
        <v>-49.366851486722503</v>
      </c>
      <c r="H3452">
        <v>-2.39395436707342</v>
      </c>
      <c r="I3452">
        <v>-40.2928768401704</v>
      </c>
      <c r="J3452">
        <v>-8.8922555041423795E-2</v>
      </c>
      <c r="K3452">
        <v>86.417781751190901</v>
      </c>
      <c r="L3452">
        <v>100.054019511492</v>
      </c>
      <c r="M3452">
        <v>90.043799696394998</v>
      </c>
      <c r="N3452">
        <v>1.09491606214529</v>
      </c>
      <c r="O3452">
        <v>60.477611940298502</v>
      </c>
      <c r="P3452">
        <v>4.6875</v>
      </c>
    </row>
    <row r="3453" spans="1:17" hidden="1" x14ac:dyDescent="0.3">
      <c r="A3453" t="s">
        <v>7070</v>
      </c>
      <c r="B3453" t="s">
        <v>7071</v>
      </c>
      <c r="C3453" t="str">
        <f>IFERROR(VLOOKUP(Table1[[#This Row],[Ticker]],[1]!Table1[[Symbol]:[Industry]],2,FALSE),"-")</f>
        <v>-</v>
      </c>
      <c r="E3453">
        <v>44.330624280000002</v>
      </c>
      <c r="F3453">
        <v>123.1</v>
      </c>
      <c r="G3453">
        <v>-20.3935039926649</v>
      </c>
      <c r="H3453">
        <v>-18.7441285831013</v>
      </c>
      <c r="I3453">
        <v>-9.6196117443560905</v>
      </c>
      <c r="J3453">
        <v>-8.8922555041423795E-2</v>
      </c>
      <c r="K3453">
        <v>136.393975411741</v>
      </c>
      <c r="L3453">
        <v>131.31928063998399</v>
      </c>
      <c r="M3453">
        <v>0.75750245680460204</v>
      </c>
      <c r="N3453">
        <v>1.19191919191919</v>
      </c>
      <c r="O3453">
        <v>29.163281884646601</v>
      </c>
      <c r="P3453">
        <v>14.140009272137201</v>
      </c>
    </row>
    <row r="3454" spans="1:17" hidden="1" x14ac:dyDescent="0.3">
      <c r="A3454" t="s">
        <v>7072</v>
      </c>
      <c r="B3454" t="s">
        <v>7073</v>
      </c>
      <c r="C3454" t="str">
        <f>IFERROR(VLOOKUP(Table1[[#This Row],[Ticker]],[1]!Table1[[Symbol]:[Industry]],2,FALSE),"-")</f>
        <v>-</v>
      </c>
      <c r="D3454" t="s">
        <v>242</v>
      </c>
      <c r="E3454">
        <v>44.2802395</v>
      </c>
      <c r="F3454">
        <v>22.21</v>
      </c>
      <c r="G3454">
        <v>-8.71244236423491</v>
      </c>
      <c r="H3454">
        <v>-22.275414528470101</v>
      </c>
      <c r="I3454">
        <v>-5.1653601733996997</v>
      </c>
      <c r="J3454">
        <v>-9.8816897228593792</v>
      </c>
      <c r="K3454">
        <v>26.435914818360999</v>
      </c>
      <c r="L3454">
        <v>23.555124084227501</v>
      </c>
      <c r="M3454">
        <v>26.2768991619117</v>
      </c>
      <c r="N3454">
        <v>0.278212746979076</v>
      </c>
      <c r="O3454">
        <v>75.956776226924802</v>
      </c>
    </row>
    <row r="3455" spans="1:17" hidden="1" x14ac:dyDescent="0.3">
      <c r="A3455" t="s">
        <v>7074</v>
      </c>
      <c r="B3455" t="s">
        <v>7075</v>
      </c>
      <c r="C3455" t="str">
        <f>IFERROR(VLOOKUP(Table1[[#This Row],[Ticker]],[1]!Table1[[Symbol]:[Industry]],2,FALSE),"-")</f>
        <v>-</v>
      </c>
      <c r="E3455">
        <v>44.279080800000003</v>
      </c>
      <c r="F3455">
        <v>10.94</v>
      </c>
      <c r="G3455">
        <v>46.948025840978403</v>
      </c>
      <c r="H3455">
        <v>18.360788180351999</v>
      </c>
      <c r="I3455">
        <v>21.608581287242501</v>
      </c>
      <c r="J3455">
        <v>0.274053851492159</v>
      </c>
      <c r="K3455">
        <v>10.32046612737</v>
      </c>
      <c r="L3455">
        <v>9.0092859110705898</v>
      </c>
      <c r="M3455">
        <v>52.643123210713902</v>
      </c>
      <c r="N3455">
        <v>0.29126734801697401</v>
      </c>
      <c r="O3455">
        <v>33.272394881170001</v>
      </c>
      <c r="P3455">
        <v>112.427184466019</v>
      </c>
      <c r="Q3455">
        <v>9.6347832043010007E-2</v>
      </c>
    </row>
    <row r="3456" spans="1:17" hidden="1" x14ac:dyDescent="0.3">
      <c r="A3456" t="s">
        <v>7076</v>
      </c>
      <c r="B3456" t="s">
        <v>7077</v>
      </c>
      <c r="C3456" t="str">
        <f>IFERROR(VLOOKUP(Table1[[#This Row],[Ticker]],[1]!Table1[[Symbol]:[Industry]],2,FALSE),"-")</f>
        <v>-</v>
      </c>
      <c r="E3456">
        <v>44.217207842000001</v>
      </c>
      <c r="F3456">
        <v>101.36</v>
      </c>
      <c r="G3456">
        <v>102.526964390328</v>
      </c>
      <c r="H3456">
        <v>3.5794020910152402</v>
      </c>
      <c r="I3456">
        <v>51.023824804004001</v>
      </c>
      <c r="J3456">
        <v>7.11818460764598</v>
      </c>
      <c r="K3456">
        <v>82.827785851543794</v>
      </c>
      <c r="L3456">
        <v>69.970391351763496</v>
      </c>
      <c r="M3456">
        <v>60.970803693710899</v>
      </c>
      <c r="N3456">
        <v>1.40486166007905</v>
      </c>
      <c r="O3456">
        <v>2.1014206787687502</v>
      </c>
      <c r="P3456">
        <v>177.698630136986</v>
      </c>
      <c r="Q3456">
        <v>0.14143137446707699</v>
      </c>
    </row>
    <row r="3457" spans="1:17" hidden="1" x14ac:dyDescent="0.3">
      <c r="A3457" t="s">
        <v>7078</v>
      </c>
      <c r="B3457" t="s">
        <v>7079</v>
      </c>
      <c r="C3457" t="str">
        <f>IFERROR(VLOOKUP(Table1[[#This Row],[Ticker]],[1]!Table1[[Symbol]:[Industry]],2,FALSE),"-")</f>
        <v>-</v>
      </c>
      <c r="E3457">
        <v>44.138899479000003</v>
      </c>
      <c r="F3457">
        <v>39.090000000000003</v>
      </c>
      <c r="G3457">
        <v>-37.540616184388298</v>
      </c>
      <c r="H3457">
        <v>13.538277357841199</v>
      </c>
      <c r="I3457">
        <v>-52.220423729843198</v>
      </c>
      <c r="J3457">
        <v>4.8892657949713998</v>
      </c>
      <c r="K3457">
        <v>39.614671663063199</v>
      </c>
      <c r="L3457">
        <v>44.003015624578303</v>
      </c>
      <c r="M3457">
        <v>60.148891292798297</v>
      </c>
      <c r="N3457">
        <v>0.28889904065783401</v>
      </c>
      <c r="O3457">
        <v>99.501874963202695</v>
      </c>
      <c r="P3457">
        <v>20.909372100216501</v>
      </c>
      <c r="Q3457">
        <v>0.173204124390549</v>
      </c>
    </row>
    <row r="3458" spans="1:17" hidden="1" x14ac:dyDescent="0.3">
      <c r="A3458" t="s">
        <v>7080</v>
      </c>
      <c r="B3458" t="s">
        <v>7081</v>
      </c>
      <c r="C3458" t="str">
        <f>IFERROR(VLOOKUP(Table1[[#This Row],[Ticker]],[1]!Table1[[Symbol]:[Industry]],2,FALSE),"-")</f>
        <v>-</v>
      </c>
      <c r="E3458">
        <v>44.02469</v>
      </c>
      <c r="F3458">
        <v>24.27</v>
      </c>
      <c r="G3458">
        <v>-24.9017850154688</v>
      </c>
      <c r="H3458">
        <v>-13.1318742934425</v>
      </c>
      <c r="I3458">
        <v>-45.765899420126999</v>
      </c>
      <c r="J3458">
        <v>0.32567114313435402</v>
      </c>
      <c r="K3458">
        <v>26.025141703962898</v>
      </c>
      <c r="L3458">
        <v>27.600248246159001</v>
      </c>
      <c r="M3458">
        <v>31.506562808639099</v>
      </c>
      <c r="N3458">
        <v>0.81473251213049502</v>
      </c>
      <c r="O3458">
        <v>68.932838895756007</v>
      </c>
      <c r="P3458">
        <v>7.3893805309734404</v>
      </c>
      <c r="Q3458">
        <v>2.6807029007717999E-2</v>
      </c>
    </row>
    <row r="3459" spans="1:17" hidden="1" x14ac:dyDescent="0.3">
      <c r="A3459" t="s">
        <v>7082</v>
      </c>
      <c r="B3459" t="s">
        <v>7083</v>
      </c>
      <c r="C3459" t="str">
        <f>IFERROR(VLOOKUP(Table1[[#This Row],[Ticker]],[1]!Table1[[Symbol]:[Industry]],2,FALSE),"-")</f>
        <v>-</v>
      </c>
      <c r="D3459" t="s">
        <v>214</v>
      </c>
      <c r="E3459">
        <v>43.973216000000001</v>
      </c>
      <c r="F3459">
        <v>158.75</v>
      </c>
      <c r="G3459">
        <v>2921.4177728090099</v>
      </c>
      <c r="H3459">
        <v>-10.7630404675729</v>
      </c>
      <c r="I3459">
        <v>367.72749164630397</v>
      </c>
      <c r="J3459">
        <v>-4.0383208888890003</v>
      </c>
      <c r="K3459">
        <v>151.24029128382401</v>
      </c>
      <c r="L3459">
        <v>88.882992821706196</v>
      </c>
      <c r="M3459">
        <v>19.280459350184501</v>
      </c>
      <c r="N3459">
        <v>0.30386461938766102</v>
      </c>
      <c r="O3459">
        <v>27.2755905511811</v>
      </c>
      <c r="P3459">
        <v>2947.0249520153502</v>
      </c>
    </row>
    <row r="3460" spans="1:17" hidden="1" x14ac:dyDescent="0.3">
      <c r="A3460" t="s">
        <v>7084</v>
      </c>
      <c r="B3460" t="s">
        <v>7085</v>
      </c>
      <c r="C3460" t="str">
        <f>IFERROR(VLOOKUP(Table1[[#This Row],[Ticker]],[1]!Table1[[Symbol]:[Industry]],2,FALSE),"-")</f>
        <v>-</v>
      </c>
      <c r="D3460" t="s">
        <v>539</v>
      </c>
      <c r="E3460">
        <v>43.952514499999999</v>
      </c>
      <c r="F3460">
        <v>157.5</v>
      </c>
      <c r="G3460">
        <v>-6.2889973881583598</v>
      </c>
      <c r="H3460">
        <v>-11.623909091770299</v>
      </c>
      <c r="I3460">
        <v>7.3118169541328397</v>
      </c>
      <c r="J3460">
        <v>-4.1396337486097501</v>
      </c>
      <c r="K3460">
        <v>158.23803029865201</v>
      </c>
      <c r="L3460">
        <v>144.55424912320501</v>
      </c>
      <c r="M3460">
        <v>39.038527946271302</v>
      </c>
      <c r="N3460">
        <v>0.52519751719260299</v>
      </c>
      <c r="O3460">
        <v>33.079365079364997</v>
      </c>
      <c r="P3460">
        <v>43.507972665148003</v>
      </c>
      <c r="Q3460">
        <v>0.167599567647707</v>
      </c>
    </row>
    <row r="3461" spans="1:17" hidden="1" x14ac:dyDescent="0.3">
      <c r="A3461" t="s">
        <v>7086</v>
      </c>
      <c r="B3461" t="s">
        <v>7087</v>
      </c>
      <c r="C3461" t="str">
        <f>IFERROR(VLOOKUP(Table1[[#This Row],[Ticker]],[1]!Table1[[Symbol]:[Industry]],2,FALSE),"-")</f>
        <v>-</v>
      </c>
      <c r="D3461" t="s">
        <v>75</v>
      </c>
      <c r="E3461">
        <v>43.86</v>
      </c>
      <c r="F3461">
        <v>1.56</v>
      </c>
      <c r="G3461">
        <v>97.249963650802698</v>
      </c>
      <c r="H3461">
        <v>54.695200262336897</v>
      </c>
      <c r="I3461">
        <v>14.369222128944999</v>
      </c>
      <c r="J3461">
        <v>-18.0889225550414</v>
      </c>
      <c r="K3461">
        <v>1.25479734067654</v>
      </c>
      <c r="L3461">
        <v>1.13394071969745</v>
      </c>
      <c r="M3461">
        <v>65.784538600347702</v>
      </c>
      <c r="N3461">
        <v>3.4144931207409299</v>
      </c>
      <c r="O3461">
        <v>34.615384615384599</v>
      </c>
      <c r="P3461">
        <v>147.619047619047</v>
      </c>
      <c r="Q3461">
        <v>7.5752997623644E-2</v>
      </c>
    </row>
    <row r="3462" spans="1:17" hidden="1" x14ac:dyDescent="0.3">
      <c r="A3462" t="s">
        <v>7088</v>
      </c>
      <c r="B3462" t="s">
        <v>7089</v>
      </c>
      <c r="C3462" t="str">
        <f>IFERROR(VLOOKUP(Table1[[#This Row],[Ticker]],[1]!Table1[[Symbol]:[Industry]],2,FALSE),"-")</f>
        <v>-</v>
      </c>
      <c r="D3462" t="s">
        <v>130</v>
      </c>
      <c r="E3462">
        <v>43.596536354999998</v>
      </c>
      <c r="F3462">
        <v>120</v>
      </c>
      <c r="G3462">
        <v>-35.381615296565698</v>
      </c>
      <c r="H3462">
        <v>-5.0690911371677201</v>
      </c>
      <c r="I3462">
        <v>-20.5412411082036</v>
      </c>
      <c r="J3462">
        <v>-4.45066725292057</v>
      </c>
      <c r="K3462">
        <v>121.058839128076</v>
      </c>
      <c r="L3462">
        <v>126.284845429529</v>
      </c>
      <c r="M3462">
        <v>50.765136732375602</v>
      </c>
      <c r="N3462">
        <v>0.66235082382472099</v>
      </c>
      <c r="O3462">
        <v>35.8333333333333</v>
      </c>
      <c r="P3462">
        <v>16.504854368932001</v>
      </c>
      <c r="Q3462">
        <v>0.17055845062564701</v>
      </c>
    </row>
    <row r="3463" spans="1:17" hidden="1" x14ac:dyDescent="0.3">
      <c r="A3463" t="s">
        <v>7090</v>
      </c>
      <c r="B3463" t="s">
        <v>7091</v>
      </c>
      <c r="C3463" t="str">
        <f>IFERROR(VLOOKUP(Table1[[#This Row],[Ticker]],[1]!Table1[[Symbol]:[Industry]],2,FALSE),"-")</f>
        <v>-</v>
      </c>
      <c r="D3463" t="s">
        <v>494</v>
      </c>
      <c r="E3463">
        <v>43.516507484999998</v>
      </c>
      <c r="F3463">
        <v>31.59</v>
      </c>
      <c r="G3463">
        <v>-6.1276253029944403</v>
      </c>
      <c r="H3463">
        <v>-3.68257225325228</v>
      </c>
      <c r="I3463">
        <v>-35.014593846993499</v>
      </c>
      <c r="J3463">
        <v>2.9001176309433001</v>
      </c>
      <c r="K3463">
        <v>31.521966536729199</v>
      </c>
      <c r="L3463">
        <v>32.302605577376497</v>
      </c>
      <c r="M3463">
        <v>41.8449914524804</v>
      </c>
      <c r="N3463">
        <v>1.9049187378269501</v>
      </c>
      <c r="O3463">
        <v>50.364039252928102</v>
      </c>
      <c r="P3463">
        <v>37.347826086956502</v>
      </c>
      <c r="Q3463">
        <v>-8.1382227652668004E-2</v>
      </c>
    </row>
    <row r="3464" spans="1:17" hidden="1" x14ac:dyDescent="0.3">
      <c r="A3464" t="s">
        <v>7092</v>
      </c>
      <c r="B3464" t="s">
        <v>7093</v>
      </c>
      <c r="C3464" t="str">
        <f>IFERROR(VLOOKUP(Table1[[#This Row],[Ticker]],[1]!Table1[[Symbol]:[Industry]],2,FALSE),"-")</f>
        <v>-</v>
      </c>
      <c r="D3464" t="s">
        <v>75</v>
      </c>
      <c r="E3464">
        <v>43.475762000000003</v>
      </c>
      <c r="F3464">
        <v>0.71</v>
      </c>
      <c r="G3464">
        <v>-25.2487562672721</v>
      </c>
      <c r="H3464">
        <v>-42.663693928875801</v>
      </c>
      <c r="I3464">
        <v>-47.185551811229303</v>
      </c>
      <c r="J3464">
        <v>-7.6838592639021899</v>
      </c>
      <c r="K3464">
        <v>1.07226793910094</v>
      </c>
      <c r="L3464">
        <v>1.0396169809074001</v>
      </c>
      <c r="M3464">
        <v>27.095373371311702</v>
      </c>
      <c r="N3464">
        <v>1.75694573481683</v>
      </c>
      <c r="O3464">
        <v>154.929577464788</v>
      </c>
      <c r="P3464">
        <v>22.716049382716001</v>
      </c>
      <c r="Q3464">
        <v>0.105330236108939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E3465">
        <v>43.437869999999997</v>
      </c>
      <c r="F3465">
        <v>4.16</v>
      </c>
      <c r="G3465">
        <v>55.079516072629701</v>
      </c>
      <c r="H3465">
        <v>2.5605068863998701</v>
      </c>
      <c r="I3465">
        <v>9.8928950127327209</v>
      </c>
      <c r="J3465">
        <v>-3.2925838822725302</v>
      </c>
      <c r="K3465">
        <v>4.1160260484625999</v>
      </c>
      <c r="L3465">
        <v>3.8169734341501398</v>
      </c>
      <c r="M3465">
        <v>52.078325224817</v>
      </c>
      <c r="N3465">
        <v>0.41024862977542098</v>
      </c>
      <c r="O3465">
        <v>69.471153846153797</v>
      </c>
      <c r="P3465">
        <v>104.926108374384</v>
      </c>
      <c r="Q3465">
        <v>-3.3153487069993999E-2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E3466">
        <v>43.2</v>
      </c>
      <c r="F3466">
        <v>69.58</v>
      </c>
      <c r="G3466">
        <v>578.64383293940796</v>
      </c>
      <c r="H3466">
        <v>10.582145724666701</v>
      </c>
      <c r="I3466">
        <v>66.916081704269303</v>
      </c>
      <c r="J3466">
        <v>-1.1755762190146699</v>
      </c>
      <c r="K3466">
        <v>58.725314625039601</v>
      </c>
      <c r="L3466">
        <v>39.492862844587897</v>
      </c>
      <c r="M3466">
        <v>68.9483177359146</v>
      </c>
      <c r="N3466">
        <v>0.43965650772782</v>
      </c>
      <c r="O3466">
        <v>5.5619430870939901</v>
      </c>
      <c r="P3466">
        <v>704.39306358381498</v>
      </c>
      <c r="Q3466">
        <v>0.12814825075644801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E3467">
        <v>43.194064650000001</v>
      </c>
      <c r="F3467">
        <v>8.2899999999999991</v>
      </c>
      <c r="G3467">
        <v>41.731530471079097</v>
      </c>
      <c r="H3467">
        <v>-10.4036767454031</v>
      </c>
      <c r="I3467">
        <v>-19.3139787480075</v>
      </c>
      <c r="J3467">
        <v>-3.17314556809005</v>
      </c>
      <c r="K3467">
        <v>8.5328178177212095</v>
      </c>
      <c r="L3467">
        <v>7.8890720664851699</v>
      </c>
      <c r="M3467">
        <v>38.710210749298902</v>
      </c>
      <c r="N3467">
        <v>0.38182242624603302</v>
      </c>
      <c r="O3467">
        <v>42.943305186972196</v>
      </c>
      <c r="P3467">
        <v>84.2222222222222</v>
      </c>
      <c r="Q3467">
        <v>5.9273371681074001E-2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D3468" t="s">
        <v>1344</v>
      </c>
      <c r="E3468">
        <v>43.169274999999999</v>
      </c>
      <c r="F3468">
        <v>46.51</v>
      </c>
      <c r="G3468">
        <v>-16.811857568913201</v>
      </c>
      <c r="H3468">
        <v>7.9543348886528404</v>
      </c>
      <c r="I3468">
        <v>-56.759447361342602</v>
      </c>
      <c r="J3468">
        <v>-7.43845959207846</v>
      </c>
      <c r="K3468">
        <v>45.114459776445798</v>
      </c>
      <c r="L3468">
        <v>47.816759119433101</v>
      </c>
      <c r="M3468">
        <v>64.893796387706402</v>
      </c>
      <c r="N3468">
        <v>1.94428057664943</v>
      </c>
      <c r="O3468">
        <v>97.269404429155003</v>
      </c>
      <c r="P3468">
        <v>25.702702702702599</v>
      </c>
      <c r="Q3468">
        <v>-5.3613021377229002E-2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D3469" t="s">
        <v>130</v>
      </c>
      <c r="E3469">
        <v>43.053066314999903</v>
      </c>
      <c r="F3469">
        <v>75.790000000000006</v>
      </c>
      <c r="G3469">
        <v>-28.676625427084499</v>
      </c>
      <c r="H3469">
        <v>-1.3637171468930001</v>
      </c>
      <c r="I3469">
        <v>-24.332139186993601</v>
      </c>
      <c r="J3469">
        <v>3.3304677223549</v>
      </c>
      <c r="K3469">
        <v>77.015585022225807</v>
      </c>
      <c r="L3469">
        <v>82.623737816900601</v>
      </c>
      <c r="M3469">
        <v>58.597397099313298</v>
      </c>
      <c r="N3469">
        <v>0.71822489444497895</v>
      </c>
      <c r="O3469">
        <v>23.4199762501649</v>
      </c>
      <c r="P3469">
        <v>19.354330708661401</v>
      </c>
      <c r="Q3469">
        <v>8.3508852322765004E-2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D3470" t="s">
        <v>713</v>
      </c>
      <c r="E3470">
        <v>43.024297066000003</v>
      </c>
      <c r="F3470">
        <v>89.7</v>
      </c>
      <c r="G3470">
        <v>3.16525439021399</v>
      </c>
      <c r="H3470">
        <v>-1.67095785139398</v>
      </c>
      <c r="I3470">
        <v>14.7920463316515</v>
      </c>
      <c r="J3470">
        <v>3.5411352484267802</v>
      </c>
      <c r="K3470">
        <v>85.601414772608194</v>
      </c>
      <c r="L3470">
        <v>77.694440738412894</v>
      </c>
      <c r="M3470">
        <v>57.290049328383198</v>
      </c>
      <c r="N3470">
        <v>0.92578529824703604</v>
      </c>
      <c r="O3470">
        <v>11.482720178372301</v>
      </c>
      <c r="P3470">
        <v>35.703479576399403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E3471">
        <v>43.016068189999999</v>
      </c>
      <c r="F3471">
        <v>62.83</v>
      </c>
      <c r="G3471">
        <v>98.785677936516905</v>
      </c>
      <c r="H3471">
        <v>3.9176579312709499</v>
      </c>
      <c r="I3471">
        <v>30.921971179940801</v>
      </c>
      <c r="J3471">
        <v>-6.6345508398001396</v>
      </c>
      <c r="K3471">
        <v>57.135939838267703</v>
      </c>
      <c r="L3471">
        <v>45.972487487627802</v>
      </c>
      <c r="M3471">
        <v>49.854048377485903</v>
      </c>
      <c r="N3471">
        <v>0.87389964758699201</v>
      </c>
      <c r="O3471">
        <v>2.72162979468408</v>
      </c>
      <c r="P3471">
        <v>153.34677419354799</v>
      </c>
      <c r="Q3471">
        <v>9.3722931773204995E-2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E3472">
        <v>42.936816</v>
      </c>
      <c r="F3472">
        <v>38.950000000000003</v>
      </c>
      <c r="G3472">
        <v>-14.6385182376792</v>
      </c>
      <c r="H3472">
        <v>0.62706728325592198</v>
      </c>
      <c r="I3472">
        <v>-9.6895976149251997</v>
      </c>
      <c r="J3472">
        <v>-2.4698749359938001</v>
      </c>
      <c r="K3472">
        <v>39.269307387993003</v>
      </c>
      <c r="L3472">
        <v>37.641829210192199</v>
      </c>
      <c r="M3472">
        <v>60.826354694091798</v>
      </c>
      <c r="N3472">
        <v>9.4335190636314903E-2</v>
      </c>
      <c r="O3472">
        <v>35.8151476251604</v>
      </c>
      <c r="P3472">
        <v>44.2058496853017</v>
      </c>
      <c r="Q3472">
        <v>8.6959618487609996E-2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65</v>
      </c>
      <c r="E3473">
        <v>42.916729495999903</v>
      </c>
      <c r="F3473">
        <v>21.61</v>
      </c>
      <c r="G3473">
        <v>5.2831902667064297</v>
      </c>
      <c r="H3473">
        <v>-3.8336562640923999</v>
      </c>
      <c r="I3473">
        <v>-18.544357332794799</v>
      </c>
      <c r="J3473">
        <v>-0.318280353206564</v>
      </c>
      <c r="K3473">
        <v>21.336333878642002</v>
      </c>
      <c r="L3473">
        <v>20.266911610331999</v>
      </c>
      <c r="M3473">
        <v>54.474257915659997</v>
      </c>
      <c r="N3473">
        <v>2.0380356681600098</v>
      </c>
      <c r="O3473">
        <v>39.287366959740801</v>
      </c>
      <c r="P3473">
        <v>110.829268292682</v>
      </c>
      <c r="Q3473">
        <v>0.115622809037041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E3474">
        <v>42.9</v>
      </c>
      <c r="F3474">
        <v>60.75</v>
      </c>
      <c r="G3474">
        <v>-46.833838957377502</v>
      </c>
      <c r="H3474">
        <v>33.540081109644902</v>
      </c>
      <c r="I3474">
        <v>-27.411747129718499</v>
      </c>
      <c r="J3474">
        <v>26.4999501267672</v>
      </c>
      <c r="K3474">
        <v>52.197465063407797</v>
      </c>
      <c r="M3474">
        <v>75.314993329082199</v>
      </c>
      <c r="N3474">
        <v>2.7973063973063899</v>
      </c>
      <c r="O3474">
        <v>46.567901234567898</v>
      </c>
      <c r="P3474">
        <v>40.462427745664698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1396</v>
      </c>
      <c r="E3475">
        <v>42.84</v>
      </c>
      <c r="F3475">
        <v>98.95</v>
      </c>
      <c r="G3475">
        <v>4.0782729561761997</v>
      </c>
      <c r="H3475">
        <v>-3.8511181166606399</v>
      </c>
      <c r="I3475">
        <v>29.058832554797501</v>
      </c>
      <c r="J3475">
        <v>3.9070814409625698</v>
      </c>
      <c r="K3475">
        <v>95.799150347138493</v>
      </c>
      <c r="L3475">
        <v>81.085785832530505</v>
      </c>
      <c r="M3475">
        <v>56.106046981165697</v>
      </c>
      <c r="N3475">
        <v>0.29025343276807702</v>
      </c>
      <c r="O3475">
        <v>23.294593228903398</v>
      </c>
      <c r="P3475">
        <v>72.386759581881506</v>
      </c>
      <c r="Q3475">
        <v>0.14762148440269299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D3476" t="s">
        <v>484</v>
      </c>
      <c r="E3476">
        <v>42.830556948000002</v>
      </c>
      <c r="F3476">
        <v>6.13</v>
      </c>
      <c r="G3476">
        <v>-58.024761623922601</v>
      </c>
      <c r="H3476">
        <v>-20.195675640416901</v>
      </c>
      <c r="I3476">
        <v>-40.764139730989299</v>
      </c>
      <c r="J3476">
        <v>5.0044560527684299</v>
      </c>
      <c r="K3476">
        <v>6.9759431436058303</v>
      </c>
      <c r="L3476">
        <v>9.5768469886025702</v>
      </c>
      <c r="M3476">
        <v>57.460241217081297</v>
      </c>
      <c r="N3476">
        <v>1.4485410955992499</v>
      </c>
      <c r="O3476">
        <v>79.445350734094603</v>
      </c>
      <c r="P3476">
        <v>14.7940074906367</v>
      </c>
      <c r="Q3476">
        <v>-0.216797977573913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D3477" t="s">
        <v>140</v>
      </c>
      <c r="E3477">
        <v>42.830039999999997</v>
      </c>
      <c r="F3477">
        <v>4.6100000000000003</v>
      </c>
      <c r="G3477">
        <v>5.5356779365169499</v>
      </c>
      <c r="H3477">
        <v>-9.29000547044161</v>
      </c>
      <c r="I3477">
        <v>-31.298074332751899</v>
      </c>
      <c r="J3477">
        <v>-2.00789910088365</v>
      </c>
      <c r="K3477">
        <v>4.67874873443896</v>
      </c>
      <c r="L3477">
        <v>4.6254374970144596</v>
      </c>
      <c r="M3477">
        <v>40.042110170612503</v>
      </c>
      <c r="N3477">
        <v>0.69885005017867696</v>
      </c>
      <c r="O3477">
        <v>45.770065075921799</v>
      </c>
      <c r="P3477">
        <v>52.649006622516502</v>
      </c>
      <c r="Q3477">
        <v>0.13551618525011799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821</v>
      </c>
      <c r="E3478">
        <v>42.627299999999998</v>
      </c>
      <c r="F3478">
        <v>138.69999999999999</v>
      </c>
      <c r="G3478">
        <v>-69.722011742225305</v>
      </c>
      <c r="H3478">
        <v>-3.9483905636092902</v>
      </c>
      <c r="I3478">
        <v>-59.3691370728287</v>
      </c>
      <c r="J3478">
        <v>1.96990097437034</v>
      </c>
      <c r="M3478">
        <v>60.048965207847502</v>
      </c>
      <c r="O3478">
        <v>108.183129055515</v>
      </c>
      <c r="P3478">
        <v>10.9599999999999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E3479">
        <v>42.61506</v>
      </c>
      <c r="F3479">
        <v>80.55</v>
      </c>
      <c r="G3479">
        <v>-55.134738261458203</v>
      </c>
      <c r="H3479">
        <v>1.14200238424667</v>
      </c>
      <c r="I3479">
        <v>-41.987605218855897</v>
      </c>
      <c r="J3479">
        <v>5.1472170753487099</v>
      </c>
      <c r="M3479">
        <v>58.481344908911403</v>
      </c>
      <c r="O3479">
        <v>56.436995654872703</v>
      </c>
      <c r="P3479">
        <v>15.2360515021459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242</v>
      </c>
      <c r="E3480">
        <v>42.553458639999903</v>
      </c>
      <c r="F3480">
        <v>39.979999999999997</v>
      </c>
      <c r="G3480">
        <v>-19.531297009470901</v>
      </c>
      <c r="H3480">
        <v>-1.0124757085368301</v>
      </c>
      <c r="I3480">
        <v>-17.877599984414399</v>
      </c>
      <c r="J3480">
        <v>-5.2201874715091998</v>
      </c>
      <c r="K3480">
        <v>40.224100374520603</v>
      </c>
      <c r="L3480">
        <v>41.223910332131098</v>
      </c>
      <c r="M3480">
        <v>43.982787903136497</v>
      </c>
      <c r="N3480">
        <v>3.2757694074103099</v>
      </c>
      <c r="O3480">
        <v>62.556278139069498</v>
      </c>
      <c r="P3480">
        <v>20.968229954614198</v>
      </c>
      <c r="Q3480">
        <v>-1.8072171870704E-2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E3481">
        <v>42.484271999999997</v>
      </c>
      <c r="F3481">
        <v>77.55</v>
      </c>
      <c r="G3481">
        <v>89.809487460326494</v>
      </c>
      <c r="H3481">
        <v>-4.5281007085368401</v>
      </c>
      <c r="I3481">
        <v>10.284493247468101</v>
      </c>
      <c r="J3481">
        <v>4.9004164641483499</v>
      </c>
      <c r="K3481">
        <v>69.697125710314694</v>
      </c>
      <c r="L3481">
        <v>61.737996584040097</v>
      </c>
      <c r="M3481">
        <v>72.327329622742496</v>
      </c>
      <c r="N3481">
        <v>1.2377622377622299</v>
      </c>
      <c r="O3481">
        <v>0</v>
      </c>
      <c r="P3481">
        <v>169.270833333333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1407</v>
      </c>
      <c r="E3482">
        <v>42.442848750000003</v>
      </c>
      <c r="F3482">
        <v>37.549999999999997</v>
      </c>
      <c r="G3482">
        <v>-28.453233540104701</v>
      </c>
      <c r="H3482">
        <v>4.0433278628917302</v>
      </c>
      <c r="I3482">
        <v>-25.3370763261508</v>
      </c>
      <c r="J3482">
        <v>2.6137801476612701</v>
      </c>
      <c r="K3482">
        <v>36.197661991253398</v>
      </c>
      <c r="L3482">
        <v>37.6548862145032</v>
      </c>
      <c r="M3482">
        <v>85.295772822657497</v>
      </c>
      <c r="N3482">
        <v>0.71875</v>
      </c>
      <c r="O3482">
        <v>39.6804260985353</v>
      </c>
      <c r="P3482">
        <v>29.706390328151901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46</v>
      </c>
      <c r="E3483">
        <v>42.434928810000002</v>
      </c>
      <c r="F3483">
        <v>35.69</v>
      </c>
      <c r="G3483">
        <v>3.7981870010564802</v>
      </c>
      <c r="H3483">
        <v>-9.5551277355638593</v>
      </c>
      <c r="I3483">
        <v>-5.5076937513914501</v>
      </c>
      <c r="J3483">
        <v>0.65649028899526696</v>
      </c>
      <c r="K3483">
        <v>37.439833407920297</v>
      </c>
      <c r="L3483">
        <v>36.294708750929303</v>
      </c>
      <c r="M3483">
        <v>45.174853934956197</v>
      </c>
      <c r="N3483">
        <v>0.72856513837547998</v>
      </c>
      <c r="O3483">
        <v>57.326982347996598</v>
      </c>
      <c r="P3483">
        <v>50.590717299578003</v>
      </c>
      <c r="Q3483">
        <v>0.102959388462529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E3484">
        <v>42.349440000000001</v>
      </c>
      <c r="F3484">
        <v>160</v>
      </c>
      <c r="G3484">
        <v>6.8979967770966599</v>
      </c>
      <c r="H3484">
        <v>13.1189581149925</v>
      </c>
      <c r="I3484">
        <v>20.0451298196989</v>
      </c>
      <c r="J3484">
        <v>6.5777441116252398</v>
      </c>
      <c r="K3484">
        <v>145.06612997717099</v>
      </c>
      <c r="M3484">
        <v>69.923795702757204</v>
      </c>
      <c r="N3484">
        <v>0.69831053901850304</v>
      </c>
      <c r="O3484">
        <v>6.34375</v>
      </c>
      <c r="P3484">
        <v>43.8848920863309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E3485">
        <v>42.328268125000001</v>
      </c>
      <c r="F3485">
        <v>80.45</v>
      </c>
      <c r="G3485">
        <v>11.4456316965558</v>
      </c>
      <c r="H3485">
        <v>64.2655184340354</v>
      </c>
      <c r="I3485">
        <v>23.366393140668599</v>
      </c>
      <c r="J3485">
        <v>-10.7013829563085</v>
      </c>
      <c r="K3485">
        <v>72.669803607659802</v>
      </c>
      <c r="L3485">
        <v>62.057096699162898</v>
      </c>
      <c r="M3485">
        <v>42.528641563212503</v>
      </c>
      <c r="N3485">
        <v>2.3801907700439502</v>
      </c>
      <c r="O3485">
        <v>51.547545059042797</v>
      </c>
      <c r="P3485">
        <v>143.78787878787799</v>
      </c>
      <c r="Q3485">
        <v>5.6306683826488999E-2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D3486" t="s">
        <v>629</v>
      </c>
      <c r="E3486">
        <v>42.301260161999998</v>
      </c>
      <c r="F3486">
        <v>7.95</v>
      </c>
      <c r="G3486">
        <v>-35.368813712582998</v>
      </c>
      <c r="H3486">
        <v>-11.396552396546101</v>
      </c>
      <c r="I3486">
        <v>-24.614742296334502</v>
      </c>
      <c r="J3486">
        <v>1.6922479284191301</v>
      </c>
      <c r="K3486">
        <v>8.0603167226211401</v>
      </c>
      <c r="L3486">
        <v>8.4007457247472406</v>
      </c>
      <c r="M3486">
        <v>50.967894503376897</v>
      </c>
      <c r="N3486">
        <v>0.27887965243776802</v>
      </c>
      <c r="O3486">
        <v>59.119496855345901</v>
      </c>
      <c r="P3486">
        <v>51.428571428571402</v>
      </c>
      <c r="Q3486">
        <v>-8.4770174950473995E-2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D3487" t="s">
        <v>629</v>
      </c>
      <c r="E3487">
        <v>42.274518950000001</v>
      </c>
      <c r="F3487">
        <v>29.06</v>
      </c>
      <c r="G3487">
        <v>74.806613897107994</v>
      </c>
      <c r="H3487">
        <v>26.843580707392299</v>
      </c>
      <c r="I3487">
        <v>43.357648206235297</v>
      </c>
      <c r="J3487">
        <v>6.0984880315107901</v>
      </c>
      <c r="K3487">
        <v>25.219244910156501</v>
      </c>
      <c r="L3487">
        <v>21.2581770039749</v>
      </c>
      <c r="M3487">
        <v>59.771541465969499</v>
      </c>
      <c r="N3487">
        <v>0.84350459312700499</v>
      </c>
      <c r="O3487">
        <v>26.4624913971094</v>
      </c>
      <c r="P3487">
        <v>121.832061068702</v>
      </c>
      <c r="Q3487">
        <v>5.8490087399671001E-2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629</v>
      </c>
      <c r="E3488">
        <v>42.205800000000004</v>
      </c>
      <c r="F3488">
        <v>13.48</v>
      </c>
      <c r="G3488">
        <v>-4.92678529407518</v>
      </c>
      <c r="H3488">
        <v>-1.4511776316137599</v>
      </c>
      <c r="I3488">
        <v>-0.68558513554550504</v>
      </c>
      <c r="J3488">
        <v>-4.6473271134459697</v>
      </c>
      <c r="K3488">
        <v>13.409951721778899</v>
      </c>
      <c r="L3488">
        <v>12.8099963108855</v>
      </c>
      <c r="M3488">
        <v>54.364980960500198</v>
      </c>
      <c r="N3488">
        <v>1.5849374064291499</v>
      </c>
      <c r="O3488">
        <v>37.759643916913902</v>
      </c>
      <c r="P3488">
        <v>32.027424094025399</v>
      </c>
      <c r="Q3488">
        <v>4.7912230635596E-2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80</v>
      </c>
      <c r="E3489">
        <v>42.169567499999999</v>
      </c>
      <c r="F3489">
        <v>235.05</v>
      </c>
      <c r="G3489">
        <v>158.44115916223899</v>
      </c>
      <c r="H3489">
        <v>-45.607048076957803</v>
      </c>
      <c r="I3489">
        <v>134.961006467841</v>
      </c>
      <c r="J3489">
        <v>-14.3363373386492</v>
      </c>
      <c r="K3489">
        <v>268.86018511710398</v>
      </c>
      <c r="M3489">
        <v>6.6445230142252703</v>
      </c>
      <c r="N3489">
        <v>1.61052631578947</v>
      </c>
      <c r="O3489">
        <v>61.667730270155197</v>
      </c>
      <c r="P3489">
        <v>193.8125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179</v>
      </c>
      <c r="E3490">
        <v>42.068367000000002</v>
      </c>
      <c r="F3490">
        <v>24.01</v>
      </c>
      <c r="G3490">
        <v>98.785344158145804</v>
      </c>
      <c r="H3490">
        <v>-3.4402345997502199</v>
      </c>
      <c r="I3490">
        <v>27.9493105614083</v>
      </c>
      <c r="J3490">
        <v>1.4236824869753799</v>
      </c>
      <c r="K3490">
        <v>22.9058357138811</v>
      </c>
      <c r="L3490">
        <v>19.390775270646301</v>
      </c>
      <c r="M3490">
        <v>44.601138049640198</v>
      </c>
      <c r="N3490">
        <v>0.78368767022865105</v>
      </c>
      <c r="O3490">
        <v>15.9933361099541</v>
      </c>
      <c r="P3490">
        <v>152.47108307045201</v>
      </c>
      <c r="Q3490">
        <v>8.4114237449209997E-2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117</v>
      </c>
      <c r="E3491">
        <v>41.929989720000002</v>
      </c>
      <c r="F3491">
        <v>38.93</v>
      </c>
      <c r="G3491">
        <v>51.750451773158602</v>
      </c>
      <c r="H3491">
        <v>3.9249379654962899</v>
      </c>
      <c r="I3491">
        <v>-4.0199347431250496</v>
      </c>
      <c r="J3491">
        <v>5.3920016792412104</v>
      </c>
      <c r="K3491">
        <v>37.332090674734999</v>
      </c>
      <c r="L3491">
        <v>33.416284850798803</v>
      </c>
      <c r="M3491">
        <v>52.006206837408698</v>
      </c>
      <c r="N3491">
        <v>0.54775723898237305</v>
      </c>
      <c r="O3491">
        <v>26.894425892627702</v>
      </c>
      <c r="P3491">
        <v>99.130434782608603</v>
      </c>
      <c r="Q3491">
        <v>5.5923670528790999E-2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591</v>
      </c>
      <c r="E3492">
        <v>41.855308010999998</v>
      </c>
      <c r="F3492">
        <v>1.2</v>
      </c>
      <c r="G3492">
        <v>-23.107179206340099</v>
      </c>
      <c r="H3492">
        <v>-6.1281007085368397</v>
      </c>
      <c r="I3492">
        <v>-97.645231348923005</v>
      </c>
      <c r="J3492">
        <v>-0.89537416794464997</v>
      </c>
      <c r="K3492">
        <v>1.3416548438076601</v>
      </c>
      <c r="L3492">
        <v>2.8025173625198398</v>
      </c>
      <c r="M3492">
        <v>55.986104320277597</v>
      </c>
      <c r="N3492">
        <v>2.8015321570556799</v>
      </c>
      <c r="O3492">
        <v>933.33333333333303</v>
      </c>
      <c r="P3492">
        <v>19.999999999999901</v>
      </c>
      <c r="Q3492">
        <v>3.7729143890731003E-2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D3493" t="s">
        <v>629</v>
      </c>
      <c r="E3493">
        <v>41.6725341</v>
      </c>
      <c r="F3493">
        <v>70.010000000000005</v>
      </c>
      <c r="G3493">
        <v>-39.694797318992002</v>
      </c>
      <c r="H3493">
        <v>-4.6127269426694202</v>
      </c>
      <c r="I3493">
        <v>-35.820746765817702</v>
      </c>
      <c r="J3493">
        <v>-3.0478266646304601</v>
      </c>
      <c r="K3493">
        <v>73.985574586801505</v>
      </c>
      <c r="L3493">
        <v>82.427755054653602</v>
      </c>
      <c r="M3493">
        <v>41.889432885279298</v>
      </c>
      <c r="N3493">
        <v>0.60290835338871196</v>
      </c>
      <c r="O3493">
        <v>98.471646907584599</v>
      </c>
      <c r="P3493">
        <v>14.115729421352899</v>
      </c>
      <c r="Q3493">
        <v>2.4691118779360002E-2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D3494" t="s">
        <v>526</v>
      </c>
      <c r="E3494">
        <v>41.665599999999998</v>
      </c>
      <c r="F3494">
        <v>91</v>
      </c>
      <c r="G3494">
        <v>-54.1505635801132</v>
      </c>
      <c r="H3494">
        <v>30.318053137616999</v>
      </c>
      <c r="I3494">
        <v>-41.003430537510901</v>
      </c>
      <c r="J3494">
        <v>13.007851638506899</v>
      </c>
      <c r="K3494">
        <v>82.331803921568607</v>
      </c>
      <c r="M3494">
        <v>62.099850614055299</v>
      </c>
      <c r="O3494">
        <v>46.923076923076898</v>
      </c>
      <c r="P3494">
        <v>58.951965065502101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E3495">
        <v>41.645299999999999</v>
      </c>
      <c r="F3495">
        <v>79.400000000000006</v>
      </c>
      <c r="G3495">
        <v>-7.9601203828107501</v>
      </c>
      <c r="H3495">
        <v>-5.7964419171913901</v>
      </c>
      <c r="I3495">
        <v>-9.9158126625109606</v>
      </c>
      <c r="J3495">
        <v>-8.8922555041423795E-2</v>
      </c>
      <c r="K3495">
        <v>78.576656968569594</v>
      </c>
      <c r="L3495">
        <v>74.578961822992596</v>
      </c>
      <c r="M3495">
        <v>56.494979839340203</v>
      </c>
      <c r="N3495">
        <v>0.36929955290611</v>
      </c>
      <c r="O3495">
        <v>2.3929471032745502</v>
      </c>
      <c r="P3495">
        <v>17.647058823529399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D3496" t="s">
        <v>713</v>
      </c>
      <c r="E3496">
        <v>41.638247819999997</v>
      </c>
      <c r="F3496">
        <v>153.61000000000001</v>
      </c>
      <c r="G3496">
        <v>12.337732258514</v>
      </c>
      <c r="H3496">
        <v>1.38002553230658</v>
      </c>
      <c r="I3496">
        <v>5.5653091954630503</v>
      </c>
      <c r="J3496">
        <v>2.1650268137205502</v>
      </c>
      <c r="K3496">
        <v>145.95286176023899</v>
      </c>
      <c r="L3496">
        <v>134.83282082903</v>
      </c>
      <c r="M3496">
        <v>54.966471854101101</v>
      </c>
      <c r="N3496">
        <v>0.54228211422133898</v>
      </c>
      <c r="O3496">
        <v>2.53238721437405</v>
      </c>
      <c r="P3496">
        <v>38.900443078035998</v>
      </c>
      <c r="Q3496">
        <v>4.2502533627336997E-2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1407</v>
      </c>
      <c r="E3497">
        <v>41.566024800000001</v>
      </c>
      <c r="F3497">
        <v>78.14</v>
      </c>
      <c r="G3497">
        <v>-52.562881374106396</v>
      </c>
      <c r="H3497">
        <v>-6.9671250987807403</v>
      </c>
      <c r="I3497">
        <v>-28.393343635496802</v>
      </c>
      <c r="J3497">
        <v>8.0045783232182597</v>
      </c>
      <c r="K3497">
        <v>79.068444001343295</v>
      </c>
      <c r="L3497">
        <v>88.134053071934801</v>
      </c>
      <c r="M3497">
        <v>70.402107480674701</v>
      </c>
      <c r="N3497">
        <v>1.5692853803240101</v>
      </c>
      <c r="O3497">
        <v>53.672894804197497</v>
      </c>
      <c r="P3497">
        <v>20.2153846153846</v>
      </c>
      <c r="Q3497">
        <v>9.7845968159915003E-2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D3498" t="s">
        <v>629</v>
      </c>
      <c r="E3498">
        <v>41.485683000000002</v>
      </c>
      <c r="F3498">
        <v>59.31</v>
      </c>
      <c r="G3498">
        <v>102.508205409044</v>
      </c>
      <c r="H3498">
        <v>14.0353500906158</v>
      </c>
      <c r="I3498">
        <v>52.2899538362621</v>
      </c>
      <c r="J3498">
        <v>9.8575060163871395</v>
      </c>
      <c r="K3498">
        <v>54.892818993907298</v>
      </c>
      <c r="L3498">
        <v>45.893868430228899</v>
      </c>
      <c r="M3498">
        <v>51.237756845459799</v>
      </c>
      <c r="N3498">
        <v>1.74658704194061</v>
      </c>
      <c r="O3498">
        <v>9.5936604282583104</v>
      </c>
      <c r="P3498">
        <v>149.72631578947301</v>
      </c>
      <c r="Q3498">
        <v>5.1387380194066003E-2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E3499">
        <v>41.303619489999903</v>
      </c>
      <c r="F3499">
        <v>66.13</v>
      </c>
      <c r="G3499">
        <v>-60.093012374558903</v>
      </c>
      <c r="H3499">
        <v>26.1513251287837</v>
      </c>
      <c r="I3499">
        <v>-21.559702521126098</v>
      </c>
      <c r="J3499">
        <v>31.547861713321801</v>
      </c>
      <c r="K3499">
        <v>59.0868374651793</v>
      </c>
      <c r="L3499">
        <v>65.482360298618801</v>
      </c>
      <c r="M3499">
        <v>68.881687665333303</v>
      </c>
      <c r="N3499">
        <v>4.8696849623996004</v>
      </c>
      <c r="O3499">
        <v>60.290337214577299</v>
      </c>
      <c r="P3499">
        <v>56.446652472202402</v>
      </c>
      <c r="Q3499">
        <v>7.4488294338022995E-2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E3500">
        <v>41.25</v>
      </c>
      <c r="F3500">
        <v>125</v>
      </c>
      <c r="G3500">
        <v>-9.6517061080099396</v>
      </c>
      <c r="H3500">
        <v>-4.5281007085368401</v>
      </c>
      <c r="I3500">
        <v>-9.9253894497685504</v>
      </c>
      <c r="J3500">
        <v>-8.8922555041423795E-2</v>
      </c>
      <c r="K3500">
        <v>124.682546113727</v>
      </c>
      <c r="L3500">
        <v>114.365854860027</v>
      </c>
      <c r="M3500">
        <v>99.999999993730199</v>
      </c>
      <c r="O3500">
        <v>0</v>
      </c>
      <c r="P3500">
        <v>37.362637362637301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E3501">
        <v>41.235225</v>
      </c>
      <c r="F3501">
        <v>99.22</v>
      </c>
      <c r="G3501">
        <v>-16.574212173373098</v>
      </c>
      <c r="H3501">
        <v>-4.5281007085368401</v>
      </c>
      <c r="I3501">
        <v>-8.0179409005799798</v>
      </c>
      <c r="J3501">
        <v>-8.8922555041423795E-2</v>
      </c>
      <c r="K3501">
        <v>95.983522192356801</v>
      </c>
      <c r="L3501">
        <v>94.677132218197002</v>
      </c>
      <c r="M3501">
        <v>1.5372440029999999E-6</v>
      </c>
      <c r="N3501">
        <v>0</v>
      </c>
      <c r="O3501">
        <v>0.78613182826043904</v>
      </c>
      <c r="P3501">
        <v>9.9390581717451401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130</v>
      </c>
      <c r="E3502">
        <v>41.226279499999997</v>
      </c>
      <c r="F3502">
        <v>81.510000000000005</v>
      </c>
      <c r="G3502">
        <v>192.17059857143701</v>
      </c>
      <c r="H3502">
        <v>-5.9190781521458602</v>
      </c>
      <c r="I3502">
        <v>124.349948025686</v>
      </c>
      <c r="J3502">
        <v>7.0014421700538296</v>
      </c>
      <c r="K3502">
        <v>70.7643797182036</v>
      </c>
      <c r="L3502">
        <v>54.162803364320602</v>
      </c>
      <c r="M3502">
        <v>60.081413029194799</v>
      </c>
      <c r="N3502">
        <v>0.91588041844518597</v>
      </c>
      <c r="O3502">
        <v>15.311004784688899</v>
      </c>
      <c r="P3502">
        <v>277.36111111111097</v>
      </c>
      <c r="Q3502">
        <v>0.17596556397788601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E3503">
        <v>41.214532499999997</v>
      </c>
      <c r="F3503">
        <v>6.1</v>
      </c>
      <c r="G3503">
        <v>-40.411648480083201</v>
      </c>
      <c r="H3503">
        <v>-29.767335158297598</v>
      </c>
      <c r="I3503">
        <v>-20.175628614569899</v>
      </c>
      <c r="J3503">
        <v>-1.6637257046477101</v>
      </c>
      <c r="K3503">
        <v>6.9783297200375998</v>
      </c>
      <c r="L3503">
        <v>5.4369642085065797</v>
      </c>
      <c r="M3503">
        <v>45.261206539085002</v>
      </c>
      <c r="N3503">
        <v>2.0678812371536299</v>
      </c>
      <c r="O3503">
        <v>59.672131147540902</v>
      </c>
      <c r="P3503">
        <v>3.3898305084745601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242</v>
      </c>
      <c r="E3504">
        <v>41.176420719999903</v>
      </c>
      <c r="F3504">
        <v>73.77</v>
      </c>
      <c r="G3504">
        <v>14.533398301258501</v>
      </c>
      <c r="H3504">
        <v>-2.50032293075907</v>
      </c>
      <c r="I3504">
        <v>-12.716941782991499</v>
      </c>
      <c r="J3504">
        <v>0.54121443125993696</v>
      </c>
      <c r="K3504">
        <v>79.459781110746306</v>
      </c>
      <c r="L3504">
        <v>74.996613300159197</v>
      </c>
      <c r="M3504">
        <v>44.229064259712302</v>
      </c>
      <c r="N3504">
        <v>1.2672156532679799</v>
      </c>
      <c r="O3504">
        <v>54.5343635624237</v>
      </c>
      <c r="P3504">
        <v>68.617142857142795</v>
      </c>
      <c r="Q3504">
        <v>3.2490770789882002E-2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E3505">
        <v>41.094000000000001</v>
      </c>
      <c r="F3505">
        <v>7.32</v>
      </c>
      <c r="G3505">
        <v>34.567875498254999</v>
      </c>
      <c r="H3505">
        <v>-3.98901715058535</v>
      </c>
      <c r="I3505">
        <v>20.8732871695954</v>
      </c>
      <c r="J3505">
        <v>-9.1133127989438503</v>
      </c>
      <c r="K3505">
        <v>6.6964798449224299</v>
      </c>
      <c r="L3505">
        <v>5.3057154227553998</v>
      </c>
      <c r="M3505">
        <v>45.042680525634999</v>
      </c>
      <c r="N3505">
        <v>1.1592798837683</v>
      </c>
      <c r="O3505">
        <v>12.5683060109289</v>
      </c>
      <c r="P3505">
        <v>136.129032258064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D3506" t="s">
        <v>252</v>
      </c>
      <c r="E3506">
        <v>41.075339999999997</v>
      </c>
      <c r="F3506">
        <v>29.94</v>
      </c>
      <c r="G3506">
        <v>4.5667338371380799</v>
      </c>
      <c r="H3506">
        <v>4.5027362958684503</v>
      </c>
      <c r="I3506">
        <v>-20.5067292104209</v>
      </c>
      <c r="J3506">
        <v>8.5033991999859797</v>
      </c>
      <c r="K3506">
        <v>27.906569667985799</v>
      </c>
      <c r="L3506">
        <v>28.0329905166709</v>
      </c>
      <c r="M3506">
        <v>45.0453960653645</v>
      </c>
      <c r="N3506">
        <v>1.0684267874181399</v>
      </c>
      <c r="O3506">
        <v>18.570474281897098</v>
      </c>
      <c r="P3506">
        <v>49.7</v>
      </c>
      <c r="Q3506">
        <v>-5.6451702540350002E-3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E3507">
        <v>40.950000000000003</v>
      </c>
      <c r="F3507">
        <v>13.13</v>
      </c>
      <c r="G3507">
        <v>59.583229820458101</v>
      </c>
      <c r="H3507">
        <v>-0.27613220459982402</v>
      </c>
      <c r="I3507">
        <v>-50.203052327796598</v>
      </c>
      <c r="J3507">
        <v>-14.6695677163317</v>
      </c>
      <c r="K3507">
        <v>13.131787130411</v>
      </c>
      <c r="L3507">
        <v>12.411393888618001</v>
      </c>
      <c r="M3507">
        <v>49.908760505695902</v>
      </c>
      <c r="N3507">
        <v>2.1344709609762602</v>
      </c>
      <c r="O3507">
        <v>70.525514089870498</v>
      </c>
      <c r="P3507">
        <v>93.088235294117595</v>
      </c>
      <c r="Q3507">
        <v>7.8066533827489001E-2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D3508" t="s">
        <v>21</v>
      </c>
      <c r="E3508">
        <v>40.916391681999997</v>
      </c>
      <c r="F3508">
        <v>51.46</v>
      </c>
      <c r="G3508">
        <v>47.425773046517897</v>
      </c>
      <c r="H3508">
        <v>-13.487687982827399</v>
      </c>
      <c r="I3508">
        <v>-16.237159103154401</v>
      </c>
      <c r="J3508">
        <v>3.6946492936156998</v>
      </c>
      <c r="K3508">
        <v>55.470363978583499</v>
      </c>
      <c r="L3508">
        <v>51.404327269782101</v>
      </c>
      <c r="M3508">
        <v>32.456212023010401</v>
      </c>
      <c r="N3508">
        <v>1.5371536660348799</v>
      </c>
      <c r="O3508">
        <v>80.334240186552606</v>
      </c>
      <c r="P3508">
        <v>81.069669247009102</v>
      </c>
      <c r="Q3508">
        <v>0.17000619975494999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E3509">
        <v>40.727139596000001</v>
      </c>
      <c r="F3509">
        <v>7.88</v>
      </c>
      <c r="G3509">
        <v>-11.5083419970378</v>
      </c>
      <c r="H3509">
        <v>-1.17239601055026</v>
      </c>
      <c r="I3509">
        <v>-23.821126028754701</v>
      </c>
      <c r="J3509">
        <v>-1.1172001900028601</v>
      </c>
      <c r="K3509">
        <v>7.6697208594065902</v>
      </c>
      <c r="L3509">
        <v>8.4006897142987995</v>
      </c>
      <c r="M3509">
        <v>45.9466365052415</v>
      </c>
      <c r="N3509">
        <v>1.31309905791319</v>
      </c>
      <c r="O3509">
        <v>31.852791878172599</v>
      </c>
      <c r="P3509">
        <v>24.0944881889763</v>
      </c>
      <c r="Q3509">
        <v>-5.2994493948187997E-2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E3510">
        <v>40.682400000000001</v>
      </c>
      <c r="F3510">
        <v>49.5</v>
      </c>
      <c r="G3510">
        <v>-74.681253280414197</v>
      </c>
      <c r="H3510">
        <v>-7.2068442043934597</v>
      </c>
      <c r="I3510">
        <v>-34.037992931798698</v>
      </c>
      <c r="J3510">
        <v>1.3166999349184201</v>
      </c>
      <c r="K3510">
        <v>51.380907156655702</v>
      </c>
      <c r="L3510">
        <v>56.753215661658601</v>
      </c>
      <c r="M3510">
        <v>49.992449481433802</v>
      </c>
      <c r="N3510">
        <v>0.690003235198964</v>
      </c>
      <c r="O3510">
        <v>100.10101010101</v>
      </c>
      <c r="P3510">
        <v>14.822546972860099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D3511" t="s">
        <v>140</v>
      </c>
      <c r="E3511">
        <v>40.626332986000001</v>
      </c>
      <c r="F3511">
        <v>6.92</v>
      </c>
      <c r="G3511">
        <v>26.4807328815719</v>
      </c>
      <c r="H3511">
        <v>-7.0006281810643198</v>
      </c>
      <c r="I3511">
        <v>-19.574140123469402</v>
      </c>
      <c r="J3511">
        <v>11.7221010670058</v>
      </c>
      <c r="K3511">
        <v>6.7543472043149597</v>
      </c>
      <c r="L3511">
        <v>6.5193257897335002</v>
      </c>
      <c r="M3511">
        <v>64.747969151292693</v>
      </c>
      <c r="N3511">
        <v>1.47699288622072</v>
      </c>
      <c r="O3511">
        <v>55.346820809248499</v>
      </c>
      <c r="P3511">
        <v>59.080459770114899</v>
      </c>
      <c r="Q3511">
        <v>-7.3565331217971999E-2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D3512" t="s">
        <v>46</v>
      </c>
      <c r="E3512">
        <v>40.524139044999998</v>
      </c>
      <c r="F3512">
        <v>76.099999999999994</v>
      </c>
      <c r="G3512">
        <v>-39.326000068018203</v>
      </c>
      <c r="H3512">
        <v>-12.5042911847273</v>
      </c>
      <c r="I3512">
        <v>-26.178867025415801</v>
      </c>
      <c r="J3512">
        <v>0.95682907894549996</v>
      </c>
      <c r="M3512">
        <v>16.7463131857576</v>
      </c>
      <c r="O3512">
        <v>20.696452036793598</v>
      </c>
      <c r="P3512">
        <v>5.1104972375690396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D3513" t="s">
        <v>1407</v>
      </c>
      <c r="E3513">
        <v>40.501240000000003</v>
      </c>
      <c r="F3513">
        <v>73</v>
      </c>
      <c r="G3513">
        <v>8.3377749221001807</v>
      </c>
      <c r="H3513">
        <v>17.1824256072526</v>
      </c>
      <c r="I3513">
        <v>-3.9905067878091902</v>
      </c>
      <c r="J3513">
        <v>7.7985245946888497</v>
      </c>
      <c r="K3513">
        <v>66.815746572640293</v>
      </c>
      <c r="L3513">
        <v>60.271038957857101</v>
      </c>
      <c r="M3513">
        <v>62.218976696343603</v>
      </c>
      <c r="N3513">
        <v>1.7163577911808401</v>
      </c>
      <c r="O3513">
        <v>7.8082191780821804</v>
      </c>
      <c r="P3513">
        <v>50.670794633642899</v>
      </c>
      <c r="Q3513">
        <v>7.5292242790584996E-2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D3514" t="s">
        <v>29</v>
      </c>
      <c r="E3514">
        <v>40.441379839999897</v>
      </c>
      <c r="F3514">
        <v>37.65</v>
      </c>
      <c r="G3514">
        <v>33.253580287330699</v>
      </c>
      <c r="H3514">
        <v>5.8197253784196796</v>
      </c>
      <c r="I3514">
        <v>1.1146144697462801</v>
      </c>
      <c r="J3514">
        <v>-9.9183872637102901</v>
      </c>
      <c r="K3514">
        <v>37.112201301750098</v>
      </c>
      <c r="L3514">
        <v>33.868233592225401</v>
      </c>
      <c r="M3514">
        <v>39.643985074879502</v>
      </c>
      <c r="N3514">
        <v>1.5330604887305499</v>
      </c>
      <c r="O3514">
        <v>51.261620185922901</v>
      </c>
      <c r="P3514">
        <v>84.558823529411697</v>
      </c>
      <c r="Q3514">
        <v>7.2456350421901003E-2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D3515" t="s">
        <v>21</v>
      </c>
      <c r="E3515">
        <v>40.436512499999999</v>
      </c>
      <c r="F3515">
        <v>127</v>
      </c>
      <c r="G3515">
        <v>-5.7393170071896398</v>
      </c>
      <c r="H3515">
        <v>-10.655920257409001</v>
      </c>
      <c r="I3515">
        <v>27.824942237896899</v>
      </c>
      <c r="J3515">
        <v>-3.5305312170677299</v>
      </c>
      <c r="K3515">
        <v>124.472471962309</v>
      </c>
      <c r="L3515">
        <v>111.07359503683701</v>
      </c>
      <c r="M3515">
        <v>56.946823587310703</v>
      </c>
      <c r="N3515">
        <v>0.20670644437503199</v>
      </c>
      <c r="O3515">
        <v>40.118110236220403</v>
      </c>
      <c r="P3515">
        <v>72.320217096336407</v>
      </c>
      <c r="Q3515">
        <v>6.7834113280715994E-2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D3516" t="s">
        <v>1151</v>
      </c>
      <c r="E3516">
        <v>40.232500000000002</v>
      </c>
      <c r="F3516">
        <v>8.41</v>
      </c>
      <c r="G3516">
        <v>22.717335784841399</v>
      </c>
      <c r="H3516">
        <v>-11.4967418235194</v>
      </c>
      <c r="I3516">
        <v>22.9666849151671</v>
      </c>
      <c r="J3516">
        <v>3.9370514709325901</v>
      </c>
      <c r="K3516">
        <v>8.1970944619270902</v>
      </c>
      <c r="L3516">
        <v>7.5324066790960202</v>
      </c>
      <c r="M3516">
        <v>39.294934404112702</v>
      </c>
      <c r="N3516">
        <v>0.57097097000314201</v>
      </c>
      <c r="O3516">
        <v>29.013079667063</v>
      </c>
      <c r="P3516">
        <v>75.941422594142196</v>
      </c>
      <c r="Q3516">
        <v>0.14985836695132401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D3517" t="s">
        <v>539</v>
      </c>
      <c r="E3517">
        <v>40.185605991999999</v>
      </c>
      <c r="F3517">
        <v>50.22</v>
      </c>
      <c r="G3517">
        <v>-1.3002485132708701</v>
      </c>
      <c r="H3517">
        <v>-14.8138149942511</v>
      </c>
      <c r="I3517">
        <v>-3.0959346654800401</v>
      </c>
      <c r="J3517">
        <v>-1.5984304946610901</v>
      </c>
      <c r="K3517">
        <v>51.2849813529686</v>
      </c>
      <c r="L3517">
        <v>51.0129302447585</v>
      </c>
      <c r="M3517">
        <v>41.800439409699599</v>
      </c>
      <c r="N3517">
        <v>0.82854867618485095</v>
      </c>
      <c r="O3517">
        <v>21.4655515730784</v>
      </c>
      <c r="P3517">
        <v>39.538760766879598</v>
      </c>
      <c r="Q3517">
        <v>4.0902628112539002E-2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E3518">
        <v>40.179276029999997</v>
      </c>
      <c r="F3518">
        <v>32.200000000000003</v>
      </c>
      <c r="G3518">
        <v>-43.043076642237601</v>
      </c>
      <c r="H3518">
        <v>-5.3053802302109903</v>
      </c>
      <c r="I3518">
        <v>-31.5555235506725</v>
      </c>
      <c r="J3518">
        <v>4.4135963366462203</v>
      </c>
      <c r="K3518">
        <v>33.255108242454597</v>
      </c>
      <c r="L3518">
        <v>36.549370269917098</v>
      </c>
      <c r="M3518">
        <v>47.909790014843502</v>
      </c>
      <c r="N3518">
        <v>1.4154762502982801</v>
      </c>
      <c r="O3518">
        <v>53.5403726708074</v>
      </c>
      <c r="P3518">
        <v>8.6003372681281594</v>
      </c>
      <c r="Q3518">
        <v>0.13753211884924901</v>
      </c>
    </row>
    <row r="3519" spans="1:17" hidden="1" x14ac:dyDescent="0.3">
      <c r="A3519" t="s">
        <v>7202</v>
      </c>
      <c r="B3519" t="s">
        <v>6680</v>
      </c>
      <c r="C3519" t="str">
        <f>IFERROR(VLOOKUP(Table1[[#This Row],[Ticker]],[1]!Table1[[Symbol]:[Industry]],2,FALSE),"-")</f>
        <v>-</v>
      </c>
      <c r="D3519" t="s">
        <v>21</v>
      </c>
      <c r="E3519">
        <v>39.894568620000001</v>
      </c>
      <c r="F3519">
        <v>45</v>
      </c>
      <c r="G3519">
        <v>-77.734838780808204</v>
      </c>
      <c r="H3519">
        <v>-7.4158012432962002</v>
      </c>
      <c r="I3519">
        <v>-58.888617592309302</v>
      </c>
      <c r="J3519">
        <v>6.1099078543152903</v>
      </c>
      <c r="K3519">
        <v>45.210005414453803</v>
      </c>
      <c r="L3519">
        <v>63.184830292446797</v>
      </c>
      <c r="M3519">
        <v>50.708593530785102</v>
      </c>
      <c r="N3519">
        <v>1.33198789101917</v>
      </c>
      <c r="O3519">
        <v>198.888888888888</v>
      </c>
      <c r="P3519">
        <v>21.293800539083499</v>
      </c>
      <c r="Q3519">
        <v>3.0520495700804E-2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125</v>
      </c>
      <c r="E3520">
        <v>39.882856239320702</v>
      </c>
      <c r="F3520">
        <v>31.7</v>
      </c>
      <c r="M3520">
        <v>8.5813433096764804</v>
      </c>
      <c r="N3520">
        <v>1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D3521" t="s">
        <v>629</v>
      </c>
      <c r="E3521">
        <v>39.807272623999999</v>
      </c>
      <c r="F3521">
        <v>1.26</v>
      </c>
      <c r="G3521">
        <v>26.157526676012701</v>
      </c>
      <c r="H3521">
        <v>23.194671568690801</v>
      </c>
      <c r="I3521">
        <v>-42.4600461637378</v>
      </c>
      <c r="J3521">
        <v>8.3144387894963891</v>
      </c>
      <c r="K3521">
        <v>1.12523273214886</v>
      </c>
      <c r="L3521">
        <v>1.12409689969315</v>
      </c>
      <c r="M3521">
        <v>89.949812552555301</v>
      </c>
      <c r="N3521">
        <v>2.8002319010325198</v>
      </c>
      <c r="O3521">
        <v>66.6666666666666</v>
      </c>
      <c r="P3521">
        <v>57.499999999999901</v>
      </c>
      <c r="Q3521">
        <v>3.5398309873655998E-2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E3522">
        <v>39.78</v>
      </c>
      <c r="F3522">
        <v>38</v>
      </c>
      <c r="G3522">
        <v>-11.4244868986478</v>
      </c>
      <c r="H3522">
        <v>-9.0507137738634604</v>
      </c>
      <c r="I3522">
        <v>-21.9838556875474</v>
      </c>
      <c r="J3522">
        <v>5.4666330005141299</v>
      </c>
      <c r="K3522">
        <v>38.124984853407597</v>
      </c>
      <c r="L3522">
        <v>38.4185691760553</v>
      </c>
      <c r="M3522">
        <v>69.735400110592906</v>
      </c>
      <c r="N3522">
        <v>1.0804946843132901</v>
      </c>
      <c r="O3522">
        <v>41.842105263157798</v>
      </c>
      <c r="P3522">
        <v>35.7627724187209</v>
      </c>
      <c r="Q3522">
        <v>4.0294345844992002E-2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E3523">
        <v>39.776349887999999</v>
      </c>
      <c r="F3523">
        <v>24.24</v>
      </c>
      <c r="G3523">
        <v>-3.1829367820977699</v>
      </c>
      <c r="H3523">
        <v>13.0011961664631</v>
      </c>
      <c r="I3523">
        <v>-31.928484701943798</v>
      </c>
      <c r="J3523">
        <v>9.5693917957558394</v>
      </c>
      <c r="K3523">
        <v>21.401145787288701</v>
      </c>
      <c r="L3523">
        <v>23.151369196344302</v>
      </c>
      <c r="M3523">
        <v>92.368179519383702</v>
      </c>
      <c r="N3523">
        <v>1.5772608463622899</v>
      </c>
      <c r="O3523">
        <v>32.013201320131998</v>
      </c>
      <c r="P3523">
        <v>39.711815561959597</v>
      </c>
      <c r="Q3523">
        <v>2.9488491268664999E-2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D3524" t="s">
        <v>629</v>
      </c>
      <c r="E3524">
        <v>39.756754800000003</v>
      </c>
      <c r="F3524">
        <v>38.6</v>
      </c>
      <c r="G3524">
        <v>-65.398163452167594</v>
      </c>
      <c r="H3524">
        <v>-22.835920319624901</v>
      </c>
      <c r="I3524">
        <v>-55.079341540577403</v>
      </c>
      <c r="J3524">
        <v>-2.55866817124295</v>
      </c>
      <c r="K3524">
        <v>45.9794053551201</v>
      </c>
      <c r="L3524">
        <v>55.464918344195702</v>
      </c>
      <c r="M3524">
        <v>31.927031008141402</v>
      </c>
      <c r="N3524">
        <v>3.7697496947268001</v>
      </c>
      <c r="O3524">
        <v>97.150259067357396</v>
      </c>
      <c r="P3524">
        <v>6.77731673582295</v>
      </c>
      <c r="Q3524">
        <v>1.0028395263346999E-2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E3525">
        <v>39.7348</v>
      </c>
      <c r="F3525">
        <v>91.59</v>
      </c>
      <c r="G3525">
        <v>-25.399301744633402</v>
      </c>
      <c r="H3525">
        <v>-4.1762883417990997</v>
      </c>
      <c r="I3525">
        <v>-18.9817852941726</v>
      </c>
      <c r="J3525">
        <v>-2.8773145823056998</v>
      </c>
      <c r="K3525">
        <v>95.610417265198606</v>
      </c>
      <c r="L3525">
        <v>95.186605731450996</v>
      </c>
      <c r="M3525">
        <v>38.211340667771701</v>
      </c>
      <c r="N3525">
        <v>0.736064434437388</v>
      </c>
      <c r="O3525">
        <v>56.021399716126197</v>
      </c>
      <c r="P3525">
        <v>20.5131578947368</v>
      </c>
      <c r="Q3525">
        <v>9.8357110892842006E-2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E3526">
        <v>39.709099999999999</v>
      </c>
      <c r="F3526">
        <v>78.27</v>
      </c>
      <c r="G3526">
        <v>-96.698591948722395</v>
      </c>
      <c r="H3526">
        <v>22.4280061616921</v>
      </c>
      <c r="I3526">
        <v>-83.551458906120104</v>
      </c>
      <c r="J3526">
        <v>-2.4375464082524299</v>
      </c>
      <c r="K3526">
        <v>118.02500000000001</v>
      </c>
      <c r="M3526">
        <v>53.633264452079601</v>
      </c>
      <c r="O3526">
        <v>282.33039478727397</v>
      </c>
      <c r="P3526">
        <v>28.080510554737302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D3527" t="s">
        <v>629</v>
      </c>
      <c r="E3527">
        <v>39.705232500000001</v>
      </c>
      <c r="F3527">
        <v>37.799999999999997</v>
      </c>
      <c r="G3527">
        <v>25.110524142942101</v>
      </c>
      <c r="H3527">
        <v>3.7340075535714101</v>
      </c>
      <c r="I3527">
        <v>12.169033954956401</v>
      </c>
      <c r="J3527">
        <v>0.174929687702643</v>
      </c>
      <c r="K3527">
        <v>36.437195002682103</v>
      </c>
      <c r="L3527">
        <v>34.126174956525503</v>
      </c>
      <c r="M3527">
        <v>73.193398554322798</v>
      </c>
      <c r="N3527">
        <v>1.35764564993398</v>
      </c>
      <c r="O3527">
        <v>15.873015873015801</v>
      </c>
      <c r="P3527">
        <v>71.040723981900399</v>
      </c>
      <c r="Q3527">
        <v>2.8239932810905002E-2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D3528" t="s">
        <v>171</v>
      </c>
      <c r="E3528">
        <v>39.640858399999999</v>
      </c>
      <c r="F3528">
        <v>61.93</v>
      </c>
      <c r="G3528">
        <v>43.646715300355602</v>
      </c>
      <c r="H3528">
        <v>-1.5947673752035101</v>
      </c>
      <c r="I3528">
        <v>-4.4739955970421503</v>
      </c>
      <c r="J3528">
        <v>-0.315093798983266</v>
      </c>
      <c r="K3528">
        <v>59.976420513361198</v>
      </c>
      <c r="L3528">
        <v>54.878389179882902</v>
      </c>
      <c r="M3528">
        <v>67.533995055636296</v>
      </c>
      <c r="N3528">
        <v>1.59915508215415</v>
      </c>
      <c r="O3528">
        <v>16.0988212497981</v>
      </c>
      <c r="P3528">
        <v>99.709771041599396</v>
      </c>
      <c r="Q3528">
        <v>3.0168029192910999E-2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E3529">
        <v>39.621079999999999</v>
      </c>
      <c r="F3529">
        <v>148</v>
      </c>
      <c r="G3529">
        <v>-49.514634219193603</v>
      </c>
      <c r="H3529">
        <v>-3.1582376948382098</v>
      </c>
      <c r="I3529">
        <v>-59.602903306595003</v>
      </c>
      <c r="J3529">
        <v>-2.0756775219288399</v>
      </c>
      <c r="K3529">
        <v>159.50438021344101</v>
      </c>
      <c r="L3529">
        <v>204.01989938109199</v>
      </c>
      <c r="M3529">
        <v>35.916868747216299</v>
      </c>
      <c r="N3529">
        <v>0.10816049622019699</v>
      </c>
      <c r="O3529">
        <v>122.29729729729701</v>
      </c>
      <c r="P3529">
        <v>19.018898271009199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445</v>
      </c>
      <c r="E3530">
        <v>39.6122364</v>
      </c>
      <c r="F3530">
        <v>2.57</v>
      </c>
      <c r="G3530">
        <v>6.1876925885315996</v>
      </c>
      <c r="H3530">
        <v>3.1314737595482498</v>
      </c>
      <c r="I3530">
        <v>-28.197751081770601</v>
      </c>
      <c r="J3530">
        <v>1.92720647721663</v>
      </c>
      <c r="K3530">
        <v>2.5079816210410102</v>
      </c>
      <c r="L3530">
        <v>2.3989028880381298</v>
      </c>
      <c r="M3530">
        <v>56.123529228460903</v>
      </c>
      <c r="N3530">
        <v>1.3668206508779599</v>
      </c>
      <c r="O3530">
        <v>42.023346303501903</v>
      </c>
      <c r="P3530">
        <v>55.757575757575701</v>
      </c>
      <c r="Q3530">
        <v>2.9170047816095002E-2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D3531" t="s">
        <v>140</v>
      </c>
      <c r="E3531">
        <v>39.610188000000001</v>
      </c>
      <c r="F3531">
        <v>30</v>
      </c>
      <c r="G3531">
        <v>-36.05494040037</v>
      </c>
      <c r="H3531">
        <v>-20.258437787188502</v>
      </c>
      <c r="I3531">
        <v>-23.307000101330701</v>
      </c>
      <c r="J3531">
        <v>0.68366730051786495</v>
      </c>
      <c r="K3531">
        <v>31.0952917664269</v>
      </c>
      <c r="L3531">
        <v>32.0417294143041</v>
      </c>
      <c r="M3531">
        <v>43.218507473774601</v>
      </c>
      <c r="N3531">
        <v>1.49478390461997</v>
      </c>
      <c r="O3531">
        <v>35</v>
      </c>
      <c r="P3531">
        <v>24.481327800829799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1535</v>
      </c>
      <c r="E3532">
        <v>39.59928</v>
      </c>
      <c r="F3532">
        <v>126.3</v>
      </c>
      <c r="G3532">
        <v>-55.731660534141</v>
      </c>
      <c r="H3532">
        <v>-26.055081190741198</v>
      </c>
      <c r="I3532">
        <v>-42.584527491538701</v>
      </c>
      <c r="J3532">
        <v>1.1703367042178201</v>
      </c>
      <c r="K3532">
        <v>170.991547167031</v>
      </c>
      <c r="M3532">
        <v>29.270867960281301</v>
      </c>
      <c r="N3532">
        <v>0.59341885108756198</v>
      </c>
      <c r="O3532">
        <v>128.18685669041901</v>
      </c>
      <c r="P3532">
        <v>4.9439135853759799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D3533" t="s">
        <v>6703</v>
      </c>
      <c r="E3533">
        <v>39.527712000000001</v>
      </c>
      <c r="F3533">
        <v>161.1</v>
      </c>
      <c r="G3533">
        <v>5.3684305497573703</v>
      </c>
      <c r="H3533">
        <v>25.175662301871402</v>
      </c>
      <c r="I3533">
        <v>31.122841536796798</v>
      </c>
      <c r="J3533">
        <v>14.845451336409401</v>
      </c>
      <c r="K3533">
        <v>135.082132184713</v>
      </c>
      <c r="L3533">
        <v>119.07505924517601</v>
      </c>
      <c r="M3533">
        <v>69.680515813986602</v>
      </c>
      <c r="N3533">
        <v>2.4482479784366502</v>
      </c>
      <c r="O3533">
        <v>28.708876474239599</v>
      </c>
      <c r="P3533">
        <v>60.939060939060901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D3534" t="s">
        <v>130</v>
      </c>
      <c r="E3534">
        <v>39.522928485000001</v>
      </c>
      <c r="F3534">
        <v>4.46</v>
      </c>
      <c r="G3534">
        <v>77.1200935209325</v>
      </c>
      <c r="H3534">
        <v>9.7576135771774499</v>
      </c>
      <c r="I3534">
        <v>-19.5433794970712</v>
      </c>
      <c r="J3534">
        <v>-2.7916252577441201</v>
      </c>
      <c r="K3534">
        <v>4.3111281559260997</v>
      </c>
      <c r="L3534">
        <v>4.0949270569623</v>
      </c>
      <c r="M3534">
        <v>42.363324792306102</v>
      </c>
      <c r="N3534">
        <v>1.98297616354475</v>
      </c>
      <c r="O3534">
        <v>69.282511210762294</v>
      </c>
      <c r="Q3534">
        <v>-1.8402540427E-5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403</v>
      </c>
      <c r="E3535">
        <v>39.515000000000001</v>
      </c>
      <c r="F3535">
        <v>106.1</v>
      </c>
      <c r="G3535">
        <v>192.43838434282</v>
      </c>
      <c r="H3535">
        <v>23.478567545809401</v>
      </c>
      <c r="I3535">
        <v>31.619258561954599</v>
      </c>
      <c r="J3535">
        <v>-8.2478290052763601</v>
      </c>
      <c r="K3535">
        <v>98.613487398006797</v>
      </c>
      <c r="L3535">
        <v>66.772385806122301</v>
      </c>
      <c r="M3535">
        <v>40.392353338214598</v>
      </c>
      <c r="N3535">
        <v>2.0539350915544401</v>
      </c>
      <c r="O3535">
        <v>43.251649387370399</v>
      </c>
      <c r="P3535">
        <v>218.140929535232</v>
      </c>
      <c r="Q3535">
        <v>0.21866856741749799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E3536">
        <v>39.513599999999997</v>
      </c>
      <c r="F3536">
        <v>20.73</v>
      </c>
      <c r="G3536">
        <v>145.19968554775801</v>
      </c>
      <c r="H3536">
        <v>-22.455923758594999</v>
      </c>
      <c r="I3536">
        <v>-6.3587952040666504</v>
      </c>
      <c r="J3536">
        <v>11.815839349720401</v>
      </c>
      <c r="K3536">
        <v>31.815565155657701</v>
      </c>
      <c r="L3536">
        <v>28.0065974129481</v>
      </c>
      <c r="M3536">
        <v>45.248864662512297</v>
      </c>
      <c r="N3536">
        <v>2.0091956698359601</v>
      </c>
      <c r="O3536">
        <v>250.94066570188099</v>
      </c>
      <c r="P3536">
        <v>249.076321133178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610</v>
      </c>
      <c r="E3537">
        <v>39.504579419999999</v>
      </c>
      <c r="F3537">
        <v>3.91</v>
      </c>
      <c r="G3537">
        <v>-46.457381635489902</v>
      </c>
      <c r="H3537">
        <v>-4.2710312997964799</v>
      </c>
      <c r="I3537">
        <v>-62.587597184145999</v>
      </c>
      <c r="J3537">
        <v>-2.34456165278579</v>
      </c>
      <c r="K3537">
        <v>4.02338690205828</v>
      </c>
      <c r="L3537">
        <v>4.66779184934272</v>
      </c>
      <c r="M3537">
        <v>56.1458435779792</v>
      </c>
      <c r="N3537">
        <v>0.94140135802107205</v>
      </c>
      <c r="O3537">
        <v>109.718670076726</v>
      </c>
      <c r="P3537">
        <v>3.9893617021276602</v>
      </c>
      <c r="Q3537">
        <v>0.116949127720731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E3538">
        <v>39.466252799999999</v>
      </c>
      <c r="F3538">
        <v>150.55000000000001</v>
      </c>
      <c r="G3538">
        <v>82.939710944650201</v>
      </c>
      <c r="H3538">
        <v>30.665418643398301</v>
      </c>
      <c r="I3538">
        <v>130.40170573172901</v>
      </c>
      <c r="J3538">
        <v>13.0134870835127</v>
      </c>
      <c r="K3538">
        <v>112.970445731143</v>
      </c>
      <c r="L3538">
        <v>85.155171914153698</v>
      </c>
      <c r="M3538">
        <v>90.058001334540606</v>
      </c>
      <c r="N3538">
        <v>2.3621547253677599</v>
      </c>
      <c r="O3538">
        <v>1.9594818997010901</v>
      </c>
      <c r="P3538">
        <v>201.1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E3539">
        <v>39.425643749999999</v>
      </c>
      <c r="F3539">
        <v>44.24</v>
      </c>
      <c r="G3539">
        <v>-10.1583274318099</v>
      </c>
      <c r="H3539">
        <v>0.165295517878258</v>
      </c>
      <c r="I3539">
        <v>-16.660998957154899</v>
      </c>
      <c r="J3539">
        <v>13.5276630605203</v>
      </c>
      <c r="K3539">
        <v>44.044745069522101</v>
      </c>
      <c r="L3539">
        <v>43.791307467342101</v>
      </c>
      <c r="M3539">
        <v>58.994211912231101</v>
      </c>
      <c r="N3539">
        <v>0.82145202352218705</v>
      </c>
      <c r="O3539">
        <v>34.493670886075897</v>
      </c>
      <c r="P3539">
        <v>24.619718309859099</v>
      </c>
      <c r="Q3539">
        <v>8.5317672347606996E-2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D3540" t="s">
        <v>7245</v>
      </c>
      <c r="E3540">
        <v>39.261193069999997</v>
      </c>
      <c r="F3540">
        <v>42.05</v>
      </c>
      <c r="G3540">
        <v>-27.930059578001</v>
      </c>
      <c r="H3540">
        <v>14.230333839371401</v>
      </c>
      <c r="I3540">
        <v>-35.796418087165399</v>
      </c>
      <c r="J3540">
        <v>32.441197926886197</v>
      </c>
      <c r="K3540">
        <v>35.303005572646398</v>
      </c>
      <c r="M3540">
        <v>86.135834127079704</v>
      </c>
      <c r="N3540">
        <v>2.39976415094339</v>
      </c>
      <c r="O3540">
        <v>36.860879904875098</v>
      </c>
      <c r="P3540">
        <v>56.902985074626798</v>
      </c>
    </row>
    <row r="3541" spans="1:17" hidden="1" x14ac:dyDescent="0.3">
      <c r="A3541" t="s">
        <v>7246</v>
      </c>
      <c r="B3541" t="s">
        <v>7247</v>
      </c>
      <c r="C3541" t="str">
        <f>IFERROR(VLOOKUP(Table1[[#This Row],[Ticker]],[1]!Table1[[Symbol]:[Industry]],2,FALSE),"-")</f>
        <v>-</v>
      </c>
      <c r="D3541" t="s">
        <v>21</v>
      </c>
      <c r="E3541">
        <v>39.202987499999999</v>
      </c>
      <c r="F3541">
        <v>160.9</v>
      </c>
      <c r="G3541">
        <v>68.857408659262902</v>
      </c>
      <c r="H3541">
        <v>-14.0041957557741</v>
      </c>
      <c r="I3541">
        <v>10.317519650836701</v>
      </c>
      <c r="J3541">
        <v>-1.73744510558575</v>
      </c>
      <c r="K3541">
        <v>162.12805774694201</v>
      </c>
      <c r="L3541">
        <v>131.87873345869099</v>
      </c>
      <c r="M3541">
        <v>29.948742711775498</v>
      </c>
      <c r="N3541">
        <v>0.20925824768186299</v>
      </c>
      <c r="O3541">
        <v>51.615910503418199</v>
      </c>
      <c r="P3541">
        <v>129.16963395527699</v>
      </c>
      <c r="Q3541">
        <v>0.127036681520388</v>
      </c>
    </row>
    <row r="3542" spans="1:17" hidden="1" x14ac:dyDescent="0.3">
      <c r="A3542" t="s">
        <v>7248</v>
      </c>
      <c r="B3542" t="s">
        <v>7249</v>
      </c>
      <c r="C3542" t="str">
        <f>IFERROR(VLOOKUP(Table1[[#This Row],[Ticker]],[1]!Table1[[Symbol]:[Industry]],2,FALSE),"-")</f>
        <v>-</v>
      </c>
      <c r="D3542" t="s">
        <v>713</v>
      </c>
      <c r="E3542">
        <v>39.201162959999998</v>
      </c>
      <c r="F3542">
        <v>53.38</v>
      </c>
      <c r="G3542">
        <v>-7.8079683339157899</v>
      </c>
      <c r="H3542">
        <v>0.94893109358329897</v>
      </c>
      <c r="I3542">
        <v>-1.71315819693289</v>
      </c>
      <c r="J3542">
        <v>7.8862679857898105E-2</v>
      </c>
      <c r="K3542">
        <v>51.365709055682899</v>
      </c>
      <c r="L3542">
        <v>48.2683855373771</v>
      </c>
      <c r="M3542">
        <v>73.375507359077204</v>
      </c>
      <c r="N3542">
        <v>0.26591801155939199</v>
      </c>
      <c r="O3542">
        <v>2.5477707006369399</v>
      </c>
      <c r="P3542">
        <v>30.195121951219502</v>
      </c>
      <c r="Q3542">
        <v>8.5918559496748995E-2</v>
      </c>
    </row>
    <row r="3543" spans="1:17" hidden="1" x14ac:dyDescent="0.3">
      <c r="A3543" t="s">
        <v>7250</v>
      </c>
      <c r="B3543" t="s">
        <v>7251</v>
      </c>
      <c r="C3543" t="str">
        <f>IFERROR(VLOOKUP(Table1[[#This Row],[Ticker]],[1]!Table1[[Symbol]:[Industry]],2,FALSE),"-")</f>
        <v>-</v>
      </c>
      <c r="D3543" t="s">
        <v>542</v>
      </c>
      <c r="E3543">
        <v>39.195</v>
      </c>
      <c r="F3543">
        <v>144</v>
      </c>
      <c r="G3543">
        <v>96.477953427836198</v>
      </c>
      <c r="H3543">
        <v>0.32663935262523403</v>
      </c>
      <c r="I3543">
        <v>66.044974289962298</v>
      </c>
      <c r="J3543">
        <v>13.634128854577099</v>
      </c>
      <c r="K3543">
        <v>126.685650186393</v>
      </c>
      <c r="L3543">
        <v>105.80134881977401</v>
      </c>
      <c r="M3543">
        <v>59.653471267802097</v>
      </c>
      <c r="N3543">
        <v>0.68035761259248395</v>
      </c>
      <c r="O3543">
        <v>0.59027777777778101</v>
      </c>
      <c r="P3543">
        <v>146.57534246575301</v>
      </c>
      <c r="Q3543">
        <v>7.6116982790760998E-2</v>
      </c>
    </row>
    <row r="3544" spans="1:17" hidden="1" x14ac:dyDescent="0.3">
      <c r="A3544" t="s">
        <v>7252</v>
      </c>
      <c r="B3544" t="s">
        <v>7253</v>
      </c>
      <c r="C3544" t="str">
        <f>IFERROR(VLOOKUP(Table1[[#This Row],[Ticker]],[1]!Table1[[Symbol]:[Industry]],2,FALSE),"-")</f>
        <v>-</v>
      </c>
      <c r="E3544">
        <v>39.167752249999999</v>
      </c>
      <c r="F3544">
        <v>12.16</v>
      </c>
      <c r="G3544">
        <v>-15.7607474086888</v>
      </c>
      <c r="H3544">
        <v>-13.284539266299801</v>
      </c>
      <c r="I3544">
        <v>28.607239219092701</v>
      </c>
      <c r="J3544">
        <v>-3.9648915472894801</v>
      </c>
      <c r="K3544">
        <v>11.1779846900069</v>
      </c>
      <c r="L3544">
        <v>9.2162885420026601</v>
      </c>
      <c r="M3544">
        <v>11.844497414422101</v>
      </c>
      <c r="N3544">
        <v>0.33174276441133899</v>
      </c>
      <c r="O3544">
        <v>11.7598684210526</v>
      </c>
      <c r="P3544">
        <v>97.402597402597394</v>
      </c>
    </row>
    <row r="3545" spans="1:17" hidden="1" x14ac:dyDescent="0.3">
      <c r="A3545" t="s">
        <v>7254</v>
      </c>
      <c r="B3545" t="s">
        <v>7255</v>
      </c>
      <c r="C3545" t="str">
        <f>IFERROR(VLOOKUP(Table1[[#This Row],[Ticker]],[1]!Table1[[Symbol]:[Industry]],2,FALSE),"-")</f>
        <v>-</v>
      </c>
      <c r="D3545" t="s">
        <v>100</v>
      </c>
      <c r="E3545">
        <v>39.145607099999999</v>
      </c>
      <c r="F3545">
        <v>8.4600000000000009</v>
      </c>
      <c r="G3545">
        <v>-50.739922569172002</v>
      </c>
      <c r="H3545">
        <v>-7.9410699918132703</v>
      </c>
      <c r="I3545">
        <v>-42.3107924323945</v>
      </c>
      <c r="J3545">
        <v>-4.0481985731409598</v>
      </c>
      <c r="K3545">
        <v>8.9585818145273706</v>
      </c>
      <c r="L3545">
        <v>10.304173426808701</v>
      </c>
      <c r="M3545">
        <v>33.604218901295397</v>
      </c>
      <c r="N3545">
        <v>0.44052078133641598</v>
      </c>
      <c r="O3545">
        <v>69.621749408983405</v>
      </c>
      <c r="P3545">
        <v>6.1480552070263697</v>
      </c>
      <c r="Q3545">
        <v>-9.5483465626910007E-3</v>
      </c>
    </row>
    <row r="3546" spans="1:17" hidden="1" x14ac:dyDescent="0.3">
      <c r="A3546" t="s">
        <v>7256</v>
      </c>
      <c r="B3546" t="s">
        <v>7257</v>
      </c>
      <c r="C3546" t="str">
        <f>IFERROR(VLOOKUP(Table1[[#This Row],[Ticker]],[1]!Table1[[Symbol]:[Industry]],2,FALSE),"-")</f>
        <v>-</v>
      </c>
      <c r="E3546">
        <v>39.130847533999997</v>
      </c>
      <c r="F3546">
        <v>56.5</v>
      </c>
      <c r="G3546">
        <v>-16.533820132981099</v>
      </c>
      <c r="H3546">
        <v>-2.89652176116841</v>
      </c>
      <c r="I3546">
        <v>-31.059671577943298</v>
      </c>
      <c r="J3546">
        <v>6.9905598848846298</v>
      </c>
      <c r="K3546">
        <v>56.706423606210997</v>
      </c>
      <c r="L3546">
        <v>57.037723802568401</v>
      </c>
      <c r="M3546">
        <v>51.785281864469702</v>
      </c>
      <c r="N3546">
        <v>0.51095386385522501</v>
      </c>
      <c r="O3546">
        <v>52.212389380530901</v>
      </c>
      <c r="P3546">
        <v>47.442588726513499</v>
      </c>
      <c r="Q3546">
        <v>0.11622890950025799</v>
      </c>
    </row>
    <row r="3547" spans="1:17" hidden="1" x14ac:dyDescent="0.3">
      <c r="A3547" t="s">
        <v>7258</v>
      </c>
      <c r="B3547" t="s">
        <v>7259</v>
      </c>
      <c r="C3547" t="str">
        <f>IFERROR(VLOOKUP(Table1[[#This Row],[Ticker]],[1]!Table1[[Symbol]:[Industry]],2,FALSE),"-")</f>
        <v>-</v>
      </c>
      <c r="D3547" t="s">
        <v>65</v>
      </c>
      <c r="E3547">
        <v>39.1</v>
      </c>
      <c r="F3547">
        <v>38.93</v>
      </c>
      <c r="G3547">
        <v>18.4876005048778</v>
      </c>
      <c r="H3547">
        <v>-13.6483962522911</v>
      </c>
      <c r="I3547">
        <v>-33.8294664828653</v>
      </c>
      <c r="J3547">
        <v>3.3539158155236199</v>
      </c>
      <c r="K3547">
        <v>38.658972421799398</v>
      </c>
      <c r="L3547">
        <v>37.8485266221291</v>
      </c>
      <c r="M3547">
        <v>50.814012427366499</v>
      </c>
      <c r="N3547">
        <v>2.1909987879876098</v>
      </c>
      <c r="O3547">
        <v>57.975854097097297</v>
      </c>
      <c r="P3547">
        <v>52.308294209702602</v>
      </c>
      <c r="Q3547">
        <v>1.3843692966907E-2</v>
      </c>
    </row>
    <row r="3548" spans="1:17" hidden="1" x14ac:dyDescent="0.3">
      <c r="A3548" t="s">
        <v>7260</v>
      </c>
      <c r="B3548" t="s">
        <v>7261</v>
      </c>
      <c r="C3548" t="str">
        <f>IFERROR(VLOOKUP(Table1[[#This Row],[Ticker]],[1]!Table1[[Symbol]:[Industry]],2,FALSE),"-")</f>
        <v>-</v>
      </c>
      <c r="E3548">
        <v>39.039910650000003</v>
      </c>
      <c r="F3548">
        <v>14.99</v>
      </c>
      <c r="G3548">
        <v>18.527436178275099</v>
      </c>
      <c r="H3548">
        <v>-2.81577194141355</v>
      </c>
      <c r="I3548">
        <v>-1.42300912670083</v>
      </c>
      <c r="J3548">
        <v>-5.5029352938949199</v>
      </c>
      <c r="K3548">
        <v>14.273373880539999</v>
      </c>
      <c r="L3548">
        <v>12.8411351363603</v>
      </c>
      <c r="M3548">
        <v>50.717746280280601</v>
      </c>
      <c r="N3548">
        <v>1.5126050420168</v>
      </c>
      <c r="O3548">
        <v>41.961307538358902</v>
      </c>
      <c r="P3548">
        <v>66.186252771618598</v>
      </c>
      <c r="Q3548">
        <v>1.0979632550071E-2</v>
      </c>
    </row>
    <row r="3549" spans="1:17" hidden="1" x14ac:dyDescent="0.3">
      <c r="A3549" t="s">
        <v>7262</v>
      </c>
      <c r="B3549" t="s">
        <v>7263</v>
      </c>
      <c r="C3549" t="str">
        <f>IFERROR(VLOOKUP(Table1[[#This Row],[Ticker]],[1]!Table1[[Symbol]:[Industry]],2,FALSE),"-")</f>
        <v>-</v>
      </c>
      <c r="E3549">
        <v>38.977060215999998</v>
      </c>
      <c r="F3549">
        <v>0.9</v>
      </c>
      <c r="G3549">
        <v>-19.724826265163699</v>
      </c>
      <c r="H3549">
        <v>2.5307228208749302</v>
      </c>
      <c r="I3549">
        <v>-41.593904431454398</v>
      </c>
      <c r="J3549">
        <v>8.2444107782919094</v>
      </c>
      <c r="K3549">
        <v>0.88517360608484696</v>
      </c>
      <c r="L3549">
        <v>0.93899125498526004</v>
      </c>
      <c r="M3549">
        <v>60.8025511204577</v>
      </c>
      <c r="N3549">
        <v>2.0200558986408899</v>
      </c>
      <c r="O3549">
        <v>50</v>
      </c>
      <c r="P3549">
        <v>13.9240506329113</v>
      </c>
      <c r="Q3549">
        <v>1.17613429012E-4</v>
      </c>
    </row>
    <row r="3550" spans="1:17" hidden="1" x14ac:dyDescent="0.3">
      <c r="A3550" t="s">
        <v>7264</v>
      </c>
      <c r="B3550" t="s">
        <v>7265</v>
      </c>
      <c r="C3550" t="str">
        <f>IFERROR(VLOOKUP(Table1[[#This Row],[Ticker]],[1]!Table1[[Symbol]:[Industry]],2,FALSE),"-")</f>
        <v>-</v>
      </c>
      <c r="D3550" t="s">
        <v>46</v>
      </c>
      <c r="E3550">
        <v>38.969880000000003</v>
      </c>
      <c r="F3550">
        <v>1.46</v>
      </c>
      <c r="G3550">
        <v>-48.358501957662902</v>
      </c>
      <c r="H3550">
        <v>-12.5527920665615</v>
      </c>
      <c r="I3550">
        <v>-65.057448761140407</v>
      </c>
      <c r="J3550">
        <v>1.27162166264565</v>
      </c>
      <c r="K3550">
        <v>1.5953902049584201</v>
      </c>
      <c r="L3550">
        <v>1.9487913199620399</v>
      </c>
      <c r="M3550">
        <v>56.950766814027503</v>
      </c>
      <c r="N3550">
        <v>1.12114268652946</v>
      </c>
      <c r="O3550">
        <v>146.57534246575301</v>
      </c>
      <c r="P3550">
        <v>13.178294573643401</v>
      </c>
      <c r="Q3550">
        <v>1.3868647037165E-2</v>
      </c>
    </row>
    <row r="3551" spans="1:17" hidden="1" x14ac:dyDescent="0.3">
      <c r="A3551" t="s">
        <v>7266</v>
      </c>
      <c r="B3551" t="s">
        <v>7267</v>
      </c>
      <c r="C3551" t="str">
        <f>IFERROR(VLOOKUP(Table1[[#This Row],[Ticker]],[1]!Table1[[Symbol]:[Industry]],2,FALSE),"-")</f>
        <v>-</v>
      </c>
      <c r="E3551">
        <v>38.882569920000002</v>
      </c>
      <c r="F3551">
        <v>5.12</v>
      </c>
      <c r="G3551">
        <v>43.369718483428798</v>
      </c>
      <c r="H3551">
        <v>-7.6169037973399298</v>
      </c>
      <c r="I3551">
        <v>-21.031474735166402</v>
      </c>
      <c r="J3551">
        <v>-2.99027652022518</v>
      </c>
      <c r="K3551">
        <v>5.3268799475063098</v>
      </c>
      <c r="L3551">
        <v>4.9545015554551801</v>
      </c>
      <c r="M3551">
        <v>37.637028224975701</v>
      </c>
      <c r="N3551">
        <v>2.8630159069021599</v>
      </c>
      <c r="O3551">
        <v>43.359375</v>
      </c>
      <c r="P3551">
        <v>179.78142076502701</v>
      </c>
      <c r="Q3551">
        <v>7.1922709620088995E-2</v>
      </c>
    </row>
    <row r="3552" spans="1:17" hidden="1" x14ac:dyDescent="0.3">
      <c r="A3552" t="s">
        <v>7268</v>
      </c>
      <c r="B3552" t="s">
        <v>7269</v>
      </c>
      <c r="C3552" t="str">
        <f>IFERROR(VLOOKUP(Table1[[#This Row],[Ticker]],[1]!Table1[[Symbol]:[Industry]],2,FALSE),"-")</f>
        <v>-</v>
      </c>
      <c r="E3552">
        <v>38.877327999999999</v>
      </c>
      <c r="F3552">
        <v>19.73</v>
      </c>
      <c r="G3552">
        <v>-67.917120726807994</v>
      </c>
      <c r="H3552">
        <v>14.4713036988485</v>
      </c>
      <c r="I3552">
        <v>-37.355364016802199</v>
      </c>
      <c r="J3552">
        <v>-5.12694536872963</v>
      </c>
      <c r="K3552">
        <v>18.946588800847401</v>
      </c>
      <c r="L3552">
        <v>22.082471509689501</v>
      </c>
      <c r="M3552">
        <v>55.211484424726301</v>
      </c>
      <c r="N3552">
        <v>1.10822029131871</v>
      </c>
      <c r="O3552">
        <v>96.654840344652797</v>
      </c>
      <c r="P3552">
        <v>31.270791749833599</v>
      </c>
      <c r="Q3552">
        <v>5.7686400572802998E-2</v>
      </c>
    </row>
    <row r="3553" spans="1:17" hidden="1" x14ac:dyDescent="0.3">
      <c r="A3553" t="s">
        <v>7270</v>
      </c>
      <c r="B3553" t="s">
        <v>7271</v>
      </c>
      <c r="C3553" t="str">
        <f>IFERROR(VLOOKUP(Table1[[#This Row],[Ticker]],[1]!Table1[[Symbol]:[Industry]],2,FALSE),"-")</f>
        <v>-</v>
      </c>
      <c r="D3553" t="s">
        <v>140</v>
      </c>
      <c r="E3553">
        <v>38.852111999999998</v>
      </c>
      <c r="F3553">
        <v>24.87</v>
      </c>
      <c r="G3553">
        <v>125.604942005781</v>
      </c>
      <c r="H3553">
        <v>-18.6075230912083</v>
      </c>
      <c r="I3553">
        <v>0.32906948252062601</v>
      </c>
      <c r="J3553">
        <v>-11.0110048959737</v>
      </c>
      <c r="K3553">
        <v>30.7149110291647</v>
      </c>
      <c r="L3553">
        <v>26.383963204720601</v>
      </c>
      <c r="M3553">
        <v>21.522575334292402</v>
      </c>
      <c r="N3553">
        <v>1.4252652160264201</v>
      </c>
      <c r="O3553">
        <v>80.739847205468394</v>
      </c>
      <c r="P3553">
        <v>176.333333333333</v>
      </c>
      <c r="Q3553">
        <v>0.124720513485684</v>
      </c>
    </row>
    <row r="3554" spans="1:17" hidden="1" x14ac:dyDescent="0.3">
      <c r="A3554" t="s">
        <v>7272</v>
      </c>
      <c r="B3554" t="s">
        <v>7273</v>
      </c>
      <c r="C3554" t="str">
        <f>IFERROR(VLOOKUP(Table1[[#This Row],[Ticker]],[1]!Table1[[Symbol]:[Industry]],2,FALSE),"-")</f>
        <v>-</v>
      </c>
      <c r="D3554" t="s">
        <v>49</v>
      </c>
      <c r="E3554">
        <v>38.747954399999998</v>
      </c>
      <c r="F3554">
        <v>59.08</v>
      </c>
      <c r="G3554">
        <v>-5.60717920634018</v>
      </c>
      <c r="H3554">
        <v>-8.6256454995122809</v>
      </c>
      <c r="I3554">
        <v>6.5808565160928598</v>
      </c>
      <c r="J3554">
        <v>2.5749026980219698</v>
      </c>
      <c r="K3554">
        <v>59.999096928235197</v>
      </c>
      <c r="L3554">
        <v>56.759646070613698</v>
      </c>
      <c r="M3554">
        <v>33.887666570811497</v>
      </c>
      <c r="N3554">
        <v>0.87583668310132301</v>
      </c>
      <c r="O3554">
        <v>32.8706838185511</v>
      </c>
      <c r="P3554">
        <v>45.876543209876502</v>
      </c>
      <c r="Q3554">
        <v>8.6702980678714001E-2</v>
      </c>
    </row>
    <row r="3555" spans="1:17" hidden="1" x14ac:dyDescent="0.3">
      <c r="A3555" t="s">
        <v>7274</v>
      </c>
      <c r="B3555" t="s">
        <v>7275</v>
      </c>
      <c r="C3555" t="str">
        <f>IFERROR(VLOOKUP(Table1[[#This Row],[Ticker]],[1]!Table1[[Symbol]:[Industry]],2,FALSE),"-")</f>
        <v>-</v>
      </c>
      <c r="D3555" t="s">
        <v>505</v>
      </c>
      <c r="E3555">
        <v>38.71116</v>
      </c>
      <c r="F3555">
        <v>60.55</v>
      </c>
      <c r="G3555">
        <v>33.734926056817699</v>
      </c>
      <c r="H3555">
        <v>5.5628083823722401</v>
      </c>
      <c r="I3555">
        <v>-2.3691370728287899</v>
      </c>
      <c r="J3555">
        <v>20.7693608780923</v>
      </c>
      <c r="K3555">
        <v>56.687105980778099</v>
      </c>
      <c r="L3555">
        <v>54.893587155484397</v>
      </c>
      <c r="M3555">
        <v>62.447980439284699</v>
      </c>
      <c r="N3555">
        <v>0.72481572481572398</v>
      </c>
      <c r="O3555">
        <v>23.8645747316267</v>
      </c>
      <c r="P3555">
        <v>79.142011834319504</v>
      </c>
    </row>
    <row r="3556" spans="1:17" hidden="1" x14ac:dyDescent="0.3">
      <c r="A3556" t="s">
        <v>7276</v>
      </c>
      <c r="B3556" t="s">
        <v>7277</v>
      </c>
      <c r="C3556" t="str">
        <f>IFERROR(VLOOKUP(Table1[[#This Row],[Ticker]],[1]!Table1[[Symbol]:[Industry]],2,FALSE),"-")</f>
        <v>-</v>
      </c>
      <c r="D3556" t="s">
        <v>46</v>
      </c>
      <c r="E3556">
        <v>38.660129999999903</v>
      </c>
      <c r="F3556">
        <v>30.75</v>
      </c>
      <c r="K3556">
        <v>26.2695652130257</v>
      </c>
      <c r="L3556">
        <v>18.751713502708899</v>
      </c>
      <c r="M3556">
        <v>99.999990516182706</v>
      </c>
      <c r="N3556">
        <v>1</v>
      </c>
      <c r="Q3556">
        <v>6.2078155048784001E-2</v>
      </c>
    </row>
    <row r="3557" spans="1:17" hidden="1" x14ac:dyDescent="0.3">
      <c r="A3557" t="s">
        <v>7278</v>
      </c>
      <c r="B3557" t="s">
        <v>7279</v>
      </c>
      <c r="C3557" t="str">
        <f>IFERROR(VLOOKUP(Table1[[#This Row],[Ticker]],[1]!Table1[[Symbol]:[Industry]],2,FALSE),"-")</f>
        <v>-</v>
      </c>
      <c r="E3557">
        <v>38.639084400000002</v>
      </c>
      <c r="F3557">
        <v>1.71</v>
      </c>
      <c r="G3557">
        <v>2.9642493650883699</v>
      </c>
      <c r="H3557">
        <v>33.933437753001598</v>
      </c>
      <c r="I3557">
        <v>3.08049437680266</v>
      </c>
      <c r="J3557">
        <v>11.7123196809834</v>
      </c>
      <c r="K3557">
        <v>1.51873065068474</v>
      </c>
      <c r="L3557">
        <v>1.5767614447123699</v>
      </c>
      <c r="M3557">
        <v>87.036764110217007</v>
      </c>
      <c r="N3557">
        <v>1.46343365337822</v>
      </c>
      <c r="O3557">
        <v>15.789473684210501</v>
      </c>
      <c r="P3557">
        <v>55.454545454545404</v>
      </c>
      <c r="Q3557">
        <v>-8.5170261522047E-2</v>
      </c>
    </row>
    <row r="3558" spans="1:17" hidden="1" x14ac:dyDescent="0.3">
      <c r="A3558" t="s">
        <v>7280</v>
      </c>
      <c r="B3558" t="s">
        <v>7281</v>
      </c>
      <c r="C3558" t="str">
        <f>IFERROR(VLOOKUP(Table1[[#This Row],[Ticker]],[1]!Table1[[Symbol]:[Industry]],2,FALSE),"-")</f>
        <v>-</v>
      </c>
      <c r="D3558" t="s">
        <v>403</v>
      </c>
      <c r="E3558">
        <v>38.634712</v>
      </c>
      <c r="F3558">
        <v>0.95</v>
      </c>
      <c r="G3558">
        <v>-24.5545476273928</v>
      </c>
      <c r="H3558">
        <v>-0.22702543971964401</v>
      </c>
      <c r="I3558">
        <v>-26.096409800101501</v>
      </c>
      <c r="J3558">
        <v>-4.9908833393551504</v>
      </c>
      <c r="K3558">
        <v>0.97217012100016698</v>
      </c>
      <c r="L3558">
        <v>0.94377520507326895</v>
      </c>
      <c r="M3558">
        <v>42.054441403828598</v>
      </c>
      <c r="N3558">
        <v>2.8896599954834898</v>
      </c>
      <c r="O3558">
        <v>29.473684210526301</v>
      </c>
      <c r="P3558">
        <v>30.136986301369799</v>
      </c>
      <c r="Q3558">
        <v>0.11903862570330399</v>
      </c>
    </row>
    <row r="3559" spans="1:17" hidden="1" x14ac:dyDescent="0.3">
      <c r="A3559" t="s">
        <v>7282</v>
      </c>
      <c r="B3559" t="s">
        <v>7283</v>
      </c>
      <c r="C3559" t="str">
        <f>IFERROR(VLOOKUP(Table1[[#This Row],[Ticker]],[1]!Table1[[Symbol]:[Industry]],2,FALSE),"-")</f>
        <v>-</v>
      </c>
      <c r="D3559" t="s">
        <v>95</v>
      </c>
      <c r="E3559">
        <v>38.624256000000003</v>
      </c>
      <c r="F3559">
        <v>37.26</v>
      </c>
      <c r="G3559">
        <v>-48.7824369382989</v>
      </c>
      <c r="H3559">
        <v>14.4304275109829</v>
      </c>
      <c r="I3559">
        <v>-21.6041573561299</v>
      </c>
      <c r="J3559">
        <v>5.8832996671807898</v>
      </c>
      <c r="K3559">
        <v>36.7140017632397</v>
      </c>
      <c r="L3559">
        <v>39.340069412324198</v>
      </c>
      <c r="M3559">
        <v>57.467669384858802</v>
      </c>
      <c r="N3559">
        <v>0.45012037011692901</v>
      </c>
      <c r="O3559">
        <v>51.180891035963498</v>
      </c>
      <c r="P3559">
        <v>36.884643644379103</v>
      </c>
      <c r="Q3559">
        <v>2.8032391663467E-2</v>
      </c>
    </row>
    <row r="3560" spans="1:17" hidden="1" x14ac:dyDescent="0.3">
      <c r="A3560" t="s">
        <v>7284</v>
      </c>
      <c r="B3560" t="s">
        <v>7285</v>
      </c>
      <c r="C3560" t="str">
        <f>IFERROR(VLOOKUP(Table1[[#This Row],[Ticker]],[1]!Table1[[Symbol]:[Industry]],2,FALSE),"-")</f>
        <v>-</v>
      </c>
      <c r="D3560" t="s">
        <v>713</v>
      </c>
      <c r="E3560">
        <v>38.618346535999997</v>
      </c>
      <c r="F3560">
        <v>150.88999999999999</v>
      </c>
      <c r="G3560">
        <v>35.562636142149501</v>
      </c>
      <c r="H3560">
        <v>1.0938589856952601</v>
      </c>
      <c r="I3560">
        <v>22.6370977166453</v>
      </c>
      <c r="J3560">
        <v>1.99315145933161</v>
      </c>
      <c r="K3560">
        <v>141.912348319047</v>
      </c>
      <c r="L3560">
        <v>122.4322375583</v>
      </c>
      <c r="M3560">
        <v>44.752496423100702</v>
      </c>
      <c r="N3560">
        <v>1.0391433338729299</v>
      </c>
      <c r="O3560">
        <v>2.7901120021207499</v>
      </c>
      <c r="P3560">
        <v>87.907845579078398</v>
      </c>
    </row>
    <row r="3561" spans="1:17" hidden="1" x14ac:dyDescent="0.3">
      <c r="A3561" t="s">
        <v>7286</v>
      </c>
      <c r="B3561" t="s">
        <v>7287</v>
      </c>
      <c r="C3561" t="str">
        <f>IFERROR(VLOOKUP(Table1[[#This Row],[Ticker]],[1]!Table1[[Symbol]:[Industry]],2,FALSE),"-")</f>
        <v>-</v>
      </c>
      <c r="E3561">
        <v>38.592376616000003</v>
      </c>
      <c r="F3561">
        <v>44.3</v>
      </c>
      <c r="G3561">
        <v>702.43020397122905</v>
      </c>
      <c r="H3561">
        <v>-3.68026492094201</v>
      </c>
      <c r="I3561">
        <v>41.412826361444402</v>
      </c>
      <c r="J3561">
        <v>-7.8440245958577401</v>
      </c>
      <c r="K3561">
        <v>46.457766506128202</v>
      </c>
      <c r="L3561">
        <v>35.9071791831269</v>
      </c>
      <c r="M3561">
        <v>28.288030241537999</v>
      </c>
      <c r="N3561">
        <v>0.28935426767096201</v>
      </c>
      <c r="O3561">
        <v>42.799097065462703</v>
      </c>
      <c r="P3561">
        <v>906.81818181818096</v>
      </c>
      <c r="Q3561">
        <v>0.16084080040870399</v>
      </c>
    </row>
    <row r="3562" spans="1:17" hidden="1" x14ac:dyDescent="0.3">
      <c r="A3562" t="s">
        <v>7288</v>
      </c>
      <c r="B3562" t="s">
        <v>7289</v>
      </c>
      <c r="C3562" t="str">
        <f>IFERROR(VLOOKUP(Table1[[#This Row],[Ticker]],[1]!Table1[[Symbol]:[Industry]],2,FALSE),"-")</f>
        <v>-</v>
      </c>
      <c r="E3562">
        <v>38.533690499999999</v>
      </c>
      <c r="F3562">
        <v>159.65</v>
      </c>
      <c r="G3562">
        <v>29.997109292685099</v>
      </c>
      <c r="H3562">
        <v>10.2126400322039</v>
      </c>
      <c r="I3562">
        <v>45.609260766955202</v>
      </c>
      <c r="J3562">
        <v>9.76923347332737</v>
      </c>
      <c r="K3562">
        <v>139.55020610083699</v>
      </c>
      <c r="L3562">
        <v>115.279473898688</v>
      </c>
      <c r="M3562">
        <v>74.868853295696098</v>
      </c>
      <c r="N3562">
        <v>1.3445891635307901</v>
      </c>
      <c r="O3562">
        <v>9.6147823363607898</v>
      </c>
      <c r="P3562">
        <v>87.823529411764696</v>
      </c>
      <c r="Q3562">
        <v>0.13171589793087701</v>
      </c>
    </row>
    <row r="3563" spans="1:17" hidden="1" x14ac:dyDescent="0.3">
      <c r="A3563" t="s">
        <v>7290</v>
      </c>
      <c r="B3563" t="s">
        <v>7291</v>
      </c>
      <c r="C3563" t="str">
        <f>IFERROR(VLOOKUP(Table1[[#This Row],[Ticker]],[1]!Table1[[Symbol]:[Industry]],2,FALSE),"-")</f>
        <v>-</v>
      </c>
      <c r="D3563" t="s">
        <v>1329</v>
      </c>
      <c r="E3563">
        <v>38.503000550000003</v>
      </c>
      <c r="F3563">
        <v>33.700000000000003</v>
      </c>
      <c r="G3563">
        <v>-63.487363538137402</v>
      </c>
      <c r="H3563">
        <v>-7.4692771791250703</v>
      </c>
      <c r="I3563">
        <v>-50.340230495535103</v>
      </c>
      <c r="J3563">
        <v>-3.8790100185982599</v>
      </c>
      <c r="K3563">
        <v>35.768589594024697</v>
      </c>
      <c r="M3563">
        <v>40.353589127306797</v>
      </c>
      <c r="N3563">
        <v>0.98592115848753004</v>
      </c>
      <c r="O3563">
        <v>74.480712166172097</v>
      </c>
      <c r="P3563">
        <v>15.2136752136752</v>
      </c>
    </row>
    <row r="3564" spans="1:17" hidden="1" x14ac:dyDescent="0.3">
      <c r="A3564" t="s">
        <v>7292</v>
      </c>
      <c r="B3564" t="s">
        <v>7293</v>
      </c>
      <c r="C3564" t="str">
        <f>IFERROR(VLOOKUP(Table1[[#This Row],[Ticker]],[1]!Table1[[Symbol]:[Industry]],2,FALSE),"-")</f>
        <v>-</v>
      </c>
      <c r="D3564" t="s">
        <v>713</v>
      </c>
      <c r="E3564">
        <v>38.500961535999998</v>
      </c>
      <c r="F3564">
        <v>21.51</v>
      </c>
      <c r="G3564">
        <v>33.638382923837298</v>
      </c>
      <c r="H3564">
        <v>2.3888953388940002</v>
      </c>
      <c r="I3564">
        <v>9.9645412010885295</v>
      </c>
      <c r="J3564">
        <v>2.0347206728962699</v>
      </c>
      <c r="K3564">
        <v>20.2407519603609</v>
      </c>
      <c r="L3564">
        <v>17.922168891438002</v>
      </c>
      <c r="M3564">
        <v>45.204362990631097</v>
      </c>
      <c r="N3564">
        <v>1.2282130051398901</v>
      </c>
      <c r="O3564">
        <v>3.44026034402602</v>
      </c>
      <c r="P3564">
        <v>61.729323308270601</v>
      </c>
    </row>
    <row r="3565" spans="1:17" hidden="1" x14ac:dyDescent="0.3">
      <c r="A3565" t="s">
        <v>7294</v>
      </c>
      <c r="B3565" t="s">
        <v>7295</v>
      </c>
      <c r="C3565" t="str">
        <f>IFERROR(VLOOKUP(Table1[[#This Row],[Ticker]],[1]!Table1[[Symbol]:[Industry]],2,FALSE),"-")</f>
        <v>-</v>
      </c>
      <c r="D3565" t="s">
        <v>100</v>
      </c>
      <c r="E3565">
        <v>38.356999999999999</v>
      </c>
      <c r="F3565">
        <v>1.33</v>
      </c>
      <c r="G3565">
        <v>40.642820793659801</v>
      </c>
      <c r="H3565">
        <v>46.6623754819393</v>
      </c>
      <c r="I3565">
        <v>14.2066205029287</v>
      </c>
      <c r="J3565">
        <v>19.722398199675499</v>
      </c>
      <c r="K3565">
        <v>0.94516462167217397</v>
      </c>
      <c r="L3565">
        <v>0.97362271996602201</v>
      </c>
      <c r="M3565">
        <v>92.917591342064696</v>
      </c>
      <c r="N3565">
        <v>1.41375669303313</v>
      </c>
      <c r="O3565">
        <v>0</v>
      </c>
      <c r="P3565">
        <v>90</v>
      </c>
      <c r="Q3565">
        <v>2.6087850494509999E-3</v>
      </c>
    </row>
    <row r="3566" spans="1:17" hidden="1" x14ac:dyDescent="0.3">
      <c r="A3566" t="s">
        <v>7296</v>
      </c>
      <c r="B3566" t="s">
        <v>7297</v>
      </c>
      <c r="C3566" t="str">
        <f>IFERROR(VLOOKUP(Table1[[#This Row],[Ticker]],[1]!Table1[[Symbol]:[Industry]],2,FALSE),"-")</f>
        <v>-</v>
      </c>
      <c r="E3566">
        <v>38.299999999999997</v>
      </c>
      <c r="F3566">
        <v>191</v>
      </c>
      <c r="G3566">
        <v>-13.2542380298695</v>
      </c>
      <c r="H3566">
        <v>-5.5590285435883802</v>
      </c>
      <c r="I3566">
        <v>-24.034120237811901</v>
      </c>
      <c r="J3566">
        <v>-8.8922555041423795E-2</v>
      </c>
      <c r="K3566">
        <v>196.37599589009901</v>
      </c>
      <c r="L3566">
        <v>192.52955000339301</v>
      </c>
      <c r="M3566">
        <v>10.746944628874299</v>
      </c>
      <c r="N3566">
        <v>0.56459330143540598</v>
      </c>
      <c r="O3566">
        <v>26.701570680628201</v>
      </c>
      <c r="P3566">
        <v>27.206127206127199</v>
      </c>
    </row>
    <row r="3567" spans="1:17" hidden="1" x14ac:dyDescent="0.3">
      <c r="A3567" t="s">
        <v>7298</v>
      </c>
      <c r="B3567" t="s">
        <v>7299</v>
      </c>
      <c r="C3567" t="str">
        <f>IFERROR(VLOOKUP(Table1[[#This Row],[Ticker]],[1]!Table1[[Symbol]:[Industry]],2,FALSE),"-")</f>
        <v>-</v>
      </c>
      <c r="E3567">
        <v>38.208521599999997</v>
      </c>
      <c r="F3567">
        <v>13.2</v>
      </c>
      <c r="G3567">
        <v>-76.6094063778323</v>
      </c>
      <c r="H3567">
        <v>5.5217331785063504</v>
      </c>
      <c r="I3567">
        <v>-64.4600461637378</v>
      </c>
      <c r="J3567">
        <v>2.14873176594622</v>
      </c>
      <c r="K3567">
        <v>13.2747006607578</v>
      </c>
      <c r="L3567">
        <v>17.954792977926299</v>
      </c>
      <c r="M3567">
        <v>47.457463143942199</v>
      </c>
      <c r="N3567">
        <v>0.96122570463102897</v>
      </c>
      <c r="O3567">
        <v>244.31818181818099</v>
      </c>
      <c r="P3567">
        <v>32.264529058116203</v>
      </c>
      <c r="Q3567">
        <v>0.228069867654422</v>
      </c>
    </row>
    <row r="3568" spans="1:17" hidden="1" x14ac:dyDescent="0.3">
      <c r="A3568" t="s">
        <v>7300</v>
      </c>
      <c r="B3568" t="s">
        <v>7301</v>
      </c>
      <c r="C3568" t="str">
        <f>IFERROR(VLOOKUP(Table1[[#This Row],[Ticker]],[1]!Table1[[Symbol]:[Industry]],2,FALSE),"-")</f>
        <v>-</v>
      </c>
      <c r="E3568">
        <v>38.178848674999998</v>
      </c>
      <c r="F3568">
        <v>11.3</v>
      </c>
      <c r="G3568">
        <v>19.264615665454699</v>
      </c>
      <c r="H3568">
        <v>-1.1503229307590499</v>
      </c>
      <c r="I3568">
        <v>-3.8062000098917199</v>
      </c>
      <c r="J3568">
        <v>6.1211231070590397</v>
      </c>
      <c r="K3568">
        <v>11.0942634492484</v>
      </c>
      <c r="L3568">
        <v>10.201535471584901</v>
      </c>
      <c r="M3568">
        <v>64.685278890049105</v>
      </c>
      <c r="N3568">
        <v>1.30361915730192</v>
      </c>
      <c r="O3568">
        <v>29.2035398230088</v>
      </c>
    </row>
    <row r="3569" spans="1:17" hidden="1" x14ac:dyDescent="0.3">
      <c r="A3569" t="s">
        <v>7302</v>
      </c>
      <c r="B3569" t="s">
        <v>7303</v>
      </c>
      <c r="C3569" t="str">
        <f>IFERROR(VLOOKUP(Table1[[#This Row],[Ticker]],[1]!Table1[[Symbol]:[Industry]],2,FALSE),"-")</f>
        <v>-</v>
      </c>
      <c r="D3569" t="s">
        <v>414</v>
      </c>
      <c r="E3569">
        <v>38.163659447999997</v>
      </c>
      <c r="F3569">
        <v>88.34</v>
      </c>
      <c r="G3569">
        <v>-32.568737921453398</v>
      </c>
      <c r="H3569">
        <v>1.7937383719229301</v>
      </c>
      <c r="I3569">
        <v>-24.6905479024363</v>
      </c>
      <c r="J3569">
        <v>5.0127704343915802</v>
      </c>
      <c r="K3569">
        <v>90.290167179295494</v>
      </c>
      <c r="L3569">
        <v>91.748349441609406</v>
      </c>
      <c r="M3569">
        <v>64.123334273118402</v>
      </c>
      <c r="N3569">
        <v>0.981224350701141</v>
      </c>
      <c r="O3569">
        <v>30.178854426080999</v>
      </c>
      <c r="P3569">
        <v>13.2564102564102</v>
      </c>
      <c r="Q3569">
        <v>-2.8765726666604E-2</v>
      </c>
    </row>
    <row r="3570" spans="1:17" hidden="1" x14ac:dyDescent="0.3">
      <c r="A3570" t="s">
        <v>7304</v>
      </c>
      <c r="B3570" t="s">
        <v>7305</v>
      </c>
      <c r="C3570" t="str">
        <f>IFERROR(VLOOKUP(Table1[[#This Row],[Ticker]],[1]!Table1[[Symbol]:[Industry]],2,FALSE),"-")</f>
        <v>-</v>
      </c>
      <c r="E3570">
        <v>38.083407999999999</v>
      </c>
      <c r="F3570">
        <v>12.35</v>
      </c>
      <c r="G3570">
        <v>-42.104812742513197</v>
      </c>
      <c r="H3570">
        <v>-8.0137707317746294</v>
      </c>
      <c r="I3570">
        <v>-42.686034864302798</v>
      </c>
      <c r="J3570">
        <v>-3.4248418723416498</v>
      </c>
      <c r="K3570">
        <v>12.9336035190007</v>
      </c>
      <c r="L3570">
        <v>15.0529144912979</v>
      </c>
      <c r="M3570">
        <v>46.258736038391902</v>
      </c>
      <c r="N3570">
        <v>2.3692790788780198</v>
      </c>
      <c r="O3570">
        <v>102.83400809716601</v>
      </c>
      <c r="P3570">
        <v>12.272727272727201</v>
      </c>
      <c r="Q3570">
        <v>9.6167701666329E-2</v>
      </c>
    </row>
    <row r="3571" spans="1:17" hidden="1" x14ac:dyDescent="0.3">
      <c r="A3571" t="s">
        <v>7306</v>
      </c>
      <c r="B3571" t="s">
        <v>7307</v>
      </c>
      <c r="C3571" t="str">
        <f>IFERROR(VLOOKUP(Table1[[#This Row],[Ticker]],[1]!Table1[[Symbol]:[Industry]],2,FALSE),"-")</f>
        <v>-</v>
      </c>
      <c r="D3571" t="s">
        <v>1675</v>
      </c>
      <c r="E3571">
        <v>37.961044999999999</v>
      </c>
      <c r="F3571">
        <v>34.58</v>
      </c>
      <c r="G3571">
        <v>54.684791596579501</v>
      </c>
      <c r="H3571">
        <v>28.185247212688498</v>
      </c>
      <c r="I3571">
        <v>20.335652760993199</v>
      </c>
      <c r="J3571">
        <v>0.103808722491616</v>
      </c>
      <c r="K3571">
        <v>31.412858844391099</v>
      </c>
      <c r="L3571">
        <v>27.3682817636872</v>
      </c>
      <c r="M3571">
        <v>81.428856203931801</v>
      </c>
      <c r="N3571">
        <v>1.60999194164096</v>
      </c>
      <c r="O3571">
        <v>15.615962984384</v>
      </c>
      <c r="P3571">
        <v>97.6</v>
      </c>
      <c r="Q3571">
        <v>0.12737447121101</v>
      </c>
    </row>
    <row r="3572" spans="1:17" hidden="1" x14ac:dyDescent="0.3">
      <c r="A3572" t="s">
        <v>7308</v>
      </c>
      <c r="B3572" t="s">
        <v>7309</v>
      </c>
      <c r="C3572" t="str">
        <f>IFERROR(VLOOKUP(Table1[[#This Row],[Ticker]],[1]!Table1[[Symbol]:[Industry]],2,FALSE),"-")</f>
        <v>-</v>
      </c>
      <c r="E3572">
        <v>37.806600000000003</v>
      </c>
      <c r="F3572">
        <v>166</v>
      </c>
      <c r="G3572">
        <v>34.0082054090444</v>
      </c>
      <c r="H3572">
        <v>-12.6303301810762</v>
      </c>
      <c r="I3572">
        <v>31.887779923218599</v>
      </c>
      <c r="J3572">
        <v>-6.9759748966392197</v>
      </c>
      <c r="K3572">
        <v>149.80466308687701</v>
      </c>
      <c r="L3572">
        <v>125.51646467211501</v>
      </c>
      <c r="M3572">
        <v>41.2646960366163</v>
      </c>
      <c r="N3572">
        <v>0.73939393939393905</v>
      </c>
      <c r="O3572">
        <v>19.909638554216802</v>
      </c>
      <c r="P3572">
        <v>96.217494089834503</v>
      </c>
    </row>
    <row r="3573" spans="1:17" hidden="1" x14ac:dyDescent="0.3">
      <c r="A3573" t="s">
        <v>7310</v>
      </c>
      <c r="B3573" t="s">
        <v>7311</v>
      </c>
      <c r="C3573" t="str">
        <f>IFERROR(VLOOKUP(Table1[[#This Row],[Ticker]],[1]!Table1[[Symbol]:[Industry]],2,FALSE),"-")</f>
        <v>-</v>
      </c>
      <c r="E3573">
        <v>37.799999999999997</v>
      </c>
      <c r="F3573">
        <v>57.97</v>
      </c>
      <c r="G3573">
        <v>315.22932269479998</v>
      </c>
      <c r="H3573">
        <v>-14.2873097661034</v>
      </c>
      <c r="I3573">
        <v>11.646140948229499</v>
      </c>
      <c r="J3573">
        <v>6.68466235061896</v>
      </c>
      <c r="K3573">
        <v>59.798823016348301</v>
      </c>
      <c r="L3573">
        <v>50.792357110076097</v>
      </c>
      <c r="M3573">
        <v>44.6663104332738</v>
      </c>
      <c r="N3573">
        <v>1.6940274956113499</v>
      </c>
      <c r="O3573">
        <v>54.355701224771401</v>
      </c>
      <c r="P3573">
        <v>456.86839577329403</v>
      </c>
    </row>
    <row r="3574" spans="1:17" hidden="1" x14ac:dyDescent="0.3">
      <c r="A3574" t="s">
        <v>7312</v>
      </c>
      <c r="B3574" t="s">
        <v>7313</v>
      </c>
      <c r="C3574" t="str">
        <f>IFERROR(VLOOKUP(Table1[[#This Row],[Ticker]],[1]!Table1[[Symbol]:[Industry]],2,FALSE),"-")</f>
        <v>-</v>
      </c>
      <c r="D3574" t="s">
        <v>46</v>
      </c>
      <c r="E3574">
        <v>37.703879999999998</v>
      </c>
      <c r="F3574">
        <v>7.05</v>
      </c>
      <c r="G3574">
        <v>-20.806940685171401</v>
      </c>
      <c r="H3574">
        <v>18.329042148606</v>
      </c>
      <c r="I3574">
        <v>5.2361141033739598</v>
      </c>
      <c r="J3574">
        <v>8.4664771644536696</v>
      </c>
      <c r="K3574">
        <v>6.5371071175245303</v>
      </c>
      <c r="L3574">
        <v>6.3810010706868097</v>
      </c>
      <c r="M3574">
        <v>67.739065172721794</v>
      </c>
      <c r="N3574">
        <v>2.83208436922044</v>
      </c>
      <c r="O3574">
        <v>42.978723404255298</v>
      </c>
      <c r="P3574">
        <v>60.958904109589</v>
      </c>
      <c r="Q3574">
        <v>2.6786816337570001E-2</v>
      </c>
    </row>
    <row r="3575" spans="1:17" hidden="1" x14ac:dyDescent="0.3">
      <c r="A3575" t="s">
        <v>7314</v>
      </c>
      <c r="B3575" t="s">
        <v>7315</v>
      </c>
      <c r="C3575" t="str">
        <f>IFERROR(VLOOKUP(Table1[[#This Row],[Ticker]],[1]!Table1[[Symbol]:[Industry]],2,FALSE),"-")</f>
        <v>-</v>
      </c>
      <c r="E3575">
        <v>37.652630479999999</v>
      </c>
      <c r="F3575">
        <v>28.05</v>
      </c>
      <c r="G3575">
        <v>-23.234916432617499</v>
      </c>
      <c r="H3575">
        <v>19.040181229789098</v>
      </c>
      <c r="I3575">
        <v>21.111382407690598</v>
      </c>
      <c r="J3575">
        <v>5.0066188462324597</v>
      </c>
      <c r="K3575">
        <v>24.372593864073998</v>
      </c>
      <c r="L3575">
        <v>22.033911934349099</v>
      </c>
      <c r="M3575">
        <v>42.506810128818699</v>
      </c>
      <c r="N3575">
        <v>1.8811363636363601</v>
      </c>
      <c r="O3575">
        <v>3.2798573975044398</v>
      </c>
      <c r="P3575">
        <v>87</v>
      </c>
    </row>
    <row r="3576" spans="1:17" hidden="1" x14ac:dyDescent="0.3">
      <c r="A3576" t="s">
        <v>7316</v>
      </c>
      <c r="B3576" t="s">
        <v>7317</v>
      </c>
      <c r="C3576" t="str">
        <f>IFERROR(VLOOKUP(Table1[[#This Row],[Ticker]],[1]!Table1[[Symbol]:[Industry]],2,FALSE),"-")</f>
        <v>-</v>
      </c>
      <c r="E3576">
        <v>37.637999999999998</v>
      </c>
      <c r="F3576">
        <v>33.75</v>
      </c>
      <c r="G3576">
        <v>-46.195414500457801</v>
      </c>
      <c r="H3576">
        <v>-1.93304941101119</v>
      </c>
      <c r="I3576">
        <v>-37.125224735166398</v>
      </c>
      <c r="J3576">
        <v>-8.8922555041423795E-2</v>
      </c>
      <c r="K3576">
        <v>37.046977800037702</v>
      </c>
      <c r="L3576">
        <v>41.761369767406698</v>
      </c>
      <c r="M3576">
        <v>63.295152312828598</v>
      </c>
      <c r="N3576">
        <v>0.796096558808423</v>
      </c>
      <c r="O3576">
        <v>71.5555555555555</v>
      </c>
      <c r="P3576">
        <v>13.8279932546374</v>
      </c>
    </row>
    <row r="3577" spans="1:17" hidden="1" x14ac:dyDescent="0.3">
      <c r="A3577" t="s">
        <v>7318</v>
      </c>
      <c r="B3577" t="s">
        <v>7319</v>
      </c>
      <c r="C3577" t="str">
        <f>IFERROR(VLOOKUP(Table1[[#This Row],[Ticker]],[1]!Table1[[Symbol]:[Industry]],2,FALSE),"-")</f>
        <v>-</v>
      </c>
      <c r="D3577" t="s">
        <v>287</v>
      </c>
      <c r="E3577">
        <v>37.570892960000002</v>
      </c>
      <c r="F3577">
        <v>37.79</v>
      </c>
      <c r="G3577">
        <v>26.404083866869701</v>
      </c>
      <c r="H3577">
        <v>0.43146802461678802</v>
      </c>
      <c r="I3577">
        <v>-44.406741643658599</v>
      </c>
      <c r="J3577">
        <v>-11.367118043763201</v>
      </c>
      <c r="K3577">
        <v>38.297888303755101</v>
      </c>
      <c r="L3577">
        <v>35.7133822000077</v>
      </c>
      <c r="M3577">
        <v>40.036637585762001</v>
      </c>
      <c r="N3577">
        <v>3.7781973211451501</v>
      </c>
      <c r="O3577">
        <v>70.680074093675501</v>
      </c>
      <c r="P3577">
        <v>67.880941803642799</v>
      </c>
      <c r="Q3577">
        <v>1.1266609386983E-2</v>
      </c>
    </row>
    <row r="3578" spans="1:17" hidden="1" x14ac:dyDescent="0.3">
      <c r="A3578" t="s">
        <v>7320</v>
      </c>
      <c r="B3578" t="s">
        <v>7321</v>
      </c>
      <c r="C3578" t="str">
        <f>IFERROR(VLOOKUP(Table1[[#This Row],[Ticker]],[1]!Table1[[Symbol]:[Industry]],2,FALSE),"-")</f>
        <v>-</v>
      </c>
      <c r="E3578">
        <v>37.521707599999999</v>
      </c>
      <c r="F3578">
        <v>26</v>
      </c>
      <c r="G3578">
        <v>-12.5637009454706</v>
      </c>
      <c r="H3578">
        <v>-8.2318044122405407</v>
      </c>
      <c r="I3578">
        <v>-26.109996346401399</v>
      </c>
      <c r="J3578">
        <v>-3.7926262587451198</v>
      </c>
      <c r="K3578">
        <v>27.114967491949201</v>
      </c>
      <c r="L3578">
        <v>27.624080919063299</v>
      </c>
      <c r="M3578">
        <v>20.805007762973101</v>
      </c>
      <c r="N3578">
        <v>1.19191919191919</v>
      </c>
      <c r="O3578">
        <v>38.461538461538403</v>
      </c>
      <c r="P3578">
        <v>42.076502732240399</v>
      </c>
      <c r="Q3578">
        <v>1.8616653299212998E-2</v>
      </c>
    </row>
    <row r="3579" spans="1:17" hidden="1" x14ac:dyDescent="0.3">
      <c r="A3579" t="s">
        <v>7322</v>
      </c>
      <c r="B3579" t="s">
        <v>7323</v>
      </c>
      <c r="C3579" t="str">
        <f>IFERROR(VLOOKUP(Table1[[#This Row],[Ticker]],[1]!Table1[[Symbol]:[Industry]],2,FALSE),"-")</f>
        <v>-</v>
      </c>
      <c r="E3579">
        <v>37.463999999999999</v>
      </c>
      <c r="F3579">
        <v>31.28</v>
      </c>
      <c r="G3579">
        <v>-13.7730712335121</v>
      </c>
      <c r="H3579">
        <v>-15.339662687413901</v>
      </c>
      <c r="I3579">
        <v>-15.3774887459849</v>
      </c>
      <c r="J3579">
        <v>-6.3681281625180501</v>
      </c>
      <c r="K3579">
        <v>33.154592293712298</v>
      </c>
      <c r="M3579">
        <v>34.943079527048504</v>
      </c>
      <c r="N3579">
        <v>1.2811088236491099</v>
      </c>
      <c r="O3579">
        <v>52.685421994884898</v>
      </c>
      <c r="P3579">
        <v>17.682468021068399</v>
      </c>
    </row>
    <row r="3580" spans="1:17" hidden="1" x14ac:dyDescent="0.3">
      <c r="A3580" t="s">
        <v>7324</v>
      </c>
      <c r="B3580" t="s">
        <v>7325</v>
      </c>
      <c r="C3580" t="str">
        <f>IFERROR(VLOOKUP(Table1[[#This Row],[Ticker]],[1]!Table1[[Symbol]:[Industry]],2,FALSE),"-")</f>
        <v>-</v>
      </c>
      <c r="D3580" t="s">
        <v>624</v>
      </c>
      <c r="E3580">
        <v>37.369819749999998</v>
      </c>
      <c r="F3580">
        <v>15.05</v>
      </c>
      <c r="G3580">
        <v>-72.800161662480505</v>
      </c>
      <c r="H3580">
        <v>4.5298703059559102</v>
      </c>
      <c r="I3580">
        <v>-43.105207454060398</v>
      </c>
      <c r="J3580">
        <v>3.3475035617970601</v>
      </c>
      <c r="K3580">
        <v>15.179569246095101</v>
      </c>
      <c r="M3580">
        <v>57.717663142486202</v>
      </c>
      <c r="N3580">
        <v>0.87662337662337597</v>
      </c>
      <c r="O3580">
        <v>99.335548172757399</v>
      </c>
      <c r="P3580">
        <v>13.5849056603773</v>
      </c>
    </row>
    <row r="3581" spans="1:17" hidden="1" x14ac:dyDescent="0.3">
      <c r="A3581" t="s">
        <v>7326</v>
      </c>
      <c r="B3581" t="s">
        <v>7327</v>
      </c>
      <c r="C3581" t="str">
        <f>IFERROR(VLOOKUP(Table1[[#This Row],[Ticker]],[1]!Table1[[Symbol]:[Industry]],2,FALSE),"-")</f>
        <v>-</v>
      </c>
      <c r="D3581" t="s">
        <v>713</v>
      </c>
      <c r="E3581">
        <v>37.354653050000003</v>
      </c>
      <c r="F3581">
        <v>262.43</v>
      </c>
      <c r="G3581">
        <v>1.26621830708441</v>
      </c>
      <c r="H3581">
        <v>1.0456044707460299</v>
      </c>
      <c r="I3581">
        <v>0.42763826866200599</v>
      </c>
      <c r="J3581">
        <v>1.05615931831252</v>
      </c>
      <c r="K3581">
        <v>251.82951820063701</v>
      </c>
      <c r="L3581">
        <v>234.695370795781</v>
      </c>
      <c r="M3581">
        <v>62.782489239617902</v>
      </c>
      <c r="N3581">
        <v>0.78481021405525997</v>
      </c>
      <c r="O3581">
        <v>4.7898487215638497</v>
      </c>
      <c r="P3581">
        <v>32.607377463365303</v>
      </c>
      <c r="Q3581">
        <v>1.5022786694405E-2</v>
      </c>
    </row>
    <row r="3582" spans="1:17" hidden="1" x14ac:dyDescent="0.3">
      <c r="A3582" t="s">
        <v>7328</v>
      </c>
      <c r="B3582" t="s">
        <v>7329</v>
      </c>
      <c r="C3582" t="str">
        <f>IFERROR(VLOOKUP(Table1[[#This Row],[Ticker]],[1]!Table1[[Symbol]:[Industry]],2,FALSE),"-")</f>
        <v>-</v>
      </c>
      <c r="D3582" t="s">
        <v>130</v>
      </c>
      <c r="E3582">
        <v>37.251369599999997</v>
      </c>
      <c r="F3582">
        <v>46.5</v>
      </c>
      <c r="G3582">
        <v>25.563171898991399</v>
      </c>
      <c r="H3582">
        <v>11.6407464896858</v>
      </c>
      <c r="I3582">
        <v>33.674460435885003</v>
      </c>
      <c r="J3582">
        <v>-0.30096666021528701</v>
      </c>
      <c r="K3582">
        <v>45.932319384317204</v>
      </c>
      <c r="L3582">
        <v>41.103617886441199</v>
      </c>
      <c r="M3582">
        <v>42.745822770821597</v>
      </c>
      <c r="N3582">
        <v>0.28299080248902903</v>
      </c>
      <c r="O3582">
        <v>32.043010752688097</v>
      </c>
      <c r="P3582">
        <v>76.336746302616604</v>
      </c>
      <c r="Q3582">
        <v>0.100760743252683</v>
      </c>
    </row>
    <row r="3583" spans="1:17" hidden="1" x14ac:dyDescent="0.3">
      <c r="A3583" t="s">
        <v>7330</v>
      </c>
      <c r="B3583" t="s">
        <v>7331</v>
      </c>
      <c r="C3583" t="str">
        <f>IFERROR(VLOOKUP(Table1[[#This Row],[Ticker]],[1]!Table1[[Symbol]:[Industry]],2,FALSE),"-")</f>
        <v>-</v>
      </c>
      <c r="E3583">
        <v>37.247909999999997</v>
      </c>
      <c r="F3583">
        <v>91.5</v>
      </c>
      <c r="G3583">
        <v>49.512438018540202</v>
      </c>
      <c r="H3583">
        <v>1.3006788907345701</v>
      </c>
      <c r="I3583">
        <v>-0.34143324865393998</v>
      </c>
      <c r="J3583">
        <v>7.3047927869179103</v>
      </c>
      <c r="K3583">
        <v>82.111646614746604</v>
      </c>
      <c r="L3583">
        <v>70.743550651866002</v>
      </c>
      <c r="M3583">
        <v>47.852161818043299</v>
      </c>
      <c r="N3583">
        <v>1.16506851686093</v>
      </c>
      <c r="O3583">
        <v>5.5081967213114797</v>
      </c>
      <c r="P3583">
        <v>84.327155519742107</v>
      </c>
      <c r="Q3583">
        <v>0.15113716225186299</v>
      </c>
    </row>
    <row r="3584" spans="1:17" hidden="1" x14ac:dyDescent="0.3">
      <c r="A3584" t="s">
        <v>7332</v>
      </c>
      <c r="B3584" t="s">
        <v>7333</v>
      </c>
      <c r="C3584" t="str">
        <f>IFERROR(VLOOKUP(Table1[[#This Row],[Ticker]],[1]!Table1[[Symbol]:[Industry]],2,FALSE),"-")</f>
        <v>-</v>
      </c>
      <c r="D3584" t="s">
        <v>1474</v>
      </c>
      <c r="E3584">
        <v>37.241034233999997</v>
      </c>
      <c r="F3584">
        <v>23.31</v>
      </c>
      <c r="G3584">
        <v>19.175429489311899</v>
      </c>
      <c r="H3584">
        <v>-7.7379772517467202</v>
      </c>
      <c r="I3584">
        <v>-37.987202713258597</v>
      </c>
      <c r="J3584">
        <v>-3.3386140400270201</v>
      </c>
      <c r="K3584">
        <v>24.465957724154599</v>
      </c>
      <c r="L3584">
        <v>24.3931898903896</v>
      </c>
      <c r="M3584">
        <v>44.058190760750598</v>
      </c>
      <c r="N3584">
        <v>1.17300000595625</v>
      </c>
      <c r="O3584">
        <v>88.760188760188697</v>
      </c>
      <c r="P3584">
        <v>65.907473309608505</v>
      </c>
      <c r="Q3584">
        <v>6.0672133111196999E-2</v>
      </c>
    </row>
    <row r="3585" spans="1:17" hidden="1" x14ac:dyDescent="0.3">
      <c r="A3585" t="s">
        <v>7334</v>
      </c>
      <c r="B3585" t="s">
        <v>7335</v>
      </c>
      <c r="C3585" t="str">
        <f>IFERROR(VLOOKUP(Table1[[#This Row],[Ticker]],[1]!Table1[[Symbol]:[Industry]],2,FALSE),"-")</f>
        <v>-</v>
      </c>
      <c r="E3585">
        <v>37.206932000000002</v>
      </c>
      <c r="F3585">
        <v>58.74</v>
      </c>
      <c r="G3585">
        <v>116.420014860408</v>
      </c>
      <c r="H3585">
        <v>49.096281499041403</v>
      </c>
      <c r="I3585">
        <v>55.849409423654599</v>
      </c>
      <c r="J3585">
        <v>8.2153747736461593</v>
      </c>
      <c r="K3585">
        <v>44.931936222417001</v>
      </c>
      <c r="L3585">
        <v>36.0078086884184</v>
      </c>
      <c r="M3585">
        <v>62.6495228035851</v>
      </c>
      <c r="N3585">
        <v>0.82946755826641605</v>
      </c>
      <c r="O3585">
        <v>4.8348655090228103</v>
      </c>
      <c r="P3585">
        <v>158.65257595772701</v>
      </c>
      <c r="Q3585">
        <v>4.5200725684917002E-2</v>
      </c>
    </row>
    <row r="3586" spans="1:17" hidden="1" x14ac:dyDescent="0.3">
      <c r="A3586" t="s">
        <v>7336</v>
      </c>
      <c r="B3586" t="s">
        <v>7337</v>
      </c>
      <c r="C3586" t="str">
        <f>IFERROR(VLOOKUP(Table1[[#This Row],[Ticker]],[1]!Table1[[Symbol]:[Industry]],2,FALSE),"-")</f>
        <v>-</v>
      </c>
      <c r="E3586">
        <v>37.202287200000001</v>
      </c>
      <c r="F3586">
        <v>26.5</v>
      </c>
      <c r="G3586">
        <v>47.5954351727447</v>
      </c>
      <c r="H3586">
        <v>-0.33008090655664701</v>
      </c>
      <c r="I3586">
        <v>-17.5799888776655</v>
      </c>
      <c r="J3586">
        <v>-4.4161952823141499</v>
      </c>
      <c r="K3586">
        <v>26.036243828292399</v>
      </c>
      <c r="L3586">
        <v>23.112581755690599</v>
      </c>
      <c r="M3586">
        <v>55.978891942209401</v>
      </c>
      <c r="N3586">
        <v>0.94834233276508295</v>
      </c>
      <c r="O3586">
        <v>9.4339622641509404</v>
      </c>
      <c r="P3586">
        <v>126.495726495726</v>
      </c>
      <c r="Q3586">
        <v>-1.8652184869175002E-2</v>
      </c>
    </row>
    <row r="3587" spans="1:17" hidden="1" x14ac:dyDescent="0.3">
      <c r="A3587" t="s">
        <v>7338</v>
      </c>
      <c r="B3587" t="s">
        <v>7339</v>
      </c>
      <c r="C3587" t="str">
        <f>IFERROR(VLOOKUP(Table1[[#This Row],[Ticker]],[1]!Table1[[Symbol]:[Industry]],2,FALSE),"-")</f>
        <v>-</v>
      </c>
      <c r="E3587">
        <v>37.152504999999998</v>
      </c>
      <c r="F3587">
        <v>650</v>
      </c>
      <c r="G3587">
        <v>84.239471318276401</v>
      </c>
      <c r="H3587">
        <v>-13.107566250027601</v>
      </c>
      <c r="I3587">
        <v>-45.311285833159303</v>
      </c>
      <c r="J3587">
        <v>3.7449432596550598</v>
      </c>
      <c r="K3587">
        <v>695.48825539321604</v>
      </c>
      <c r="L3587">
        <v>740.90063254507902</v>
      </c>
      <c r="M3587">
        <v>45.539399148079902</v>
      </c>
      <c r="N3587">
        <v>0.65627415090502295</v>
      </c>
      <c r="O3587">
        <v>94.469230769230705</v>
      </c>
      <c r="P3587">
        <v>116.666666666666</v>
      </c>
      <c r="Q3587">
        <v>8.6784310513174007E-2</v>
      </c>
    </row>
    <row r="3588" spans="1:17" hidden="1" x14ac:dyDescent="0.3">
      <c r="A3588" t="s">
        <v>7340</v>
      </c>
      <c r="B3588" t="s">
        <v>7341</v>
      </c>
      <c r="C3588" t="str">
        <f>IFERROR(VLOOKUP(Table1[[#This Row],[Ticker]],[1]!Table1[[Symbol]:[Industry]],2,FALSE),"-")</f>
        <v>-</v>
      </c>
      <c r="E3588">
        <v>36.99</v>
      </c>
      <c r="F3588">
        <v>68</v>
      </c>
      <c r="G3588">
        <v>-45.0861608522845</v>
      </c>
      <c r="H3588">
        <v>8.3879056306073707</v>
      </c>
      <c r="I3588">
        <v>-32.3563825991248</v>
      </c>
      <c r="J3588">
        <v>3.3969162249150102</v>
      </c>
      <c r="K3588">
        <v>69.071708425564594</v>
      </c>
      <c r="L3588">
        <v>78.948634713513101</v>
      </c>
      <c r="M3588">
        <v>65.277249311561903</v>
      </c>
      <c r="N3588">
        <v>1.23536737235367</v>
      </c>
      <c r="O3588">
        <v>60.220588235294102</v>
      </c>
      <c r="P3588">
        <v>14.285714285714199</v>
      </c>
    </row>
    <row r="3589" spans="1:17" hidden="1" x14ac:dyDescent="0.3">
      <c r="A3589" t="s">
        <v>7342</v>
      </c>
      <c r="B3589" t="s">
        <v>7343</v>
      </c>
      <c r="C3589" t="str">
        <f>IFERROR(VLOOKUP(Table1[[#This Row],[Ticker]],[1]!Table1[[Symbol]:[Industry]],2,FALSE),"-")</f>
        <v>-</v>
      </c>
      <c r="E3589">
        <v>36.886713999999998</v>
      </c>
      <c r="F3589">
        <v>115</v>
      </c>
      <c r="G3589">
        <v>3.8973252981643198</v>
      </c>
      <c r="H3589">
        <v>-16.119009799445902</v>
      </c>
      <c r="I3589">
        <v>-11.953141776393</v>
      </c>
      <c r="J3589">
        <v>-1.02270863313989</v>
      </c>
      <c r="K3589">
        <v>127.234875480695</v>
      </c>
      <c r="L3589">
        <v>118.567006688528</v>
      </c>
      <c r="M3589">
        <v>43.577781701903298</v>
      </c>
      <c r="N3589">
        <v>0.78755482329274495</v>
      </c>
      <c r="O3589">
        <v>46.869565217391298</v>
      </c>
      <c r="P3589">
        <v>68.869309838472802</v>
      </c>
      <c r="Q3589">
        <v>8.6446773644550001E-2</v>
      </c>
    </row>
    <row r="3590" spans="1:17" hidden="1" x14ac:dyDescent="0.3">
      <c r="A3590" t="s">
        <v>7344</v>
      </c>
      <c r="B3590" t="s">
        <v>7345</v>
      </c>
      <c r="C3590" t="str">
        <f>IFERROR(VLOOKUP(Table1[[#This Row],[Ticker]],[1]!Table1[[Symbol]:[Industry]],2,FALSE),"-")</f>
        <v>-</v>
      </c>
      <c r="D3590" t="s">
        <v>336</v>
      </c>
      <c r="E3590">
        <v>36.823866768000002</v>
      </c>
      <c r="F3590">
        <v>72.489999999999995</v>
      </c>
      <c r="G3590">
        <v>65.659311558831305</v>
      </c>
      <c r="H3590">
        <v>53.853921763373201</v>
      </c>
      <c r="I3590">
        <v>100.30778477256899</v>
      </c>
      <c r="J3590">
        <v>58.293099916868698</v>
      </c>
      <c r="K3590">
        <v>48.058536972930099</v>
      </c>
      <c r="L3590">
        <v>43.449298753027101</v>
      </c>
      <c r="M3590">
        <v>98.686754188845299</v>
      </c>
      <c r="N3590">
        <v>3.39246119733924</v>
      </c>
      <c r="O3590">
        <v>2.15202096840942</v>
      </c>
      <c r="P3590">
        <v>162.64492753623099</v>
      </c>
    </row>
    <row r="3591" spans="1:17" hidden="1" x14ac:dyDescent="0.3">
      <c r="A3591" t="s">
        <v>7346</v>
      </c>
      <c r="B3591" t="s">
        <v>7347</v>
      </c>
      <c r="C3591" t="str">
        <f>IFERROR(VLOOKUP(Table1[[#This Row],[Ticker]],[1]!Table1[[Symbol]:[Industry]],2,FALSE),"-")</f>
        <v>-</v>
      </c>
      <c r="E3591">
        <v>36.816067820000001</v>
      </c>
      <c r="F3591">
        <v>35.1</v>
      </c>
      <c r="G3591">
        <v>-14.496068095229001</v>
      </c>
      <c r="H3591">
        <v>-22.614448433157602</v>
      </c>
      <c r="I3591">
        <v>-21.077593677406099</v>
      </c>
      <c r="J3591">
        <v>-7.23177969789855</v>
      </c>
      <c r="K3591">
        <v>37.935406031947601</v>
      </c>
      <c r="L3591">
        <v>37.340682002725998</v>
      </c>
      <c r="M3591">
        <v>27.6449821842366</v>
      </c>
      <c r="N3591">
        <v>0.65398934570319001</v>
      </c>
      <c r="O3591">
        <v>57.549857549857499</v>
      </c>
      <c r="P3591">
        <v>29.663834503139999</v>
      </c>
    </row>
    <row r="3592" spans="1:17" hidden="1" x14ac:dyDescent="0.3">
      <c r="A3592" t="s">
        <v>7348</v>
      </c>
      <c r="B3592" t="s">
        <v>7349</v>
      </c>
      <c r="C3592" t="str">
        <f>IFERROR(VLOOKUP(Table1[[#This Row],[Ticker]],[1]!Table1[[Symbol]:[Industry]],2,FALSE),"-")</f>
        <v>-</v>
      </c>
      <c r="D3592" t="s">
        <v>713</v>
      </c>
      <c r="E3592">
        <v>36.765885388999997</v>
      </c>
      <c r="F3592">
        <v>258.14</v>
      </c>
      <c r="G3592">
        <v>40.652617787106998</v>
      </c>
      <c r="H3592">
        <v>-1.9732136079821101</v>
      </c>
      <c r="I3592">
        <v>24.797357994288301</v>
      </c>
      <c r="J3592">
        <v>2.0589373671375499</v>
      </c>
      <c r="K3592">
        <v>246.37780878645799</v>
      </c>
      <c r="L3592">
        <v>210.17812526523801</v>
      </c>
      <c r="M3592">
        <v>30.790198502182001</v>
      </c>
      <c r="N3592">
        <v>0.95824529852469098</v>
      </c>
      <c r="O3592">
        <v>2.45603161075387</v>
      </c>
      <c r="P3592">
        <v>67.841352405721693</v>
      </c>
    </row>
    <row r="3593" spans="1:17" hidden="1" x14ac:dyDescent="0.3">
      <c r="A3593" t="s">
        <v>7350</v>
      </c>
      <c r="B3593" t="s">
        <v>7351</v>
      </c>
      <c r="C3593" t="str">
        <f>IFERROR(VLOOKUP(Table1[[#This Row],[Ticker]],[1]!Table1[[Symbol]:[Industry]],2,FALSE),"-")</f>
        <v>-</v>
      </c>
      <c r="D3593" t="s">
        <v>986</v>
      </c>
      <c r="E3593">
        <v>36.750749999999996</v>
      </c>
      <c r="F3593">
        <v>79.11</v>
      </c>
      <c r="G3593">
        <v>28.164580948398601</v>
      </c>
      <c r="H3593">
        <v>2.1648662347361798</v>
      </c>
      <c r="I3593">
        <v>23.701743853473801</v>
      </c>
      <c r="J3593">
        <v>-2.0514225550414098</v>
      </c>
      <c r="K3593">
        <v>74.447287460581094</v>
      </c>
      <c r="L3593">
        <v>65.934534143245301</v>
      </c>
      <c r="M3593">
        <v>43.124355304643501</v>
      </c>
      <c r="N3593">
        <v>1.09400260978026</v>
      </c>
      <c r="O3593">
        <v>20.401971937808099</v>
      </c>
      <c r="P3593">
        <v>71.978260869565204</v>
      </c>
      <c r="Q3593">
        <v>0.106305630229972</v>
      </c>
    </row>
    <row r="3594" spans="1:17" hidden="1" x14ac:dyDescent="0.3">
      <c r="A3594" t="s">
        <v>7352</v>
      </c>
      <c r="B3594" t="s">
        <v>7353</v>
      </c>
      <c r="C3594" t="str">
        <f>IFERROR(VLOOKUP(Table1[[#This Row],[Ticker]],[1]!Table1[[Symbol]:[Industry]],2,FALSE),"-")</f>
        <v>-</v>
      </c>
      <c r="D3594" t="s">
        <v>211</v>
      </c>
      <c r="E3594">
        <v>36.6096</v>
      </c>
      <c r="F3594">
        <v>56.5</v>
      </c>
      <c r="G3594">
        <v>8.9166303174693393</v>
      </c>
      <c r="H3594">
        <v>-7.6574959265396503</v>
      </c>
      <c r="I3594">
        <v>-16.697334299331001</v>
      </c>
      <c r="J3594">
        <v>4.8634583973395298</v>
      </c>
      <c r="K3594">
        <v>58.8652926108252</v>
      </c>
      <c r="L3594">
        <v>62.075677311717399</v>
      </c>
      <c r="M3594">
        <v>70.710087283526093</v>
      </c>
      <c r="N3594">
        <v>1.8153281695882499</v>
      </c>
      <c r="O3594">
        <v>79.893805309734503</v>
      </c>
      <c r="P3594">
        <v>52.702702702702602</v>
      </c>
      <c r="Q3594">
        <v>-5.4436034829202E-2</v>
      </c>
    </row>
    <row r="3595" spans="1:17" hidden="1" x14ac:dyDescent="0.3">
      <c r="A3595" t="s">
        <v>7354</v>
      </c>
      <c r="B3595" t="s">
        <v>7355</v>
      </c>
      <c r="C3595" t="str">
        <f>IFERROR(VLOOKUP(Table1[[#This Row],[Ticker]],[1]!Table1[[Symbol]:[Industry]],2,FALSE),"-")</f>
        <v>-</v>
      </c>
      <c r="D3595" t="s">
        <v>934</v>
      </c>
      <c r="E3595">
        <v>36.587230433999999</v>
      </c>
      <c r="F3595">
        <v>80.81</v>
      </c>
      <c r="G3595">
        <v>-14.503693068541599</v>
      </c>
      <c r="H3595">
        <v>14.141712003452501</v>
      </c>
      <c r="I3595">
        <v>-10.684227523939301</v>
      </c>
      <c r="J3595">
        <v>9.9931567883238301</v>
      </c>
      <c r="K3595">
        <v>72.214791705329006</v>
      </c>
      <c r="L3595">
        <v>74.6457604071622</v>
      </c>
      <c r="M3595">
        <v>46.4380242456171</v>
      </c>
      <c r="N3595">
        <v>2.1926358289956802</v>
      </c>
      <c r="O3595">
        <v>8.3405519118920903</v>
      </c>
      <c r="P3595">
        <v>30.338709677419299</v>
      </c>
      <c r="Q3595">
        <v>-2.8615909369503E-2</v>
      </c>
    </row>
    <row r="3596" spans="1:17" hidden="1" x14ac:dyDescent="0.3">
      <c r="A3596" t="s">
        <v>7356</v>
      </c>
      <c r="B3596" t="s">
        <v>7357</v>
      </c>
      <c r="C3596" t="str">
        <f>IFERROR(VLOOKUP(Table1[[#This Row],[Ticker]],[1]!Table1[[Symbol]:[Industry]],2,FALSE),"-")</f>
        <v>-</v>
      </c>
      <c r="D3596" t="s">
        <v>403</v>
      </c>
      <c r="E3596">
        <v>36.550800000000002</v>
      </c>
      <c r="F3596">
        <v>1.03</v>
      </c>
      <c r="G3596">
        <v>23.668183112500401</v>
      </c>
      <c r="H3596">
        <v>6.3414645088544601</v>
      </c>
      <c r="I3596">
        <v>-20.495760449452099</v>
      </c>
      <c r="J3596">
        <v>5.0657166202163104</v>
      </c>
      <c r="K3596">
        <v>0.99078658425425004</v>
      </c>
      <c r="L3596">
        <v>0.96779130141111203</v>
      </c>
      <c r="M3596">
        <v>71.149106578322304</v>
      </c>
      <c r="N3596">
        <v>1.3066155274454001</v>
      </c>
      <c r="O3596">
        <v>28.1553398058252</v>
      </c>
      <c r="P3596">
        <v>74.576271186440707</v>
      </c>
      <c r="Q3596">
        <v>3.1727343524984998E-2</v>
      </c>
    </row>
    <row r="3597" spans="1:17" hidden="1" x14ac:dyDescent="0.3">
      <c r="A3597" t="s">
        <v>7358</v>
      </c>
      <c r="B3597" t="s">
        <v>7359</v>
      </c>
      <c r="C3597" t="str">
        <f>IFERROR(VLOOKUP(Table1[[#This Row],[Ticker]],[1]!Table1[[Symbol]:[Industry]],2,FALSE),"-")</f>
        <v>-</v>
      </c>
      <c r="E3597">
        <v>36.319360000000003</v>
      </c>
      <c r="F3597">
        <v>51</v>
      </c>
      <c r="G3597">
        <v>44.961382666569499</v>
      </c>
      <c r="H3597">
        <v>7.7701984628543501</v>
      </c>
      <c r="I3597">
        <v>-32.522742088502703</v>
      </c>
      <c r="J3597">
        <v>7.2027441116252398</v>
      </c>
      <c r="K3597">
        <v>50.260203868160403</v>
      </c>
      <c r="L3597">
        <v>48.365200188889901</v>
      </c>
      <c r="M3597">
        <v>60.216817976655598</v>
      </c>
      <c r="N3597">
        <v>0.85889445874542703</v>
      </c>
      <c r="O3597">
        <v>54.509803921568597</v>
      </c>
      <c r="P3597">
        <v>77.144841959013505</v>
      </c>
      <c r="Q3597">
        <v>3.2101199198220999E-2</v>
      </c>
    </row>
    <row r="3598" spans="1:17" hidden="1" x14ac:dyDescent="0.3">
      <c r="A3598" t="s">
        <v>7360</v>
      </c>
      <c r="B3598" t="s">
        <v>7361</v>
      </c>
      <c r="C3598" t="str">
        <f>IFERROR(VLOOKUP(Table1[[#This Row],[Ticker]],[1]!Table1[[Symbol]:[Industry]],2,FALSE),"-")</f>
        <v>-</v>
      </c>
      <c r="D3598" t="s">
        <v>542</v>
      </c>
      <c r="E3598">
        <v>36.316405944000003</v>
      </c>
      <c r="F3598">
        <v>63.29</v>
      </c>
      <c r="G3598">
        <v>57.735810364922798</v>
      </c>
      <c r="H3598">
        <v>-14.6005644766527</v>
      </c>
      <c r="I3598">
        <v>-18.904983340382302</v>
      </c>
      <c r="J3598">
        <v>3.8822570696234502</v>
      </c>
      <c r="K3598">
        <v>68.348949403641598</v>
      </c>
      <c r="L3598">
        <v>62.534116639843297</v>
      </c>
      <c r="M3598">
        <v>32.611252046682502</v>
      </c>
      <c r="N3598">
        <v>0.43373209753167002</v>
      </c>
      <c r="O3598">
        <v>54.779586032548501</v>
      </c>
      <c r="P3598">
        <v>91.729778854892402</v>
      </c>
      <c r="Q3598">
        <v>4.4863557997229997E-3</v>
      </c>
    </row>
    <row r="3599" spans="1:17" hidden="1" x14ac:dyDescent="0.3">
      <c r="A3599" t="s">
        <v>7362</v>
      </c>
      <c r="B3599" t="s">
        <v>7363</v>
      </c>
      <c r="C3599" t="str">
        <f>IFERROR(VLOOKUP(Table1[[#This Row],[Ticker]],[1]!Table1[[Symbol]:[Industry]],2,FALSE),"-")</f>
        <v>-</v>
      </c>
      <c r="D3599" t="s">
        <v>242</v>
      </c>
      <c r="E3599">
        <v>36.297533199999997</v>
      </c>
      <c r="F3599">
        <v>18.239999999999998</v>
      </c>
      <c r="G3599">
        <v>69.711969729830003</v>
      </c>
      <c r="H3599">
        <v>-16.200489134235699</v>
      </c>
      <c r="I3599">
        <v>-25.726807932639399</v>
      </c>
      <c r="J3599">
        <v>-5.2994488708308802</v>
      </c>
      <c r="K3599">
        <v>18.249547378623902</v>
      </c>
      <c r="L3599">
        <v>16.778429065442499</v>
      </c>
      <c r="M3599">
        <v>48.4432342764187</v>
      </c>
      <c r="N3599">
        <v>0.91059004162850699</v>
      </c>
      <c r="O3599">
        <v>30.153508771929801</v>
      </c>
      <c r="P3599">
        <v>98.260869565217305</v>
      </c>
      <c r="Q3599">
        <v>4.7553219761487998E-2</v>
      </c>
    </row>
    <row r="3600" spans="1:17" hidden="1" x14ac:dyDescent="0.3">
      <c r="A3600" t="s">
        <v>7364</v>
      </c>
      <c r="B3600" t="s">
        <v>7365</v>
      </c>
      <c r="C3600" t="str">
        <f>IFERROR(VLOOKUP(Table1[[#This Row],[Ticker]],[1]!Table1[[Symbol]:[Industry]],2,FALSE),"-")</f>
        <v>-</v>
      </c>
      <c r="D3600" t="s">
        <v>304</v>
      </c>
      <c r="E3600">
        <v>36.273000000000003</v>
      </c>
      <c r="F3600">
        <v>9.85</v>
      </c>
      <c r="G3600">
        <v>-80.402957086101495</v>
      </c>
      <c r="H3600">
        <v>-12.935971907105699</v>
      </c>
      <c r="I3600">
        <v>-59.758066495465997</v>
      </c>
      <c r="J3600">
        <v>-9.8686582378607994</v>
      </c>
      <c r="K3600">
        <v>11.171900410089799</v>
      </c>
      <c r="L3600">
        <v>13.935002971476299</v>
      </c>
      <c r="M3600">
        <v>46.1907408653273</v>
      </c>
      <c r="N3600">
        <v>2.0326951212123201</v>
      </c>
      <c r="O3600">
        <v>137.36040609137001</v>
      </c>
      <c r="P3600">
        <v>3.4663865546218502</v>
      </c>
      <c r="Q3600">
        <v>-5.3451115897780004E-3</v>
      </c>
    </row>
    <row r="3601" spans="1:17" hidden="1" x14ac:dyDescent="0.3">
      <c r="A3601" t="s">
        <v>7366</v>
      </c>
      <c r="B3601" t="s">
        <v>7367</v>
      </c>
      <c r="C3601" t="str">
        <f>IFERROR(VLOOKUP(Table1[[#This Row],[Ticker]],[1]!Table1[[Symbol]:[Industry]],2,FALSE),"-")</f>
        <v>-</v>
      </c>
      <c r="D3601" t="s">
        <v>403</v>
      </c>
      <c r="E3601">
        <v>36.252110193999997</v>
      </c>
      <c r="F3601">
        <v>14.12</v>
      </c>
      <c r="G3601">
        <v>-7.4481833904406001</v>
      </c>
      <c r="H3601">
        <v>-2.2735552539913799</v>
      </c>
      <c r="I3601">
        <v>-44.575430779122499</v>
      </c>
      <c r="J3601">
        <v>-13.8312538433849</v>
      </c>
      <c r="K3601">
        <v>14.1694465925533</v>
      </c>
      <c r="L3601">
        <v>14.781722178584801</v>
      </c>
      <c r="M3601">
        <v>49.168539574967703</v>
      </c>
      <c r="N3601">
        <v>2.5275318378810301</v>
      </c>
      <c r="O3601">
        <v>72.096317280453206</v>
      </c>
      <c r="P3601">
        <v>41.058941058941002</v>
      </c>
      <c r="Q3601">
        <v>0.103262575924586</v>
      </c>
    </row>
    <row r="3602" spans="1:17" hidden="1" x14ac:dyDescent="0.3">
      <c r="A3602" t="s">
        <v>7368</v>
      </c>
      <c r="B3602" t="s">
        <v>7369</v>
      </c>
      <c r="C3602" t="str">
        <f>IFERROR(VLOOKUP(Table1[[#This Row],[Ticker]],[1]!Table1[[Symbol]:[Industry]],2,FALSE),"-")</f>
        <v>-</v>
      </c>
      <c r="D3602" t="s">
        <v>1474</v>
      </c>
      <c r="E3602">
        <v>36.240192183999902</v>
      </c>
      <c r="F3602">
        <v>7.22</v>
      </c>
      <c r="G3602">
        <v>18.7928207936598</v>
      </c>
      <c r="H3602">
        <v>16.816437106589198</v>
      </c>
      <c r="I3602">
        <v>-5.4970832007749104</v>
      </c>
      <c r="J3602">
        <v>-8.8922555041423795E-2</v>
      </c>
      <c r="K3602">
        <v>6.4601449499186101</v>
      </c>
      <c r="L3602">
        <v>5.9283335071217804</v>
      </c>
      <c r="M3602">
        <v>42.826904283691498</v>
      </c>
      <c r="N3602">
        <v>2.0527307294537298</v>
      </c>
      <c r="O3602">
        <v>16.897506925207701</v>
      </c>
      <c r="P3602">
        <v>64.090909090908994</v>
      </c>
      <c r="Q3602">
        <v>7.9230819063829006E-2</v>
      </c>
    </row>
    <row r="3603" spans="1:17" hidden="1" x14ac:dyDescent="0.3">
      <c r="A3603" t="s">
        <v>7370</v>
      </c>
      <c r="B3603" t="s">
        <v>7371</v>
      </c>
      <c r="C3603" t="str">
        <f>IFERROR(VLOOKUP(Table1[[#This Row],[Ticker]],[1]!Table1[[Symbol]:[Industry]],2,FALSE),"-")</f>
        <v>-</v>
      </c>
      <c r="D3603" t="s">
        <v>1474</v>
      </c>
      <c r="E3603">
        <v>36.21228</v>
      </c>
      <c r="F3603">
        <v>36.5</v>
      </c>
      <c r="G3603">
        <v>56.437708574208401</v>
      </c>
      <c r="H3603">
        <v>-7.5281007085368401</v>
      </c>
      <c r="I3603">
        <v>-16.280863028033</v>
      </c>
      <c r="J3603">
        <v>4.3895354948451901</v>
      </c>
      <c r="K3603">
        <v>38.365816559673597</v>
      </c>
      <c r="L3603">
        <v>35.475258854504801</v>
      </c>
      <c r="M3603">
        <v>42.401379426441203</v>
      </c>
      <c r="N3603">
        <v>0.77326904676086605</v>
      </c>
      <c r="O3603">
        <v>58.849315068493098</v>
      </c>
      <c r="P3603">
        <v>87.179487179487097</v>
      </c>
      <c r="Q3603">
        <v>2.6678908914215999E-2</v>
      </c>
    </row>
    <row r="3604" spans="1:17" hidden="1" x14ac:dyDescent="0.3">
      <c r="A3604" t="s">
        <v>7372</v>
      </c>
      <c r="B3604" t="s">
        <v>7373</v>
      </c>
      <c r="C3604" t="str">
        <f>IFERROR(VLOOKUP(Table1[[#This Row],[Ticker]],[1]!Table1[[Symbol]:[Industry]],2,FALSE),"-")</f>
        <v>-</v>
      </c>
      <c r="D3604" t="s">
        <v>100</v>
      </c>
      <c r="E3604">
        <v>36.159640000000003</v>
      </c>
      <c r="F3604">
        <v>32.9</v>
      </c>
      <c r="G3604">
        <v>-83.427692026852995</v>
      </c>
      <c r="H3604">
        <v>-20.938357118793199</v>
      </c>
      <c r="I3604">
        <v>-73.685738562087906</v>
      </c>
      <c r="J3604">
        <v>-4.4877495345135596</v>
      </c>
      <c r="K3604">
        <v>43.560773456585899</v>
      </c>
      <c r="L3604">
        <v>65.235415021796101</v>
      </c>
      <c r="M3604">
        <v>48.7080542152082</v>
      </c>
      <c r="N3604">
        <v>0.16700336700336699</v>
      </c>
      <c r="O3604">
        <v>200.91185410334299</v>
      </c>
      <c r="P3604">
        <v>5.2799999999999896</v>
      </c>
      <c r="Q3604">
        <v>8.1831250000659994E-2</v>
      </c>
    </row>
    <row r="3605" spans="1:17" hidden="1" x14ac:dyDescent="0.3">
      <c r="A3605" t="s">
        <v>7374</v>
      </c>
      <c r="B3605" t="s">
        <v>7375</v>
      </c>
      <c r="C3605" t="str">
        <f>IFERROR(VLOOKUP(Table1[[#This Row],[Ticker]],[1]!Table1[[Symbol]:[Industry]],2,FALSE),"-")</f>
        <v>-</v>
      </c>
      <c r="D3605" t="s">
        <v>629</v>
      </c>
      <c r="E3605">
        <v>36.149555960999997</v>
      </c>
      <c r="F3605">
        <v>13.35</v>
      </c>
      <c r="G3605">
        <v>-43.955803059551201</v>
      </c>
      <c r="H3605">
        <v>-8.4856978816817197</v>
      </c>
      <c r="I3605">
        <v>-33.043032481405902</v>
      </c>
      <c r="J3605">
        <v>-3.0174939836128498</v>
      </c>
      <c r="K3605">
        <v>14.557304935287901</v>
      </c>
      <c r="L3605">
        <v>16.201534540793102</v>
      </c>
      <c r="M3605">
        <v>43.774989679251199</v>
      </c>
      <c r="N3605">
        <v>0.69812946818360899</v>
      </c>
      <c r="O3605">
        <v>64.794007490636702</v>
      </c>
      <c r="P3605">
        <v>14.592274678111499</v>
      </c>
      <c r="Q3605">
        <v>-2.2834283342932998E-2</v>
      </c>
    </row>
    <row r="3606" spans="1:17" hidden="1" x14ac:dyDescent="0.3">
      <c r="A3606" t="s">
        <v>7376</v>
      </c>
      <c r="B3606" t="s">
        <v>7377</v>
      </c>
      <c r="C3606" t="str">
        <f>IFERROR(VLOOKUP(Table1[[#This Row],[Ticker]],[1]!Table1[[Symbol]:[Industry]],2,FALSE),"-")</f>
        <v>-</v>
      </c>
      <c r="D3606" t="s">
        <v>103</v>
      </c>
      <c r="E3606">
        <v>36.147438000000001</v>
      </c>
      <c r="F3606">
        <v>31.94</v>
      </c>
      <c r="G3606">
        <v>418.515478374579</v>
      </c>
      <c r="H3606">
        <v>98.2718992914631</v>
      </c>
      <c r="I3606">
        <v>106.007806093444</v>
      </c>
      <c r="J3606">
        <v>46.867599184089002</v>
      </c>
      <c r="K3606">
        <v>18.274124843209499</v>
      </c>
      <c r="L3606">
        <v>13.7495079046881</v>
      </c>
      <c r="M3606">
        <v>73.009472845423304</v>
      </c>
      <c r="N3606">
        <v>2.51227990629486</v>
      </c>
      <c r="O3606">
        <v>0</v>
      </c>
      <c r="P3606">
        <v>586.88172043010695</v>
      </c>
      <c r="Q3606">
        <v>5.5390911108572E-2</v>
      </c>
    </row>
    <row r="3607" spans="1:17" hidden="1" x14ac:dyDescent="0.3">
      <c r="A3607" t="s">
        <v>7378</v>
      </c>
      <c r="B3607" t="s">
        <v>7379</v>
      </c>
      <c r="C3607" t="str">
        <f>IFERROR(VLOOKUP(Table1[[#This Row],[Ticker]],[1]!Table1[[Symbol]:[Industry]],2,FALSE),"-")</f>
        <v>-</v>
      </c>
      <c r="D3607" t="s">
        <v>624</v>
      </c>
      <c r="E3607">
        <v>36.092700000000001</v>
      </c>
      <c r="F3607">
        <v>115</v>
      </c>
      <c r="G3607">
        <v>54.080320793659801</v>
      </c>
      <c r="H3607">
        <v>-7.5297454453789303</v>
      </c>
      <c r="I3607">
        <v>-16.666626755158099</v>
      </c>
      <c r="J3607">
        <v>-8.8922555041423795E-2</v>
      </c>
      <c r="K3607">
        <v>124.36333804181</v>
      </c>
      <c r="L3607">
        <v>112.01062569312199</v>
      </c>
      <c r="M3607">
        <v>0.27449722277640398</v>
      </c>
      <c r="N3607">
        <v>1.3409090909090899</v>
      </c>
      <c r="O3607">
        <v>20.782608695652101</v>
      </c>
      <c r="P3607">
        <v>79.6875</v>
      </c>
    </row>
    <row r="3608" spans="1:17" hidden="1" x14ac:dyDescent="0.3">
      <c r="A3608" t="s">
        <v>7380</v>
      </c>
      <c r="B3608" t="s">
        <v>7381</v>
      </c>
      <c r="C3608" t="str">
        <f>IFERROR(VLOOKUP(Table1[[#This Row],[Ticker]],[1]!Table1[[Symbol]:[Industry]],2,FALSE),"-")</f>
        <v>-</v>
      </c>
      <c r="D3608" t="s">
        <v>140</v>
      </c>
      <c r="E3608">
        <v>36.030628268999997</v>
      </c>
      <c r="F3608">
        <v>67.66</v>
      </c>
      <c r="G3608">
        <v>55.156913767210398</v>
      </c>
      <c r="H3608">
        <v>28.698010928170799</v>
      </c>
      <c r="I3608">
        <v>-7.9496970750755303</v>
      </c>
      <c r="J3608">
        <v>-0.216582129509513</v>
      </c>
      <c r="K3608">
        <v>57.056423608537699</v>
      </c>
      <c r="L3608">
        <v>50.880456680829901</v>
      </c>
      <c r="M3608">
        <v>67.425471389357398</v>
      </c>
      <c r="N3608">
        <v>3.4579848887451599</v>
      </c>
      <c r="O3608">
        <v>13.5087200709429</v>
      </c>
      <c r="P3608">
        <v>116.858974358974</v>
      </c>
      <c r="Q3608">
        <v>5.3464755869773999E-2</v>
      </c>
    </row>
    <row r="3609" spans="1:17" hidden="1" x14ac:dyDescent="0.3">
      <c r="A3609" t="s">
        <v>7382</v>
      </c>
      <c r="B3609" t="s">
        <v>7383</v>
      </c>
      <c r="C3609" t="str">
        <f>IFERROR(VLOOKUP(Table1[[#This Row],[Ticker]],[1]!Table1[[Symbol]:[Industry]],2,FALSE),"-")</f>
        <v>-</v>
      </c>
      <c r="D3609" t="s">
        <v>934</v>
      </c>
      <c r="E3609">
        <v>36.028896000000003</v>
      </c>
      <c r="F3609">
        <v>64.38</v>
      </c>
      <c r="G3609">
        <v>-1.2013821048909099</v>
      </c>
      <c r="H3609">
        <v>-1.4734383291156301</v>
      </c>
      <c r="I3609">
        <v>-12.0232286910389</v>
      </c>
      <c r="J3609">
        <v>-4.4172807639966498</v>
      </c>
      <c r="K3609">
        <v>63.551465763392599</v>
      </c>
      <c r="L3609">
        <v>61.785313549160499</v>
      </c>
      <c r="M3609">
        <v>43.481589230104099</v>
      </c>
      <c r="N3609">
        <v>0.69790044460347</v>
      </c>
      <c r="O3609">
        <v>20.347934141037499</v>
      </c>
      <c r="P3609">
        <v>28.4773498303731</v>
      </c>
      <c r="Q3609">
        <v>9.8342260434540005E-3</v>
      </c>
    </row>
    <row r="3610" spans="1:17" hidden="1" x14ac:dyDescent="0.3">
      <c r="A3610" t="s">
        <v>7384</v>
      </c>
      <c r="B3610" t="s">
        <v>7385</v>
      </c>
      <c r="C3610" t="str">
        <f>IFERROR(VLOOKUP(Table1[[#This Row],[Ticker]],[1]!Table1[[Symbol]:[Industry]],2,FALSE),"-")</f>
        <v>-</v>
      </c>
      <c r="D3610" t="s">
        <v>873</v>
      </c>
      <c r="E3610">
        <v>36.018749999999997</v>
      </c>
      <c r="F3610">
        <v>85</v>
      </c>
      <c r="G3610">
        <v>18.582812311895601</v>
      </c>
      <c r="I3610">
        <v>1.40465577865997</v>
      </c>
      <c r="K3610">
        <v>72.921358859577893</v>
      </c>
      <c r="M3610">
        <v>86.249356129260704</v>
      </c>
      <c r="N3610">
        <v>1</v>
      </c>
      <c r="O3610">
        <v>15.294117647058799</v>
      </c>
      <c r="P3610">
        <v>44.189991518235701</v>
      </c>
    </row>
    <row r="3611" spans="1:17" hidden="1" x14ac:dyDescent="0.3">
      <c r="A3611" t="s">
        <v>7386</v>
      </c>
      <c r="B3611" t="s">
        <v>7387</v>
      </c>
      <c r="C3611" t="str">
        <f>IFERROR(VLOOKUP(Table1[[#This Row],[Ticker]],[1]!Table1[[Symbol]:[Industry]],2,FALSE),"-")</f>
        <v>-</v>
      </c>
      <c r="E3611">
        <v>36.008334581999897</v>
      </c>
      <c r="F3611">
        <v>47.03</v>
      </c>
      <c r="G3611">
        <v>-46.511989162613297</v>
      </c>
      <c r="H3611">
        <v>-6.0538739044131296</v>
      </c>
      <c r="I3611">
        <v>21.834642585548199</v>
      </c>
      <c r="J3611">
        <v>-6.2578812976740297</v>
      </c>
      <c r="K3611">
        <v>48.311484930968298</v>
      </c>
      <c r="L3611">
        <v>47.082641043413403</v>
      </c>
      <c r="M3611">
        <v>31.1470761013329</v>
      </c>
      <c r="N3611">
        <v>0.60789161365669997</v>
      </c>
      <c r="O3611">
        <v>58.1968955985541</v>
      </c>
      <c r="P3611">
        <v>68.505911859548505</v>
      </c>
      <c r="Q3611">
        <v>0.16477533281724999</v>
      </c>
    </row>
    <row r="3612" spans="1:17" hidden="1" x14ac:dyDescent="0.3">
      <c r="A3612" t="s">
        <v>7388</v>
      </c>
      <c r="B3612" t="s">
        <v>7389</v>
      </c>
      <c r="C3612" t="str">
        <f>IFERROR(VLOOKUP(Table1[[#This Row],[Ticker]],[1]!Table1[[Symbol]:[Industry]],2,FALSE),"-")</f>
        <v>-</v>
      </c>
      <c r="D3612" t="s">
        <v>539</v>
      </c>
      <c r="E3612">
        <v>35.91870093</v>
      </c>
      <c r="F3612">
        <v>30.6</v>
      </c>
      <c r="G3612">
        <v>224.10710650794499</v>
      </c>
      <c r="H3612">
        <v>-18.4051060561304</v>
      </c>
      <c r="I3612">
        <v>104.253834856092</v>
      </c>
      <c r="J3612">
        <v>-4.7366430997424303</v>
      </c>
      <c r="K3612">
        <v>33.384942744591598</v>
      </c>
      <c r="L3612">
        <v>25.6445494253778</v>
      </c>
      <c r="M3612">
        <v>61.3401960955634</v>
      </c>
      <c r="N3612">
        <v>0.57842102347670799</v>
      </c>
      <c r="O3612">
        <v>40.522875816993398</v>
      </c>
      <c r="P3612">
        <v>301.574803149606</v>
      </c>
      <c r="Q3612">
        <v>0.23731222411582001</v>
      </c>
    </row>
    <row r="3613" spans="1:17" hidden="1" x14ac:dyDescent="0.3">
      <c r="A3613" t="s">
        <v>7390</v>
      </c>
      <c r="B3613" t="s">
        <v>7391</v>
      </c>
      <c r="C3613" t="str">
        <f>IFERROR(VLOOKUP(Table1[[#This Row],[Ticker]],[1]!Table1[[Symbol]:[Industry]],2,FALSE),"-")</f>
        <v>-</v>
      </c>
      <c r="E3613">
        <v>35.795892600000002</v>
      </c>
      <c r="F3613">
        <v>86.99</v>
      </c>
      <c r="G3613">
        <v>75.525768770538406</v>
      </c>
      <c r="H3613">
        <v>-10.113063439443099</v>
      </c>
      <c r="I3613">
        <v>-0.67644297689644395</v>
      </c>
      <c r="J3613">
        <v>-4.4652901699210696</v>
      </c>
      <c r="K3613">
        <v>86.876817405972901</v>
      </c>
      <c r="L3613">
        <v>75.167722595111897</v>
      </c>
      <c r="M3613">
        <v>47.371962492569303</v>
      </c>
      <c r="N3613">
        <v>0.247462339422691</v>
      </c>
      <c r="O3613">
        <v>50.431084032647398</v>
      </c>
      <c r="P3613">
        <v>120.116396761133</v>
      </c>
      <c r="Q3613">
        <v>7.9360779249889005E-2</v>
      </c>
    </row>
    <row r="3614" spans="1:17" hidden="1" x14ac:dyDescent="0.3">
      <c r="A3614" t="s">
        <v>7392</v>
      </c>
      <c r="B3614" t="s">
        <v>7393</v>
      </c>
      <c r="C3614" t="str">
        <f>IFERROR(VLOOKUP(Table1[[#This Row],[Ticker]],[1]!Table1[[Symbol]:[Industry]],2,FALSE),"-")</f>
        <v>-</v>
      </c>
      <c r="D3614" t="s">
        <v>388</v>
      </c>
      <c r="E3614">
        <v>35.760060000000003</v>
      </c>
      <c r="F3614">
        <v>28.25</v>
      </c>
      <c r="G3614">
        <v>-34.478146948275601</v>
      </c>
      <c r="H3614">
        <v>-3.6352435656796902</v>
      </c>
      <c r="I3614">
        <v>-45.117972266240798</v>
      </c>
      <c r="J3614">
        <v>-0.265601000271108</v>
      </c>
      <c r="K3614">
        <v>30.498270686738</v>
      </c>
      <c r="M3614">
        <v>34.939795339547203</v>
      </c>
      <c r="N3614">
        <v>0.763636363636363</v>
      </c>
      <c r="O3614">
        <v>82.123893805309706</v>
      </c>
      <c r="P3614">
        <v>3.4798534798534599</v>
      </c>
    </row>
    <row r="3615" spans="1:17" hidden="1" x14ac:dyDescent="0.3">
      <c r="A3615" t="s">
        <v>7394</v>
      </c>
      <c r="B3615" t="s">
        <v>7395</v>
      </c>
      <c r="C3615" t="str">
        <f>IFERROR(VLOOKUP(Table1[[#This Row],[Ticker]],[1]!Table1[[Symbol]:[Industry]],2,FALSE),"-")</f>
        <v>-</v>
      </c>
      <c r="D3615" t="s">
        <v>65</v>
      </c>
      <c r="E3615">
        <v>35.685242887999998</v>
      </c>
      <c r="F3615">
        <v>20.85</v>
      </c>
      <c r="G3615">
        <v>16.0368425327902</v>
      </c>
      <c r="H3615">
        <v>21.617610219782701</v>
      </c>
      <c r="I3615">
        <v>5.2700498272276803</v>
      </c>
      <c r="J3615">
        <v>11.733994111625201</v>
      </c>
      <c r="K3615">
        <v>19.3197811634878</v>
      </c>
      <c r="L3615">
        <v>17.9673795485262</v>
      </c>
      <c r="M3615">
        <v>66.648362292117795</v>
      </c>
      <c r="N3615">
        <v>2.89704730582273</v>
      </c>
      <c r="O3615">
        <v>19.856115107913599</v>
      </c>
      <c r="P3615">
        <v>75.210084033613398</v>
      </c>
      <c r="Q3615">
        <v>6.8996733189852E-2</v>
      </c>
    </row>
    <row r="3616" spans="1:17" hidden="1" x14ac:dyDescent="0.3">
      <c r="A3616" t="s">
        <v>7396</v>
      </c>
      <c r="B3616" t="s">
        <v>7397</v>
      </c>
      <c r="C3616" t="str">
        <f>IFERROR(VLOOKUP(Table1[[#This Row],[Ticker]],[1]!Table1[[Symbol]:[Industry]],2,FALSE),"-")</f>
        <v>-</v>
      </c>
      <c r="D3616" t="s">
        <v>75</v>
      </c>
      <c r="E3616">
        <v>35.653799999999997</v>
      </c>
      <c r="F3616">
        <v>2.71</v>
      </c>
      <c r="G3616">
        <v>-44.469454655441901</v>
      </c>
      <c r="H3616">
        <v>21.293495535594602</v>
      </c>
      <c r="I3616">
        <v>-31.322321612839598</v>
      </c>
      <c r="J3616">
        <v>-7.0333669994858496</v>
      </c>
      <c r="M3616">
        <v>25.500821303637</v>
      </c>
      <c r="O3616">
        <v>32.472324723247198</v>
      </c>
      <c r="P3616">
        <v>3.04182509505703</v>
      </c>
    </row>
    <row r="3617" spans="1:17" hidden="1" x14ac:dyDescent="0.3">
      <c r="A3617" t="s">
        <v>7398</v>
      </c>
      <c r="B3617" t="s">
        <v>7399</v>
      </c>
      <c r="C3617" t="str">
        <f>IFERROR(VLOOKUP(Table1[[#This Row],[Ticker]],[1]!Table1[[Symbol]:[Industry]],2,FALSE),"-")</f>
        <v>-</v>
      </c>
      <c r="D3617" t="s">
        <v>629</v>
      </c>
      <c r="E3617">
        <v>35.553032000000002</v>
      </c>
      <c r="F3617">
        <v>77.45</v>
      </c>
      <c r="G3617">
        <v>105.24229918412099</v>
      </c>
      <c r="H3617">
        <v>54.228069084158101</v>
      </c>
      <c r="I3617">
        <v>46.411748708056997</v>
      </c>
      <c r="J3617">
        <v>25.551702444958501</v>
      </c>
      <c r="K3617">
        <v>57.442443219327203</v>
      </c>
      <c r="L3617">
        <v>47.590426398130397</v>
      </c>
      <c r="M3617">
        <v>95.135901291853401</v>
      </c>
      <c r="N3617">
        <v>3.5388230691852001</v>
      </c>
      <c r="O3617">
        <v>14.7837314396384</v>
      </c>
      <c r="P3617">
        <v>141.88007495315401</v>
      </c>
      <c r="Q3617">
        <v>0.194211780779767</v>
      </c>
    </row>
    <row r="3618" spans="1:17" hidden="1" x14ac:dyDescent="0.3">
      <c r="A3618" t="s">
        <v>7400</v>
      </c>
      <c r="B3618" t="s">
        <v>7401</v>
      </c>
      <c r="C3618" t="str">
        <f>IFERROR(VLOOKUP(Table1[[#This Row],[Ticker]],[1]!Table1[[Symbol]:[Industry]],2,FALSE),"-")</f>
        <v>-</v>
      </c>
      <c r="D3618" t="s">
        <v>80</v>
      </c>
      <c r="E3618">
        <v>35.489307541999999</v>
      </c>
      <c r="F3618">
        <v>11.7</v>
      </c>
      <c r="G3618">
        <v>66.196099482184394</v>
      </c>
      <c r="H3618">
        <v>7.8546385034706603</v>
      </c>
      <c r="I3618">
        <v>3.9578642840232998</v>
      </c>
      <c r="J3618">
        <v>6.0226806336211203</v>
      </c>
      <c r="K3618">
        <v>10.492161753002501</v>
      </c>
      <c r="L3618">
        <v>9.40875600075859</v>
      </c>
      <c r="M3618">
        <v>74.123421835073103</v>
      </c>
      <c r="N3618">
        <v>1.6256802413760001</v>
      </c>
      <c r="O3618">
        <v>23.504273504273499</v>
      </c>
      <c r="P3618">
        <v>127.184466019417</v>
      </c>
      <c r="Q3618">
        <v>-5.1281857943400004E-3</v>
      </c>
    </row>
    <row r="3619" spans="1:17" hidden="1" x14ac:dyDescent="0.3">
      <c r="A3619" t="s">
        <v>7402</v>
      </c>
      <c r="B3619" t="s">
        <v>7403</v>
      </c>
      <c r="C3619" t="str">
        <f>IFERROR(VLOOKUP(Table1[[#This Row],[Ticker]],[1]!Table1[[Symbol]:[Industry]],2,FALSE),"-")</f>
        <v>-</v>
      </c>
      <c r="D3619" t="s">
        <v>46</v>
      </c>
      <c r="E3619">
        <v>35.468481199999999</v>
      </c>
      <c r="F3619">
        <v>1.48</v>
      </c>
      <c r="G3619">
        <v>71.726154126993094</v>
      </c>
      <c r="H3619">
        <v>30.0173538369176</v>
      </c>
      <c r="I3619">
        <v>51.9843982807065</v>
      </c>
      <c r="J3619">
        <v>-5.2171276832465496</v>
      </c>
      <c r="K3619">
        <v>1.26655061987235</v>
      </c>
      <c r="L3619">
        <v>1.05448515779259</v>
      </c>
      <c r="M3619">
        <v>42.563986501742299</v>
      </c>
      <c r="N3619">
        <v>1.55751642138851</v>
      </c>
      <c r="O3619">
        <v>11.486486486486401</v>
      </c>
      <c r="P3619">
        <v>169.09090909090901</v>
      </c>
      <c r="Q3619">
        <v>7.1103482570337995E-2</v>
      </c>
    </row>
    <row r="3620" spans="1:17" hidden="1" x14ac:dyDescent="0.3">
      <c r="A3620" t="s">
        <v>7404</v>
      </c>
      <c r="B3620" t="s">
        <v>7405</v>
      </c>
      <c r="C3620" t="str">
        <f>IFERROR(VLOOKUP(Table1[[#This Row],[Ticker]],[1]!Table1[[Symbol]:[Industry]],2,FALSE),"-")</f>
        <v>-</v>
      </c>
      <c r="E3620">
        <v>35.391513080000003</v>
      </c>
      <c r="F3620">
        <v>52.1</v>
      </c>
      <c r="G3620">
        <v>-82.081698838754505</v>
      </c>
      <c r="H3620">
        <v>-0.60653208108585899</v>
      </c>
      <c r="I3620">
        <v>-68.934565796152199</v>
      </c>
      <c r="J3620">
        <v>-1.94077440689327</v>
      </c>
      <c r="M3620">
        <v>40.613700270597398</v>
      </c>
      <c r="O3620">
        <v>129.750479846449</v>
      </c>
      <c r="P3620">
        <v>13.9794355720848</v>
      </c>
    </row>
    <row r="3621" spans="1:17" hidden="1" x14ac:dyDescent="0.3">
      <c r="A3621" t="s">
        <v>7406</v>
      </c>
      <c r="B3621" t="s">
        <v>7407</v>
      </c>
      <c r="C3621" t="str">
        <f>IFERROR(VLOOKUP(Table1[[#This Row],[Ticker]],[1]!Table1[[Symbol]:[Industry]],2,FALSE),"-")</f>
        <v>-</v>
      </c>
      <c r="D3621" t="s">
        <v>1308</v>
      </c>
      <c r="E3621">
        <v>35.335546641000001</v>
      </c>
      <c r="F3621">
        <v>1000</v>
      </c>
      <c r="G3621">
        <v>-25.607179206340099</v>
      </c>
      <c r="H3621">
        <v>-4.5291007085368298</v>
      </c>
      <c r="I3621">
        <v>-12.4600461637378</v>
      </c>
      <c r="J3621">
        <v>-8.9922555041422894E-2</v>
      </c>
      <c r="K3621">
        <v>999.99446108281995</v>
      </c>
      <c r="L3621">
        <v>999.99303069512302</v>
      </c>
      <c r="M3621">
        <v>45.349584451913898</v>
      </c>
      <c r="N3621">
        <v>1.1570069017181199</v>
      </c>
      <c r="O3621">
        <v>4.4999999999999902</v>
      </c>
      <c r="P3621">
        <v>0.88272383354350803</v>
      </c>
      <c r="Q3621">
        <v>-0.10191173764686701</v>
      </c>
    </row>
    <row r="3622" spans="1:17" hidden="1" x14ac:dyDescent="0.3">
      <c r="A3622" t="s">
        <v>7408</v>
      </c>
      <c r="B3622" t="s">
        <v>7409</v>
      </c>
      <c r="C3622" t="str">
        <f>IFERROR(VLOOKUP(Table1[[#This Row],[Ticker]],[1]!Table1[[Symbol]:[Industry]],2,FALSE),"-")</f>
        <v>-</v>
      </c>
      <c r="D3622" t="s">
        <v>140</v>
      </c>
      <c r="E3622">
        <v>35.300699999999999</v>
      </c>
      <c r="F3622">
        <v>30.5</v>
      </c>
      <c r="G3622">
        <v>-33.877855898069498</v>
      </c>
      <c r="I3622">
        <v>-20.730722855467199</v>
      </c>
      <c r="M3622">
        <v>0</v>
      </c>
      <c r="N3622">
        <v>0.71428571428571397</v>
      </c>
      <c r="O3622">
        <v>9.01639344262294</v>
      </c>
      <c r="P3622">
        <v>0</v>
      </c>
    </row>
    <row r="3623" spans="1:17" hidden="1" x14ac:dyDescent="0.3">
      <c r="A3623" t="s">
        <v>7410</v>
      </c>
      <c r="B3623" t="s">
        <v>7411</v>
      </c>
      <c r="C3623" t="str">
        <f>IFERROR(VLOOKUP(Table1[[#This Row],[Ticker]],[1]!Table1[[Symbol]:[Industry]],2,FALSE),"-")</f>
        <v>-</v>
      </c>
      <c r="E3623">
        <v>35.211428435999998</v>
      </c>
      <c r="F3623">
        <v>9.23</v>
      </c>
      <c r="G3623">
        <v>-87.711577069061093</v>
      </c>
      <c r="H3623">
        <v>-14.431013329896</v>
      </c>
      <c r="I3623">
        <v>-47.597080598031603</v>
      </c>
      <c r="J3623">
        <v>-2.0952583522959198</v>
      </c>
      <c r="K3623">
        <v>9.8959832582653</v>
      </c>
      <c r="L3623">
        <v>12.5080448259235</v>
      </c>
      <c r="M3623">
        <v>48.056723649628999</v>
      </c>
      <c r="N3623">
        <v>0.86759166902928697</v>
      </c>
      <c r="O3623">
        <v>249.83748645720399</v>
      </c>
      <c r="P3623">
        <v>3.70786516853933</v>
      </c>
      <c r="Q3623">
        <v>5.5601601171944001E-2</v>
      </c>
    </row>
    <row r="3624" spans="1:17" hidden="1" x14ac:dyDescent="0.3">
      <c r="A3624" t="s">
        <v>7412</v>
      </c>
      <c r="B3624" t="s">
        <v>7413</v>
      </c>
      <c r="C3624" t="str">
        <f>IFERROR(VLOOKUP(Table1[[#This Row],[Ticker]],[1]!Table1[[Symbol]:[Industry]],2,FALSE),"-")</f>
        <v>-</v>
      </c>
      <c r="D3624" t="s">
        <v>403</v>
      </c>
      <c r="E3624">
        <v>35.200000000000003</v>
      </c>
      <c r="F3624">
        <v>3.51</v>
      </c>
      <c r="G3624">
        <v>9.3928207936597996</v>
      </c>
      <c r="H3624">
        <v>31.133663997345501</v>
      </c>
      <c r="I3624">
        <v>31.3924128526555</v>
      </c>
      <c r="J3624">
        <v>24.573239607120701</v>
      </c>
      <c r="K3624">
        <v>2.8839093631184398</v>
      </c>
      <c r="L3624">
        <v>2.7971662669164701</v>
      </c>
      <c r="M3624">
        <v>93.033567037469794</v>
      </c>
      <c r="N3624">
        <v>1.63942119884418</v>
      </c>
      <c r="O3624">
        <v>62.108262108262103</v>
      </c>
      <c r="P3624">
        <v>75.499999999999901</v>
      </c>
      <c r="Q3624">
        <v>7.3950962936941006E-2</v>
      </c>
    </row>
    <row r="3625" spans="1:17" hidden="1" x14ac:dyDescent="0.3">
      <c r="A3625" t="s">
        <v>7414</v>
      </c>
      <c r="B3625" t="s">
        <v>7415</v>
      </c>
      <c r="C3625" t="str">
        <f>IFERROR(VLOOKUP(Table1[[#This Row],[Ticker]],[1]!Table1[[Symbol]:[Industry]],2,FALSE),"-")</f>
        <v>-</v>
      </c>
      <c r="E3625">
        <v>35.088000000000001</v>
      </c>
      <c r="F3625">
        <v>61.76</v>
      </c>
      <c r="G3625">
        <v>81.641142941310804</v>
      </c>
      <c r="H3625">
        <v>1.7291607022515301</v>
      </c>
      <c r="I3625">
        <v>-31.9490306507669</v>
      </c>
      <c r="J3625">
        <v>-3.8182458633121001</v>
      </c>
      <c r="K3625">
        <v>65.199850228299496</v>
      </c>
      <c r="L3625">
        <v>63.834466366636697</v>
      </c>
      <c r="M3625">
        <v>61.841327610049703</v>
      </c>
      <c r="N3625">
        <v>0.64262993876144103</v>
      </c>
      <c r="O3625">
        <v>53.610751295336698</v>
      </c>
      <c r="P3625">
        <v>120.02137513359401</v>
      </c>
      <c r="Q3625">
        <v>9.7165972492950003E-2</v>
      </c>
    </row>
    <row r="3626" spans="1:17" hidden="1" x14ac:dyDescent="0.3">
      <c r="A3626" t="s">
        <v>7416</v>
      </c>
      <c r="B3626" t="s">
        <v>7417</v>
      </c>
      <c r="C3626" t="str">
        <f>IFERROR(VLOOKUP(Table1[[#This Row],[Ticker]],[1]!Table1[[Symbol]:[Industry]],2,FALSE),"-")</f>
        <v>-</v>
      </c>
      <c r="D3626" t="s">
        <v>65</v>
      </c>
      <c r="E3626">
        <v>35.083178400000001</v>
      </c>
      <c r="F3626">
        <v>48.05</v>
      </c>
      <c r="G3626">
        <v>55.099853512727101</v>
      </c>
      <c r="H3626">
        <v>-12.9569218388534</v>
      </c>
      <c r="I3626">
        <v>28.242735681064399</v>
      </c>
      <c r="J3626">
        <v>-3.82514141988421</v>
      </c>
      <c r="K3626">
        <v>51.321387746089698</v>
      </c>
      <c r="L3626">
        <v>41.715457797404099</v>
      </c>
      <c r="M3626">
        <v>45.14193319788</v>
      </c>
      <c r="N3626">
        <v>0.74964804267110796</v>
      </c>
      <c r="O3626">
        <v>47.5754422476586</v>
      </c>
      <c r="P3626">
        <v>188.58858858858801</v>
      </c>
      <c r="Q3626">
        <v>0.144621228617726</v>
      </c>
    </row>
    <row r="3627" spans="1:17" hidden="1" x14ac:dyDescent="0.3">
      <c r="A3627" t="s">
        <v>7418</v>
      </c>
      <c r="B3627" t="s">
        <v>7419</v>
      </c>
      <c r="C3627" t="str">
        <f>IFERROR(VLOOKUP(Table1[[#This Row],[Ticker]],[1]!Table1[[Symbol]:[Industry]],2,FALSE),"-")</f>
        <v>-</v>
      </c>
      <c r="D3627" t="s">
        <v>403</v>
      </c>
      <c r="E3627">
        <v>35.057499999999997</v>
      </c>
      <c r="F3627">
        <v>189.9</v>
      </c>
      <c r="G3627">
        <v>23.3924284829497</v>
      </c>
      <c r="H3627">
        <v>-10.954200560242199</v>
      </c>
      <c r="I3627">
        <v>77.534951335011499</v>
      </c>
      <c r="J3627">
        <v>-0.299781806491069</v>
      </c>
      <c r="K3627">
        <v>170.704443708062</v>
      </c>
      <c r="L3627">
        <v>131.65670171937299</v>
      </c>
      <c r="M3627">
        <v>54.625866208648802</v>
      </c>
      <c r="N3627">
        <v>0.42234645540320898</v>
      </c>
      <c r="O3627">
        <v>18.062137967351202</v>
      </c>
      <c r="P3627">
        <v>140.07585335018899</v>
      </c>
      <c r="Q3627">
        <v>0.16120867088926299</v>
      </c>
    </row>
    <row r="3628" spans="1:17" hidden="1" x14ac:dyDescent="0.3">
      <c r="A3628" t="s">
        <v>7420</v>
      </c>
      <c r="B3628" t="s">
        <v>7421</v>
      </c>
      <c r="C3628" t="str">
        <f>IFERROR(VLOOKUP(Table1[[#This Row],[Ticker]],[1]!Table1[[Symbol]:[Industry]],2,FALSE),"-")</f>
        <v>-</v>
      </c>
      <c r="D3628" t="s">
        <v>414</v>
      </c>
      <c r="E3628">
        <v>35.049736799999998</v>
      </c>
      <c r="F3628">
        <v>56.26</v>
      </c>
      <c r="G3628">
        <v>20.5226909235299</v>
      </c>
      <c r="H3628">
        <v>15.059952844501201</v>
      </c>
      <c r="I3628">
        <v>-13.0607528775188</v>
      </c>
      <c r="J3628">
        <v>2.6539548117963099</v>
      </c>
      <c r="K3628">
        <v>52.739105033142899</v>
      </c>
      <c r="L3628">
        <v>53.262550983222901</v>
      </c>
      <c r="M3628">
        <v>73.932091959108803</v>
      </c>
      <c r="N3628">
        <v>1.40831390037949</v>
      </c>
      <c r="O3628">
        <v>67.792392463561995</v>
      </c>
      <c r="Q3628">
        <v>6.5886173587659996E-2</v>
      </c>
    </row>
    <row r="3629" spans="1:17" hidden="1" x14ac:dyDescent="0.3">
      <c r="A3629" t="s">
        <v>7422</v>
      </c>
      <c r="B3629" t="s">
        <v>7423</v>
      </c>
      <c r="C3629" t="str">
        <f>IFERROR(VLOOKUP(Table1[[#This Row],[Ticker]],[1]!Table1[[Symbol]:[Industry]],2,FALSE),"-")</f>
        <v>-</v>
      </c>
      <c r="D3629" t="s">
        <v>629</v>
      </c>
      <c r="E3629">
        <v>34.970147139999902</v>
      </c>
      <c r="F3629">
        <v>15.75</v>
      </c>
      <c r="G3629">
        <v>-86.133494995813805</v>
      </c>
      <c r="H3629">
        <v>-13.274456393668</v>
      </c>
      <c r="I3629">
        <v>-59.872400086943202</v>
      </c>
      <c r="J3629">
        <v>-4.0766526163911099</v>
      </c>
      <c r="K3629">
        <v>18.257577664180999</v>
      </c>
      <c r="M3629">
        <v>33.906654719662399</v>
      </c>
      <c r="N3629">
        <v>0.79354698059733997</v>
      </c>
      <c r="O3629">
        <v>166.666666666666</v>
      </c>
      <c r="P3629">
        <v>1.61290322580645</v>
      </c>
    </row>
    <row r="3630" spans="1:17" hidden="1" x14ac:dyDescent="0.3">
      <c r="A3630" t="s">
        <v>7424</v>
      </c>
      <c r="B3630" t="s">
        <v>7425</v>
      </c>
      <c r="C3630" t="str">
        <f>IFERROR(VLOOKUP(Table1[[#This Row],[Ticker]],[1]!Table1[[Symbol]:[Industry]],2,FALSE),"-")</f>
        <v>-</v>
      </c>
      <c r="E3630">
        <v>34.941000000000003</v>
      </c>
      <c r="F3630">
        <v>570</v>
      </c>
      <c r="G3630">
        <v>67.613159776710603</v>
      </c>
      <c r="H3630">
        <v>-9.2900054704415993</v>
      </c>
      <c r="I3630">
        <v>-11.3962163765038</v>
      </c>
      <c r="J3630">
        <v>-8.8922555041423795E-2</v>
      </c>
      <c r="K3630">
        <v>565.14733366669805</v>
      </c>
      <c r="L3630">
        <v>516.30266317281803</v>
      </c>
      <c r="M3630">
        <v>30.915554732558299</v>
      </c>
      <c r="N3630">
        <v>0.52035278154681097</v>
      </c>
      <c r="O3630">
        <v>28.622807017543799</v>
      </c>
      <c r="P3630">
        <v>93.220338983050794</v>
      </c>
    </row>
    <row r="3631" spans="1:17" hidden="1" x14ac:dyDescent="0.3">
      <c r="A3631" t="s">
        <v>7426</v>
      </c>
      <c r="B3631" t="s">
        <v>7427</v>
      </c>
      <c r="C3631" t="str">
        <f>IFERROR(VLOOKUP(Table1[[#This Row],[Ticker]],[1]!Table1[[Symbol]:[Industry]],2,FALSE),"-")</f>
        <v>-</v>
      </c>
      <c r="D3631" t="s">
        <v>629</v>
      </c>
      <c r="E3631">
        <v>34.930175300000002</v>
      </c>
      <c r="F3631">
        <v>66.03</v>
      </c>
      <c r="G3631">
        <v>63.049963650802603</v>
      </c>
      <c r="H3631">
        <v>23.5320139839686</v>
      </c>
      <c r="I3631">
        <v>31.083432097131599</v>
      </c>
      <c r="J3631">
        <v>7.8444107782919099</v>
      </c>
      <c r="K3631">
        <v>57.097245794985099</v>
      </c>
      <c r="L3631">
        <v>50.131895788225599</v>
      </c>
      <c r="M3631">
        <v>73.503520466223804</v>
      </c>
      <c r="N3631">
        <v>2.28541580634377</v>
      </c>
      <c r="O3631">
        <v>7.9054975011358497</v>
      </c>
      <c r="P3631">
        <v>106.34375</v>
      </c>
      <c r="Q3631">
        <v>3.6346058950362997E-2</v>
      </c>
    </row>
    <row r="3632" spans="1:17" hidden="1" x14ac:dyDescent="0.3">
      <c r="A3632" t="s">
        <v>7428</v>
      </c>
      <c r="B3632" t="s">
        <v>7429</v>
      </c>
      <c r="C3632" t="str">
        <f>IFERROR(VLOOKUP(Table1[[#This Row],[Ticker]],[1]!Table1[[Symbol]:[Industry]],2,FALSE),"-")</f>
        <v>-</v>
      </c>
      <c r="D3632" t="s">
        <v>539</v>
      </c>
      <c r="E3632">
        <v>34.92004</v>
      </c>
      <c r="F3632">
        <v>67.97</v>
      </c>
      <c r="G3632">
        <v>-38.443803981923601</v>
      </c>
      <c r="H3632">
        <v>-0.52075901382897005</v>
      </c>
      <c r="I3632">
        <v>-16.714166462371399</v>
      </c>
      <c r="J3632">
        <v>7.7619894195818899</v>
      </c>
      <c r="K3632">
        <v>65.887014387118697</v>
      </c>
      <c r="L3632">
        <v>68.191711725021506</v>
      </c>
      <c r="M3632">
        <v>61.4821950520342</v>
      </c>
      <c r="N3632">
        <v>1.5463682046596601</v>
      </c>
      <c r="O3632">
        <v>37.325290569368804</v>
      </c>
      <c r="P3632">
        <v>24.601283226397801</v>
      </c>
      <c r="Q3632">
        <v>0.135868548923777</v>
      </c>
    </row>
    <row r="3633" spans="1:17" hidden="1" x14ac:dyDescent="0.3">
      <c r="A3633" t="s">
        <v>7430</v>
      </c>
      <c r="B3633" t="s">
        <v>7431</v>
      </c>
      <c r="C3633" t="str">
        <f>IFERROR(VLOOKUP(Table1[[#This Row],[Ticker]],[1]!Table1[[Symbol]:[Industry]],2,FALSE),"-")</f>
        <v>-</v>
      </c>
      <c r="D3633" t="s">
        <v>21</v>
      </c>
      <c r="E3633">
        <v>34.891511899999998</v>
      </c>
      <c r="F3633">
        <v>11.18</v>
      </c>
      <c r="G3633">
        <v>318.043614444453</v>
      </c>
      <c r="H3633">
        <v>125.774929594493</v>
      </c>
      <c r="I3633">
        <v>67.862534481423396</v>
      </c>
      <c r="J3633">
        <v>13.231156967821301</v>
      </c>
      <c r="K3633">
        <v>6.7130300001248404</v>
      </c>
      <c r="L3633">
        <v>5.06154591672429</v>
      </c>
      <c r="M3633">
        <v>97.751463262484606</v>
      </c>
      <c r="N3633">
        <v>2.7991109999403498</v>
      </c>
      <c r="O3633">
        <v>4.0250447227191399</v>
      </c>
      <c r="P3633">
        <v>394.69026548672502</v>
      </c>
      <c r="Q3633">
        <v>0.17665690773282</v>
      </c>
    </row>
    <row r="3634" spans="1:17" hidden="1" x14ac:dyDescent="0.3">
      <c r="A3634" t="s">
        <v>7432</v>
      </c>
      <c r="B3634" t="s">
        <v>7433</v>
      </c>
      <c r="C3634" t="str">
        <f>IFERROR(VLOOKUP(Table1[[#This Row],[Ticker]],[1]!Table1[[Symbol]:[Industry]],2,FALSE),"-")</f>
        <v>-</v>
      </c>
      <c r="D3634" t="s">
        <v>242</v>
      </c>
      <c r="E3634">
        <v>34.772128049999999</v>
      </c>
      <c r="F3634">
        <v>45.75</v>
      </c>
      <c r="G3634">
        <v>-5.40223963723877</v>
      </c>
      <c r="H3634">
        <v>-4.6183690564789402E-2</v>
      </c>
      <c r="I3634">
        <v>-22.400991045627599</v>
      </c>
      <c r="J3634">
        <v>-6.9888830137207298</v>
      </c>
      <c r="K3634">
        <v>50.236803544291902</v>
      </c>
      <c r="L3634">
        <v>49.572331650813702</v>
      </c>
      <c r="M3634">
        <v>34.376835445023602</v>
      </c>
      <c r="N3634">
        <v>0.498556020439267</v>
      </c>
      <c r="O3634">
        <v>46.382513661202097</v>
      </c>
      <c r="P3634">
        <v>28.873239436619698</v>
      </c>
      <c r="Q3634">
        <v>2.6327547235654999E-2</v>
      </c>
    </row>
    <row r="3635" spans="1:17" hidden="1" x14ac:dyDescent="0.3">
      <c r="A3635" t="s">
        <v>7434</v>
      </c>
      <c r="B3635" t="s">
        <v>7435</v>
      </c>
      <c r="C3635" t="str">
        <f>IFERROR(VLOOKUP(Table1[[#This Row],[Ticker]],[1]!Table1[[Symbol]:[Industry]],2,FALSE),"-")</f>
        <v>-</v>
      </c>
      <c r="D3635" t="s">
        <v>140</v>
      </c>
      <c r="E3635">
        <v>34.726999999999997</v>
      </c>
      <c r="F3635">
        <v>32.340000000000003</v>
      </c>
      <c r="G3635">
        <v>-115.80717920634</v>
      </c>
      <c r="H3635">
        <v>-11.439865414419099</v>
      </c>
      <c r="I3635">
        <v>-28.655951838783199</v>
      </c>
      <c r="J3635">
        <v>2.00785163850695</v>
      </c>
      <c r="K3635">
        <v>31.896334662450901</v>
      </c>
      <c r="L3635">
        <v>89.197029370372604</v>
      </c>
      <c r="M3635">
        <v>51.3839508086511</v>
      </c>
      <c r="N3635">
        <v>0.73005773883507796</v>
      </c>
      <c r="O3635">
        <v>1024.9226963512599</v>
      </c>
      <c r="P3635">
        <v>33.581164807930598</v>
      </c>
    </row>
    <row r="3636" spans="1:17" hidden="1" x14ac:dyDescent="0.3">
      <c r="A3636" t="s">
        <v>7436</v>
      </c>
      <c r="B3636" t="s">
        <v>7437</v>
      </c>
      <c r="C3636" t="str">
        <f>IFERROR(VLOOKUP(Table1[[#This Row],[Ticker]],[1]!Table1[[Symbol]:[Industry]],2,FALSE),"-")</f>
        <v>-</v>
      </c>
      <c r="D3636" t="s">
        <v>100</v>
      </c>
      <c r="E3636">
        <v>34.635347580000001</v>
      </c>
      <c r="F3636">
        <v>66.819999999999993</v>
      </c>
      <c r="G3636">
        <v>54.938619226515698</v>
      </c>
      <c r="H3636">
        <v>-12.331968111851699</v>
      </c>
      <c r="I3636">
        <v>-10.1636591459791</v>
      </c>
      <c r="J3636">
        <v>-1.06800577711529</v>
      </c>
      <c r="K3636">
        <v>68.956480526439506</v>
      </c>
      <c r="L3636">
        <v>64.567604550080304</v>
      </c>
      <c r="M3636">
        <v>46.649226054765499</v>
      </c>
      <c r="N3636">
        <v>1.74786368623709</v>
      </c>
      <c r="O3636">
        <v>49.341514516611802</v>
      </c>
      <c r="P3636">
        <v>134.04553415061201</v>
      </c>
      <c r="Q3636">
        <v>6.0644463739625003E-2</v>
      </c>
    </row>
    <row r="3637" spans="1:17" hidden="1" x14ac:dyDescent="0.3">
      <c r="A3637" t="s">
        <v>7438</v>
      </c>
      <c r="B3637" t="s">
        <v>7439</v>
      </c>
      <c r="C3637" t="str">
        <f>IFERROR(VLOOKUP(Table1[[#This Row],[Ticker]],[1]!Table1[[Symbol]:[Industry]],2,FALSE),"-")</f>
        <v>-</v>
      </c>
      <c r="E3637">
        <v>34.547924999999999</v>
      </c>
      <c r="F3637">
        <v>41.89</v>
      </c>
      <c r="G3637">
        <v>9.1306786257601598</v>
      </c>
      <c r="H3637">
        <v>5.7087413967263103</v>
      </c>
      <c r="I3637">
        <v>-6.4362547185341201</v>
      </c>
      <c r="J3637">
        <v>-8.8922555041423795E-2</v>
      </c>
      <c r="K3637">
        <v>36.309272569102397</v>
      </c>
      <c r="L3637">
        <v>29.4182652151196</v>
      </c>
      <c r="M3637">
        <v>87.052658370214502</v>
      </c>
      <c r="N3637">
        <v>0.49961223610512701</v>
      </c>
      <c r="O3637">
        <v>0</v>
      </c>
      <c r="P3637">
        <v>99.476190476190396</v>
      </c>
    </row>
    <row r="3638" spans="1:17" hidden="1" x14ac:dyDescent="0.3">
      <c r="A3638" t="s">
        <v>7440</v>
      </c>
      <c r="B3638" t="s">
        <v>7441</v>
      </c>
      <c r="C3638" t="str">
        <f>IFERROR(VLOOKUP(Table1[[#This Row],[Ticker]],[1]!Table1[[Symbol]:[Industry]],2,FALSE),"-")</f>
        <v>-</v>
      </c>
      <c r="D3638" t="s">
        <v>1535</v>
      </c>
      <c r="E3638">
        <v>34.523429999999998</v>
      </c>
      <c r="F3638">
        <v>55.87</v>
      </c>
      <c r="G3638">
        <v>4.1118827857656797</v>
      </c>
      <c r="H3638">
        <v>3.66420698377084</v>
      </c>
      <c r="I3638">
        <v>-29.431364338801</v>
      </c>
      <c r="J3638">
        <v>-1.7322791983980701</v>
      </c>
      <c r="K3638">
        <v>56.981299564128697</v>
      </c>
      <c r="L3638">
        <v>55.292183380225197</v>
      </c>
      <c r="M3638">
        <v>61.023428134221</v>
      </c>
      <c r="N3638">
        <v>0.84486448137231696</v>
      </c>
      <c r="O3638">
        <v>34.240200465366001</v>
      </c>
      <c r="P3638">
        <v>31.458823529411699</v>
      </c>
      <c r="Q3638">
        <v>2.2751878584828002E-2</v>
      </c>
    </row>
    <row r="3639" spans="1:17" hidden="1" x14ac:dyDescent="0.3">
      <c r="A3639" t="s">
        <v>7442</v>
      </c>
      <c r="B3639" t="s">
        <v>7443</v>
      </c>
      <c r="C3639" t="str">
        <f>IFERROR(VLOOKUP(Table1[[#This Row],[Ticker]],[1]!Table1[[Symbol]:[Industry]],2,FALSE),"-")</f>
        <v>-</v>
      </c>
      <c r="D3639" t="s">
        <v>1535</v>
      </c>
      <c r="E3639">
        <v>34.333199999999998</v>
      </c>
      <c r="F3639">
        <v>33.33</v>
      </c>
      <c r="G3639">
        <v>-39.035750634911601</v>
      </c>
      <c r="H3639">
        <v>-10.1611021310119</v>
      </c>
      <c r="I3639">
        <v>-33.944145103667204</v>
      </c>
      <c r="J3639">
        <v>1.6283420877062</v>
      </c>
      <c r="K3639">
        <v>33.999307559238801</v>
      </c>
      <c r="L3639">
        <v>36.619672639848702</v>
      </c>
      <c r="M3639">
        <v>41.111981505561801</v>
      </c>
      <c r="N3639">
        <v>0.63392101964715397</v>
      </c>
      <c r="O3639">
        <v>66.516651665166506</v>
      </c>
      <c r="P3639">
        <v>12.601351351351299</v>
      </c>
      <c r="Q3639">
        <v>9.1833825745878006E-2</v>
      </c>
    </row>
    <row r="3640" spans="1:17" hidden="1" x14ac:dyDescent="0.3">
      <c r="A3640" t="s">
        <v>7444</v>
      </c>
      <c r="B3640" t="s">
        <v>7445</v>
      </c>
      <c r="C3640" t="str">
        <f>IFERROR(VLOOKUP(Table1[[#This Row],[Ticker]],[1]!Table1[[Symbol]:[Industry]],2,FALSE),"-")</f>
        <v>-</v>
      </c>
      <c r="D3640" t="s">
        <v>403</v>
      </c>
      <c r="E3640">
        <v>34.285089999999997</v>
      </c>
      <c r="F3640">
        <v>65.989999999999995</v>
      </c>
      <c r="G3640">
        <v>-47.8254724642374</v>
      </c>
      <c r="H3640">
        <v>-0.42214044363617098</v>
      </c>
      <c r="I3640">
        <v>1.3158159052276299</v>
      </c>
      <c r="J3640">
        <v>3.8106147879856702</v>
      </c>
      <c r="K3640">
        <v>62.886733088308297</v>
      </c>
      <c r="L3640">
        <v>64.312780557642398</v>
      </c>
      <c r="M3640">
        <v>68.237587953792797</v>
      </c>
      <c r="N3640">
        <v>3.38599363346975</v>
      </c>
      <c r="O3640">
        <v>43.051977572359398</v>
      </c>
      <c r="P3640">
        <v>25.935114503816699</v>
      </c>
    </row>
    <row r="3641" spans="1:17" hidden="1" x14ac:dyDescent="0.3">
      <c r="A3641" t="s">
        <v>7446</v>
      </c>
      <c r="B3641" t="s">
        <v>7447</v>
      </c>
      <c r="C3641" t="str">
        <f>IFERROR(VLOOKUP(Table1[[#This Row],[Ticker]],[1]!Table1[[Symbol]:[Industry]],2,FALSE),"-")</f>
        <v>-</v>
      </c>
      <c r="E3641">
        <v>34.282499999999999</v>
      </c>
      <c r="F3641">
        <v>32.299999999999997</v>
      </c>
      <c r="G3641">
        <v>-46.826691401462099</v>
      </c>
      <c r="H3641">
        <v>-7.6531007085368401</v>
      </c>
      <c r="I3641">
        <v>-54.781474735166398</v>
      </c>
      <c r="J3641">
        <v>-1.9876567322566101</v>
      </c>
      <c r="K3641">
        <v>35.373237445621903</v>
      </c>
      <c r="L3641">
        <v>42.084341008303397</v>
      </c>
      <c r="M3641">
        <v>46.034930539501801</v>
      </c>
      <c r="N3641">
        <v>0.12812365359758701</v>
      </c>
      <c r="O3641">
        <v>91.021671826625393</v>
      </c>
      <c r="P3641">
        <v>19.629629629629601</v>
      </c>
      <c r="Q3641">
        <v>-0.17947859334973501</v>
      </c>
    </row>
    <row r="3642" spans="1:17" hidden="1" x14ac:dyDescent="0.3">
      <c r="A3642" t="s">
        <v>7448</v>
      </c>
      <c r="B3642" t="s">
        <v>7449</v>
      </c>
      <c r="C3642" t="str">
        <f>IFERROR(VLOOKUP(Table1[[#This Row],[Ticker]],[1]!Table1[[Symbol]:[Industry]],2,FALSE),"-")</f>
        <v>-</v>
      </c>
      <c r="D3642" t="s">
        <v>242</v>
      </c>
      <c r="E3642">
        <v>34.28</v>
      </c>
      <c r="F3642">
        <v>80.75</v>
      </c>
      <c r="G3642">
        <v>67.251669611429094</v>
      </c>
      <c r="H3642">
        <v>13.856300405669201</v>
      </c>
      <c r="I3642">
        <v>66.825033765214101</v>
      </c>
      <c r="J3642">
        <v>-3.51996095540497</v>
      </c>
      <c r="K3642">
        <v>77.232652232398195</v>
      </c>
      <c r="L3642">
        <v>65.197157230847793</v>
      </c>
      <c r="M3642">
        <v>53.639356338683299</v>
      </c>
      <c r="N3642">
        <v>2.8118409803362701</v>
      </c>
      <c r="O3642">
        <v>17.647058823529399</v>
      </c>
      <c r="P3642">
        <v>132.84313725490199</v>
      </c>
      <c r="Q3642">
        <v>7.66514883515E-2</v>
      </c>
    </row>
    <row r="3643" spans="1:17" hidden="1" x14ac:dyDescent="0.3">
      <c r="A3643" t="s">
        <v>7450</v>
      </c>
      <c r="B3643" t="s">
        <v>7451</v>
      </c>
      <c r="C3643" t="str">
        <f>IFERROR(VLOOKUP(Table1[[#This Row],[Ticker]],[1]!Table1[[Symbol]:[Industry]],2,FALSE),"-")</f>
        <v>-</v>
      </c>
      <c r="E3643">
        <v>34.277560260000001</v>
      </c>
      <c r="F3643">
        <v>188.2</v>
      </c>
      <c r="G3643">
        <v>83.387823569895204</v>
      </c>
      <c r="H3643">
        <v>-15.2257751271414</v>
      </c>
      <c r="I3643">
        <v>72.085943245950205</v>
      </c>
      <c r="J3643">
        <v>-6.6355275684266699</v>
      </c>
      <c r="K3643">
        <v>185.96175674665801</v>
      </c>
      <c r="L3643">
        <v>136.43825284542299</v>
      </c>
      <c r="M3643">
        <v>20.959768332358301</v>
      </c>
      <c r="N3643">
        <v>0.83876572771216096</v>
      </c>
      <c r="O3643">
        <v>38.921360255047802</v>
      </c>
      <c r="P3643">
        <v>140.97311139564599</v>
      </c>
      <c r="Q3643">
        <v>9.4868369445308007E-2</v>
      </c>
    </row>
    <row r="3644" spans="1:17" hidden="1" x14ac:dyDescent="0.3">
      <c r="A3644" t="s">
        <v>7452</v>
      </c>
      <c r="B3644" t="s">
        <v>7453</v>
      </c>
      <c r="C3644" t="str">
        <f>IFERROR(VLOOKUP(Table1[[#This Row],[Ticker]],[1]!Table1[[Symbol]:[Industry]],2,FALSE),"-")</f>
        <v>-</v>
      </c>
      <c r="D3644" t="s">
        <v>403</v>
      </c>
      <c r="E3644">
        <v>34.2181</v>
      </c>
      <c r="F3644">
        <v>17.14</v>
      </c>
      <c r="G3644">
        <v>83.417211037562197</v>
      </c>
      <c r="H3644">
        <v>-10.5616202616094</v>
      </c>
      <c r="I3644">
        <v>-10.2537253527658</v>
      </c>
      <c r="J3644">
        <v>-7.1093758441514199</v>
      </c>
      <c r="K3644">
        <v>18.0166144736185</v>
      </c>
      <c r="L3644">
        <v>15.964082351352699</v>
      </c>
      <c r="M3644">
        <v>43.520264457168999</v>
      </c>
      <c r="N3644">
        <v>1.1377307910683101</v>
      </c>
      <c r="O3644">
        <v>33.255542590431702</v>
      </c>
      <c r="P3644">
        <v>137.39612188365601</v>
      </c>
      <c r="Q3644">
        <v>9.9291690365226004E-2</v>
      </c>
    </row>
    <row r="3645" spans="1:17" hidden="1" x14ac:dyDescent="0.3">
      <c r="A3645" t="s">
        <v>7454</v>
      </c>
      <c r="B3645" t="s">
        <v>7455</v>
      </c>
      <c r="C3645" t="str">
        <f>IFERROR(VLOOKUP(Table1[[#This Row],[Ticker]],[1]!Table1[[Symbol]:[Industry]],2,FALSE),"-")</f>
        <v>-</v>
      </c>
      <c r="D3645" t="s">
        <v>934</v>
      </c>
      <c r="E3645">
        <v>34.196954136000002</v>
      </c>
      <c r="F3645">
        <v>23.87</v>
      </c>
      <c r="G3645">
        <v>-9.4514614447829999</v>
      </c>
      <c r="H3645">
        <v>19.348729175360099</v>
      </c>
      <c r="I3645">
        <v>-5.65915130915175</v>
      </c>
      <c r="J3645">
        <v>8.7359111478410494</v>
      </c>
      <c r="K3645">
        <v>22.055680717895999</v>
      </c>
      <c r="L3645">
        <v>22.127820655547101</v>
      </c>
      <c r="M3645">
        <v>92.989463973874294</v>
      </c>
      <c r="N3645">
        <v>3.3743822770448899</v>
      </c>
      <c r="O3645">
        <v>46.4180980310012</v>
      </c>
      <c r="P3645">
        <v>34.101123595505598</v>
      </c>
      <c r="Q3645">
        <v>5.7103474907996998E-2</v>
      </c>
    </row>
    <row r="3646" spans="1:17" hidden="1" x14ac:dyDescent="0.3">
      <c r="A3646" t="s">
        <v>7456</v>
      </c>
      <c r="B3646" t="s">
        <v>7457</v>
      </c>
      <c r="C3646" t="str">
        <f>IFERROR(VLOOKUP(Table1[[#This Row],[Ticker]],[1]!Table1[[Symbol]:[Industry]],2,FALSE),"-")</f>
        <v>-</v>
      </c>
      <c r="E3646">
        <v>34.170431000000001</v>
      </c>
      <c r="F3646">
        <v>63.29</v>
      </c>
      <c r="G3646">
        <v>-14.649956204937601</v>
      </c>
      <c r="H3646">
        <v>-6.4571130542158501</v>
      </c>
      <c r="I3646">
        <v>-2.2755057737657198</v>
      </c>
      <c r="J3646">
        <v>3.4127061094536799</v>
      </c>
      <c r="K3646">
        <v>60.019228566016103</v>
      </c>
      <c r="L3646">
        <v>58.414456458041002</v>
      </c>
      <c r="M3646">
        <v>46.029591594974498</v>
      </c>
      <c r="N3646">
        <v>0.25854081341607599</v>
      </c>
      <c r="O3646">
        <v>24.50624111234</v>
      </c>
      <c r="P3646">
        <v>48.046783625730903</v>
      </c>
      <c r="Q3646">
        <v>5.4395255132970001E-3</v>
      </c>
    </row>
    <row r="3647" spans="1:17" hidden="1" x14ac:dyDescent="0.3">
      <c r="A3647" t="s">
        <v>7458</v>
      </c>
      <c r="B3647" t="s">
        <v>7459</v>
      </c>
      <c r="C3647" t="str">
        <f>IFERROR(VLOOKUP(Table1[[#This Row],[Ticker]],[1]!Table1[[Symbol]:[Industry]],2,FALSE),"-")</f>
        <v>-</v>
      </c>
      <c r="D3647" t="s">
        <v>65</v>
      </c>
      <c r="E3647">
        <v>34.040607699999903</v>
      </c>
      <c r="F3647">
        <v>5.5</v>
      </c>
      <c r="G3647">
        <v>-5.5931859894901201</v>
      </c>
      <c r="H3647">
        <v>-1.87035303188851</v>
      </c>
      <c r="I3647">
        <v>-12.2495918825592</v>
      </c>
      <c r="J3647">
        <v>1.0670674632677399</v>
      </c>
      <c r="K3647">
        <v>3.84060084798248</v>
      </c>
      <c r="L3647">
        <v>2.670549716824</v>
      </c>
      <c r="M3647">
        <v>38.443217552922597</v>
      </c>
      <c r="N3647">
        <v>1</v>
      </c>
      <c r="Q3647">
        <v>2.0202940921462999E-2</v>
      </c>
    </row>
    <row r="3648" spans="1:17" hidden="1" x14ac:dyDescent="0.3">
      <c r="A3648" t="s">
        <v>7460</v>
      </c>
      <c r="B3648" t="s">
        <v>7461</v>
      </c>
      <c r="C3648" t="str">
        <f>IFERROR(VLOOKUP(Table1[[#This Row],[Ticker]],[1]!Table1[[Symbol]:[Industry]],2,FALSE),"-")</f>
        <v>-</v>
      </c>
      <c r="E3648">
        <v>33.911364749999997</v>
      </c>
      <c r="F3648">
        <v>107.65</v>
      </c>
      <c r="G3648">
        <v>59.996269069521801</v>
      </c>
      <c r="H3648">
        <v>-9.5148615205403608</v>
      </c>
      <c r="I3648">
        <v>-28.3584836637378</v>
      </c>
      <c r="J3648">
        <v>-5.0756833670449399</v>
      </c>
      <c r="K3648">
        <v>119.914775727677</v>
      </c>
      <c r="L3648">
        <v>114.896554312039</v>
      </c>
      <c r="M3648">
        <v>0.286662679983678</v>
      </c>
      <c r="N3648">
        <v>7.2966507177033402E-2</v>
      </c>
      <c r="O3648">
        <v>85.322805387830897</v>
      </c>
      <c r="P3648">
        <v>138.69179600886901</v>
      </c>
    </row>
    <row r="3649" spans="1:17" hidden="1" x14ac:dyDescent="0.3">
      <c r="A3649" t="s">
        <v>7462</v>
      </c>
      <c r="B3649" t="s">
        <v>7463</v>
      </c>
      <c r="C3649" t="str">
        <f>IFERROR(VLOOKUP(Table1[[#This Row],[Ticker]],[1]!Table1[[Symbol]:[Industry]],2,FALSE),"-")</f>
        <v>-</v>
      </c>
      <c r="D3649" t="s">
        <v>130</v>
      </c>
      <c r="E3649">
        <v>33.863700000000001</v>
      </c>
      <c r="F3649">
        <v>60.95</v>
      </c>
      <c r="G3649">
        <v>21.260290673177799</v>
      </c>
      <c r="H3649">
        <v>12.6834377530016</v>
      </c>
      <c r="I3649">
        <v>-26.614975741202599</v>
      </c>
      <c r="J3649">
        <v>-1.38446911374587</v>
      </c>
      <c r="K3649">
        <v>58.554176134237402</v>
      </c>
      <c r="L3649">
        <v>61.997241086962802</v>
      </c>
      <c r="M3649">
        <v>54.966473532178298</v>
      </c>
      <c r="N3649">
        <v>1.1174603174603099</v>
      </c>
      <c r="O3649">
        <v>96.800656275635703</v>
      </c>
      <c r="P3649">
        <v>76.156069364161795</v>
      </c>
    </row>
    <row r="3650" spans="1:17" hidden="1" x14ac:dyDescent="0.3">
      <c r="A3650" t="s">
        <v>7464</v>
      </c>
      <c r="B3650" t="s">
        <v>7465</v>
      </c>
      <c r="C3650" t="str">
        <f>IFERROR(VLOOKUP(Table1[[#This Row],[Ticker]],[1]!Table1[[Symbol]:[Industry]],2,FALSE),"-")</f>
        <v>-</v>
      </c>
      <c r="D3650" t="s">
        <v>403</v>
      </c>
      <c r="E3650">
        <v>33.852600000000002</v>
      </c>
      <c r="F3650">
        <v>61.91</v>
      </c>
      <c r="G3650">
        <v>61.262727222877999</v>
      </c>
      <c r="H3650">
        <v>13.0892278113187</v>
      </c>
      <c r="I3650">
        <v>60.957320783040799</v>
      </c>
      <c r="J3650">
        <v>15.8541379431792</v>
      </c>
      <c r="K3650">
        <v>56.170853300139697</v>
      </c>
      <c r="L3650">
        <v>43.9038456046137</v>
      </c>
      <c r="M3650">
        <v>69.609356345549301</v>
      </c>
      <c r="N3650">
        <v>0.85012809781378595</v>
      </c>
      <c r="O3650">
        <v>37.328379906315597</v>
      </c>
      <c r="P3650">
        <v>201.41187925998</v>
      </c>
      <c r="Q3650">
        <v>0.20862963721092201</v>
      </c>
    </row>
    <row r="3651" spans="1:17" hidden="1" x14ac:dyDescent="0.3">
      <c r="A3651" t="s">
        <v>7466</v>
      </c>
      <c r="B3651" t="s">
        <v>7467</v>
      </c>
      <c r="C3651" t="str">
        <f>IFERROR(VLOOKUP(Table1[[#This Row],[Ticker]],[1]!Table1[[Symbol]:[Industry]],2,FALSE),"-")</f>
        <v>-</v>
      </c>
      <c r="E3651">
        <v>33.72</v>
      </c>
      <c r="F3651">
        <v>16.73</v>
      </c>
      <c r="G3651">
        <v>13.4618149748734</v>
      </c>
      <c r="H3651">
        <v>15.686185005748801</v>
      </c>
      <c r="I3651">
        <v>-20.637872727952999</v>
      </c>
      <c r="J3651">
        <v>-4.3006470854910601</v>
      </c>
      <c r="K3651">
        <v>15.5964923387436</v>
      </c>
      <c r="L3651">
        <v>14.6972475321736</v>
      </c>
      <c r="M3651">
        <v>53.587065798496802</v>
      </c>
      <c r="N3651">
        <v>0.78839173008249197</v>
      </c>
      <c r="O3651">
        <v>25.5230125523012</v>
      </c>
      <c r="P3651">
        <v>56.355140186915897</v>
      </c>
      <c r="Q3651">
        <v>1.1306129833944E-2</v>
      </c>
    </row>
    <row r="3652" spans="1:17" hidden="1" x14ac:dyDescent="0.3">
      <c r="A3652" t="s">
        <v>7468</v>
      </c>
      <c r="B3652" t="s">
        <v>7469</v>
      </c>
      <c r="C3652" t="str">
        <f>IFERROR(VLOOKUP(Table1[[#This Row],[Ticker]],[1]!Table1[[Symbol]:[Industry]],2,FALSE),"-")</f>
        <v>-</v>
      </c>
      <c r="D3652" t="s">
        <v>539</v>
      </c>
      <c r="E3652">
        <v>33.566499999999998</v>
      </c>
      <c r="F3652">
        <v>110</v>
      </c>
      <c r="G3652">
        <v>69.255531156813007</v>
      </c>
      <c r="H3652">
        <v>49.641485836662802</v>
      </c>
      <c r="I3652">
        <v>43.45774263853</v>
      </c>
      <c r="J3652">
        <v>15.700551129169099</v>
      </c>
      <c r="K3652">
        <v>84.132272831053101</v>
      </c>
      <c r="L3652">
        <v>73.552034631687903</v>
      </c>
      <c r="M3652">
        <v>93.039433850378998</v>
      </c>
      <c r="N3652">
        <v>0.92986279984388598</v>
      </c>
      <c r="O3652">
        <v>2.8</v>
      </c>
      <c r="Q3652">
        <v>0.114333419114197</v>
      </c>
    </row>
    <row r="3653" spans="1:17" hidden="1" x14ac:dyDescent="0.3">
      <c r="A3653" t="s">
        <v>7470</v>
      </c>
      <c r="B3653" t="s">
        <v>7471</v>
      </c>
      <c r="C3653" t="str">
        <f>IFERROR(VLOOKUP(Table1[[#This Row],[Ticker]],[1]!Table1[[Symbol]:[Industry]],2,FALSE),"-")</f>
        <v>-</v>
      </c>
      <c r="E3653">
        <v>33.434199999999997</v>
      </c>
      <c r="F3653">
        <v>4.45</v>
      </c>
      <c r="K3653">
        <v>4.2784012200506201</v>
      </c>
      <c r="L3653">
        <v>4.6367428745490402</v>
      </c>
      <c r="M3653">
        <v>37.211772227299498</v>
      </c>
      <c r="N3653">
        <v>1</v>
      </c>
      <c r="Q3653">
        <v>4.2811073451381999E-2</v>
      </c>
    </row>
    <row r="3654" spans="1:17" hidden="1" x14ac:dyDescent="0.3">
      <c r="A3654" t="s">
        <v>7472</v>
      </c>
      <c r="B3654" t="s">
        <v>7473</v>
      </c>
      <c r="C3654" t="str">
        <f>IFERROR(VLOOKUP(Table1[[#This Row],[Ticker]],[1]!Table1[[Symbol]:[Industry]],2,FALSE),"-")</f>
        <v>-</v>
      </c>
      <c r="D3654" t="s">
        <v>629</v>
      </c>
      <c r="E3654">
        <v>33.399974999999998</v>
      </c>
      <c r="F3654">
        <v>160.94999999999999</v>
      </c>
      <c r="G3654">
        <v>-10.888718764429999</v>
      </c>
      <c r="H3654">
        <v>-9.0167370721731999</v>
      </c>
      <c r="I3654">
        <v>-22.190836965756901</v>
      </c>
      <c r="J3654">
        <v>1.6665253868471901</v>
      </c>
      <c r="K3654">
        <v>168.485608689223</v>
      </c>
      <c r="L3654">
        <v>163.160922038808</v>
      </c>
      <c r="M3654">
        <v>58.748174317891099</v>
      </c>
      <c r="N3654">
        <v>0.92920742620825802</v>
      </c>
      <c r="O3654">
        <v>35.756446101273603</v>
      </c>
      <c r="P3654">
        <v>26.832151300236301</v>
      </c>
      <c r="Q3654">
        <v>3.3101375329923001E-2</v>
      </c>
    </row>
    <row r="3655" spans="1:17" hidden="1" x14ac:dyDescent="0.3">
      <c r="A3655" t="s">
        <v>7474</v>
      </c>
      <c r="B3655" t="s">
        <v>7475</v>
      </c>
      <c r="C3655" t="str">
        <f>IFERROR(VLOOKUP(Table1[[#This Row],[Ticker]],[1]!Table1[[Symbol]:[Industry]],2,FALSE),"-")</f>
        <v>-</v>
      </c>
      <c r="E3655">
        <v>33.340580000000003</v>
      </c>
      <c r="F3655">
        <v>111.85</v>
      </c>
      <c r="G3655">
        <v>9.1193927040428502</v>
      </c>
      <c r="H3655">
        <v>29.7087879184519</v>
      </c>
      <c r="I3655">
        <v>2.8135805496497199</v>
      </c>
      <c r="J3655">
        <v>14.961582495463601</v>
      </c>
      <c r="K3655">
        <v>95.800221138016099</v>
      </c>
      <c r="L3655">
        <v>93.832540419706007</v>
      </c>
      <c r="M3655">
        <v>49.584675928846103</v>
      </c>
      <c r="N3655">
        <v>2.8742963637741998</v>
      </c>
      <c r="O3655">
        <v>7.10773357174787</v>
      </c>
      <c r="P3655">
        <v>41.0288740385827</v>
      </c>
      <c r="Q3655">
        <v>1.3452796993629E-2</v>
      </c>
    </row>
    <row r="3656" spans="1:17" hidden="1" x14ac:dyDescent="0.3">
      <c r="A3656" t="s">
        <v>7476</v>
      </c>
      <c r="B3656" t="s">
        <v>7477</v>
      </c>
      <c r="C3656" t="str">
        <f>IFERROR(VLOOKUP(Table1[[#This Row],[Ticker]],[1]!Table1[[Symbol]:[Industry]],2,FALSE),"-")</f>
        <v>-</v>
      </c>
      <c r="E3656">
        <v>33.293770379999998</v>
      </c>
      <c r="F3656">
        <v>48</v>
      </c>
      <c r="G3656">
        <v>-44.113121481382599</v>
      </c>
      <c r="H3656">
        <v>-2.6531007085368401</v>
      </c>
      <c r="I3656">
        <v>-45.654200652255597</v>
      </c>
      <c r="J3656">
        <v>1.7860774449585699</v>
      </c>
      <c r="K3656">
        <v>50.368829740255002</v>
      </c>
      <c r="M3656">
        <v>56.721834463993403</v>
      </c>
      <c r="N3656">
        <v>0.82494365138993198</v>
      </c>
      <c r="O3656">
        <v>87.0833333333333</v>
      </c>
      <c r="P3656">
        <v>10.344827586206801</v>
      </c>
    </row>
    <row r="3657" spans="1:17" hidden="1" x14ac:dyDescent="0.3">
      <c r="A3657" t="s">
        <v>7478</v>
      </c>
      <c r="B3657" t="s">
        <v>7479</v>
      </c>
      <c r="C3657" t="str">
        <f>IFERROR(VLOOKUP(Table1[[#This Row],[Ticker]],[1]!Table1[[Symbol]:[Industry]],2,FALSE),"-")</f>
        <v>-</v>
      </c>
      <c r="D3657" t="s">
        <v>46</v>
      </c>
      <c r="E3657">
        <v>33.252302119999896</v>
      </c>
      <c r="F3657">
        <v>1109</v>
      </c>
      <c r="G3657">
        <v>100.71935140590401</v>
      </c>
      <c r="H3657">
        <v>34.135415111339697</v>
      </c>
      <c r="I3657">
        <v>1.86985074347863</v>
      </c>
      <c r="J3657">
        <v>24.1699009743703</v>
      </c>
      <c r="K3657">
        <v>784.05107778316199</v>
      </c>
      <c r="L3657">
        <v>733.29465128189395</v>
      </c>
      <c r="M3657">
        <v>91.083651593536999</v>
      </c>
      <c r="N3657">
        <v>2.7172041364927799</v>
      </c>
      <c r="O3657">
        <v>0</v>
      </c>
      <c r="P3657">
        <v>141.08695652173901</v>
      </c>
      <c r="Q3657">
        <v>9.5732463878726998E-2</v>
      </c>
    </row>
    <row r="3658" spans="1:17" hidden="1" x14ac:dyDescent="0.3">
      <c r="A3658" t="s">
        <v>7480</v>
      </c>
      <c r="B3658" t="s">
        <v>7481</v>
      </c>
      <c r="C3658" t="str">
        <f>IFERROR(VLOOKUP(Table1[[#This Row],[Ticker]],[1]!Table1[[Symbol]:[Industry]],2,FALSE),"-")</f>
        <v>-</v>
      </c>
      <c r="D3658" t="s">
        <v>403</v>
      </c>
      <c r="E3658">
        <v>33.25</v>
      </c>
      <c r="F3658">
        <v>32.35</v>
      </c>
      <c r="G3658">
        <v>-7.10901070817168</v>
      </c>
      <c r="H3658">
        <v>4.6211769800666902</v>
      </c>
      <c r="I3658">
        <v>-2.12580332608439</v>
      </c>
      <c r="J3658">
        <v>10.9496143489428</v>
      </c>
      <c r="K3658">
        <v>32.0923271788227</v>
      </c>
      <c r="L3658">
        <v>28.672739460178001</v>
      </c>
      <c r="M3658">
        <v>53.711427959412099</v>
      </c>
      <c r="N3658">
        <v>0.70444671263768999</v>
      </c>
      <c r="O3658">
        <v>28.315301391035501</v>
      </c>
      <c r="P3658">
        <v>75.815217391304301</v>
      </c>
      <c r="Q3658">
        <v>4.4926835914642999E-2</v>
      </c>
    </row>
    <row r="3659" spans="1:17" hidden="1" x14ac:dyDescent="0.3">
      <c r="A3659" t="s">
        <v>7482</v>
      </c>
      <c r="B3659" t="s">
        <v>7483</v>
      </c>
      <c r="C3659" t="str">
        <f>IFERROR(VLOOKUP(Table1[[#This Row],[Ticker]],[1]!Table1[[Symbol]:[Industry]],2,FALSE),"-")</f>
        <v>-</v>
      </c>
      <c r="D3659" t="s">
        <v>484</v>
      </c>
      <c r="E3659">
        <v>33.130447109999999</v>
      </c>
      <c r="F3659">
        <v>111.1</v>
      </c>
      <c r="G3659">
        <v>-58.517807225663802</v>
      </c>
      <c r="H3659">
        <v>-12.2993038643553</v>
      </c>
      <c r="I3659">
        <v>-49.7094107500129</v>
      </c>
      <c r="J3659">
        <v>2.40998143443688</v>
      </c>
      <c r="K3659">
        <v>121.452224227106</v>
      </c>
      <c r="L3659">
        <v>130.77472678512601</v>
      </c>
      <c r="M3659">
        <v>57.888795540653199</v>
      </c>
      <c r="N3659">
        <v>1.20647405838753</v>
      </c>
      <c r="O3659">
        <v>80.018001800180002</v>
      </c>
      <c r="P3659">
        <v>7.6029055690072598</v>
      </c>
      <c r="Q3659">
        <v>5.3912221540093001E-2</v>
      </c>
    </row>
    <row r="3660" spans="1:17" hidden="1" x14ac:dyDescent="0.3">
      <c r="A3660" t="s">
        <v>7484</v>
      </c>
      <c r="B3660" t="s">
        <v>7485</v>
      </c>
      <c r="C3660" t="str">
        <f>IFERROR(VLOOKUP(Table1[[#This Row],[Ticker]],[1]!Table1[[Symbol]:[Industry]],2,FALSE),"-")</f>
        <v>-</v>
      </c>
      <c r="D3660" t="s">
        <v>287</v>
      </c>
      <c r="E3660">
        <v>33.112580999999999</v>
      </c>
      <c r="F3660">
        <v>31</v>
      </c>
      <c r="G3660">
        <v>-10.7498246305713</v>
      </c>
      <c r="H3660">
        <v>12.9533807729446</v>
      </c>
      <c r="I3660">
        <v>-22.1337058373975</v>
      </c>
      <c r="J3660">
        <v>2.2666760251457299</v>
      </c>
      <c r="K3660">
        <v>30.5383290222988</v>
      </c>
      <c r="L3660">
        <v>33.053007009408397</v>
      </c>
      <c r="M3660">
        <v>60.9080006314936</v>
      </c>
      <c r="N3660">
        <v>3.4273700939499201</v>
      </c>
      <c r="O3660">
        <v>59.677419354838698</v>
      </c>
      <c r="P3660">
        <v>24</v>
      </c>
      <c r="Q3660">
        <v>-3.2766900045820002E-3</v>
      </c>
    </row>
    <row r="3661" spans="1:17" hidden="1" x14ac:dyDescent="0.3">
      <c r="A3661" t="s">
        <v>7486</v>
      </c>
      <c r="B3661" t="s">
        <v>7487</v>
      </c>
      <c r="C3661" t="str">
        <f>IFERROR(VLOOKUP(Table1[[#This Row],[Ticker]],[1]!Table1[[Symbol]:[Industry]],2,FALSE),"-")</f>
        <v>-</v>
      </c>
      <c r="D3661" t="s">
        <v>629</v>
      </c>
      <c r="E3661">
        <v>33.016362456000003</v>
      </c>
      <c r="F3661">
        <v>80.5</v>
      </c>
      <c r="G3661">
        <v>4.3363236185185601</v>
      </c>
      <c r="H3661">
        <v>-1.36760688137634</v>
      </c>
      <c r="I3661">
        <v>-9.1754682833170307</v>
      </c>
      <c r="J3661">
        <v>-3.9102853543047602</v>
      </c>
      <c r="K3661">
        <v>80.655215663388802</v>
      </c>
      <c r="L3661">
        <v>77.539078145691704</v>
      </c>
      <c r="M3661">
        <v>53.0956068478906</v>
      </c>
      <c r="N3661">
        <v>1.44638174350238</v>
      </c>
      <c r="O3661">
        <v>45.329192546583798</v>
      </c>
      <c r="P3661">
        <v>31.967213114754099</v>
      </c>
      <c r="Q3661">
        <v>1.29451181305E-2</v>
      </c>
    </row>
    <row r="3662" spans="1:17" hidden="1" x14ac:dyDescent="0.3">
      <c r="A3662" t="s">
        <v>7488</v>
      </c>
      <c r="B3662" t="s">
        <v>7489</v>
      </c>
      <c r="C3662" t="str">
        <f>IFERROR(VLOOKUP(Table1[[#This Row],[Ticker]],[1]!Table1[[Symbol]:[Industry]],2,FALSE),"-")</f>
        <v>-</v>
      </c>
      <c r="D3662" t="s">
        <v>403</v>
      </c>
      <c r="E3662">
        <v>32.863599999999998</v>
      </c>
      <c r="F3662">
        <v>3.08</v>
      </c>
      <c r="G3662">
        <v>-23.620424239452699</v>
      </c>
      <c r="H3662">
        <v>-10.233806414242499</v>
      </c>
      <c r="I3662">
        <v>21.452997314523</v>
      </c>
      <c r="J3662">
        <v>3.8845873787334102</v>
      </c>
      <c r="K3662">
        <v>3.0907554620494802</v>
      </c>
      <c r="L3662">
        <v>2.8043114754315202</v>
      </c>
      <c r="M3662">
        <v>40.423811162527798</v>
      </c>
      <c r="N3662">
        <v>0.33912975723952399</v>
      </c>
      <c r="O3662">
        <v>46.103896103895998</v>
      </c>
      <c r="P3662">
        <v>79.069767441860407</v>
      </c>
      <c r="Q3662">
        <v>2.4091477573189E-2</v>
      </c>
    </row>
    <row r="3663" spans="1:17" hidden="1" x14ac:dyDescent="0.3">
      <c r="A3663" t="s">
        <v>7490</v>
      </c>
      <c r="B3663" t="s">
        <v>7491</v>
      </c>
      <c r="C3663" t="str">
        <f>IFERROR(VLOOKUP(Table1[[#This Row],[Ticker]],[1]!Table1[[Symbol]:[Industry]],2,FALSE),"-")</f>
        <v>-</v>
      </c>
      <c r="E3663">
        <v>32.556137460000002</v>
      </c>
      <c r="F3663">
        <v>7.71</v>
      </c>
      <c r="G3663">
        <v>88.559487460326395</v>
      </c>
      <c r="H3663">
        <v>-16.194767375203501</v>
      </c>
      <c r="I3663">
        <v>-36.723307460397898</v>
      </c>
      <c r="J3663">
        <v>-6.5595107903355396</v>
      </c>
      <c r="K3663">
        <v>8.77049361325642</v>
      </c>
      <c r="L3663">
        <v>8.1513442028021306</v>
      </c>
      <c r="M3663">
        <v>45.007519960097099</v>
      </c>
      <c r="N3663">
        <v>0.88928674364363502</v>
      </c>
      <c r="O3663">
        <v>49.156939040207497</v>
      </c>
      <c r="P3663">
        <v>147.909967845659</v>
      </c>
      <c r="Q3663">
        <v>6.9221813827406997E-2</v>
      </c>
    </row>
    <row r="3664" spans="1:17" hidden="1" x14ac:dyDescent="0.3">
      <c r="A3664" t="s">
        <v>7492</v>
      </c>
      <c r="B3664" t="s">
        <v>7493</v>
      </c>
      <c r="C3664" t="str">
        <f>IFERROR(VLOOKUP(Table1[[#This Row],[Ticker]],[1]!Table1[[Symbol]:[Industry]],2,FALSE),"-")</f>
        <v>-</v>
      </c>
      <c r="E3664">
        <v>32.5380234</v>
      </c>
      <c r="F3664">
        <v>71.5</v>
      </c>
      <c r="G3664">
        <v>33.281709682548701</v>
      </c>
      <c r="H3664">
        <v>-1.7665348722379099</v>
      </c>
      <c r="I3664">
        <v>-34.978468357062503</v>
      </c>
      <c r="J3664">
        <v>-4.3208143035158102</v>
      </c>
      <c r="K3664">
        <v>73.679688368684296</v>
      </c>
      <c r="L3664">
        <v>71.986645486963397</v>
      </c>
      <c r="M3664">
        <v>51.165754032903102</v>
      </c>
      <c r="N3664">
        <v>2.5423553179949598</v>
      </c>
      <c r="O3664">
        <v>59.552447552447497</v>
      </c>
      <c r="P3664">
        <v>68.1561618062088</v>
      </c>
      <c r="Q3664">
        <v>-4.8399185072169996E-3</v>
      </c>
    </row>
    <row r="3665" spans="1:17" hidden="1" x14ac:dyDescent="0.3">
      <c r="A3665" t="s">
        <v>7494</v>
      </c>
      <c r="B3665" t="s">
        <v>7495</v>
      </c>
      <c r="C3665" t="str">
        <f>IFERROR(VLOOKUP(Table1[[#This Row],[Ticker]],[1]!Table1[[Symbol]:[Industry]],2,FALSE),"-")</f>
        <v>-</v>
      </c>
      <c r="D3665" t="s">
        <v>247</v>
      </c>
      <c r="E3665">
        <v>32.534858700000001</v>
      </c>
      <c r="F3665">
        <v>28.39</v>
      </c>
      <c r="G3665">
        <v>12.2083547742423</v>
      </c>
      <c r="H3665">
        <v>12.2753550150052</v>
      </c>
      <c r="I3665">
        <v>50.233363578382402</v>
      </c>
      <c r="J3665">
        <v>5.2070276007218101</v>
      </c>
      <c r="K3665">
        <v>23.031395641972502</v>
      </c>
      <c r="L3665">
        <v>19.985532935273302</v>
      </c>
      <c r="M3665">
        <v>52.219819312539798</v>
      </c>
      <c r="N3665">
        <v>2.0597498306561901</v>
      </c>
      <c r="O3665">
        <v>5.2835505459668903</v>
      </c>
      <c r="P3665">
        <v>101.34751773049599</v>
      </c>
      <c r="Q3665">
        <v>0.105162382230382</v>
      </c>
    </row>
    <row r="3666" spans="1:17" hidden="1" x14ac:dyDescent="0.3">
      <c r="A3666" t="s">
        <v>7496</v>
      </c>
      <c r="B3666" t="s">
        <v>7497</v>
      </c>
      <c r="C3666" t="str">
        <f>IFERROR(VLOOKUP(Table1[[#This Row],[Ticker]],[1]!Table1[[Symbol]:[Industry]],2,FALSE),"-")</f>
        <v>-</v>
      </c>
      <c r="D3666" t="s">
        <v>130</v>
      </c>
      <c r="E3666">
        <v>32.446761875999997</v>
      </c>
      <c r="F3666">
        <v>3.72</v>
      </c>
      <c r="G3666">
        <v>2.66868286262534</v>
      </c>
      <c r="H3666">
        <v>-7.6449838254199598</v>
      </c>
      <c r="I3666">
        <v>-34.9600461637378</v>
      </c>
      <c r="J3666">
        <v>-1.6720360115057999</v>
      </c>
      <c r="K3666">
        <v>3.72685655051531</v>
      </c>
      <c r="L3666">
        <v>3.84620702566838</v>
      </c>
      <c r="M3666">
        <v>50.646671834787597</v>
      </c>
      <c r="N3666">
        <v>0.99362519981513198</v>
      </c>
      <c r="O3666">
        <v>72.043010752688105</v>
      </c>
      <c r="P3666">
        <v>37.7777777777777</v>
      </c>
      <c r="Q3666">
        <v>9.7947489851649999E-2</v>
      </c>
    </row>
    <row r="3667" spans="1:17" hidden="1" x14ac:dyDescent="0.3">
      <c r="A3667" t="s">
        <v>7498</v>
      </c>
      <c r="B3667" t="s">
        <v>7499</v>
      </c>
      <c r="C3667" t="str">
        <f>IFERROR(VLOOKUP(Table1[[#This Row],[Ticker]],[1]!Table1[[Symbol]:[Industry]],2,FALSE),"-")</f>
        <v>-</v>
      </c>
      <c r="E3667">
        <v>32.272693750000002</v>
      </c>
      <c r="F3667">
        <v>69.56</v>
      </c>
      <c r="G3667">
        <v>-40.152633751794703</v>
      </c>
      <c r="H3667">
        <v>-4.0732106403033299</v>
      </c>
      <c r="I3667">
        <v>-16.515218577530899</v>
      </c>
      <c r="J3667">
        <v>-5.2564003678098103</v>
      </c>
      <c r="K3667">
        <v>66.182120837946599</v>
      </c>
      <c r="L3667">
        <v>68.724263073155299</v>
      </c>
      <c r="M3667">
        <v>47.201895077181398</v>
      </c>
      <c r="N3667">
        <v>3.31943603494507</v>
      </c>
      <c r="O3667">
        <v>42.294422081656101</v>
      </c>
      <c r="P3667">
        <v>39.119999999999997</v>
      </c>
      <c r="Q3667">
        <v>0.12971791389279599</v>
      </c>
    </row>
    <row r="3668" spans="1:17" hidden="1" x14ac:dyDescent="0.3">
      <c r="A3668" t="s">
        <v>7500</v>
      </c>
      <c r="B3668" t="s">
        <v>7501</v>
      </c>
      <c r="C3668" t="str">
        <f>IFERROR(VLOOKUP(Table1[[#This Row],[Ticker]],[1]!Table1[[Symbol]:[Industry]],2,FALSE),"-")</f>
        <v>-</v>
      </c>
      <c r="E3668">
        <v>32.271999999999998</v>
      </c>
      <c r="F3668">
        <v>79.95</v>
      </c>
      <c r="G3668">
        <v>14.336808190824099</v>
      </c>
      <c r="H3668">
        <v>-2.3690832554017298</v>
      </c>
      <c r="I3668">
        <v>-2.4875564801065102</v>
      </c>
      <c r="J3668">
        <v>-3.1318673403175001</v>
      </c>
      <c r="K3668">
        <v>83.527371641028907</v>
      </c>
      <c r="L3668">
        <v>78.771308537457998</v>
      </c>
      <c r="M3668">
        <v>50.337634044933097</v>
      </c>
      <c r="N3668">
        <v>0.58594833685219105</v>
      </c>
      <c r="O3668">
        <v>43.839899937460899</v>
      </c>
      <c r="P3668">
        <v>58.316831683168303</v>
      </c>
      <c r="Q3668">
        <v>0.112929003060907</v>
      </c>
    </row>
    <row r="3669" spans="1:17" hidden="1" x14ac:dyDescent="0.3">
      <c r="A3669" t="s">
        <v>7502</v>
      </c>
      <c r="B3669" t="s">
        <v>7503</v>
      </c>
      <c r="C3669" t="str">
        <f>IFERROR(VLOOKUP(Table1[[#This Row],[Ticker]],[1]!Table1[[Symbol]:[Industry]],2,FALSE),"-")</f>
        <v>-</v>
      </c>
      <c r="D3669" t="s">
        <v>247</v>
      </c>
      <c r="E3669">
        <v>32.140152</v>
      </c>
      <c r="F3669">
        <v>84.87</v>
      </c>
      <c r="G3669">
        <v>-21.599826265163699</v>
      </c>
      <c r="H3669">
        <v>1.9231033472299299</v>
      </c>
      <c r="I3669">
        <v>-8.1330639879542108</v>
      </c>
      <c r="J3669">
        <v>2.3254171596275</v>
      </c>
      <c r="K3669">
        <v>81.915070208155001</v>
      </c>
      <c r="L3669">
        <v>81.367525372781898</v>
      </c>
      <c r="M3669">
        <v>37.567150903916101</v>
      </c>
      <c r="N3669">
        <v>0.21805708881661601</v>
      </c>
      <c r="O3669">
        <v>27.430187345351701</v>
      </c>
      <c r="P3669">
        <v>16.900826446280998</v>
      </c>
      <c r="Q3669">
        <v>-0.115725768970666</v>
      </c>
    </row>
    <row r="3670" spans="1:17" hidden="1" x14ac:dyDescent="0.3">
      <c r="A3670" t="s">
        <v>7504</v>
      </c>
      <c r="B3670" t="s">
        <v>7505</v>
      </c>
      <c r="C3670" t="str">
        <f>IFERROR(VLOOKUP(Table1[[#This Row],[Ticker]],[1]!Table1[[Symbol]:[Industry]],2,FALSE),"-")</f>
        <v>-</v>
      </c>
      <c r="E3670">
        <v>32.064458000000002</v>
      </c>
      <c r="F3670">
        <v>70</v>
      </c>
      <c r="G3670">
        <v>57.351524400559903</v>
      </c>
      <c r="H3670">
        <v>-4.59983672001459</v>
      </c>
      <c r="I3670">
        <v>29.527783450866501</v>
      </c>
      <c r="J3670">
        <v>4.0216902999660498</v>
      </c>
      <c r="K3670">
        <v>63.9679022679883</v>
      </c>
      <c r="L3670">
        <v>55.0766612048673</v>
      </c>
      <c r="M3670">
        <v>62.836847751424102</v>
      </c>
      <c r="N3670">
        <v>0.29763248790251101</v>
      </c>
      <c r="O3670">
        <v>12.1428571428571</v>
      </c>
      <c r="P3670">
        <v>113.414634146341</v>
      </c>
      <c r="Q3670">
        <v>7.8684998624427002E-2</v>
      </c>
    </row>
    <row r="3671" spans="1:17" hidden="1" x14ac:dyDescent="0.3">
      <c r="A3671" t="s">
        <v>7506</v>
      </c>
      <c r="B3671" t="s">
        <v>7507</v>
      </c>
      <c r="C3671" t="str">
        <f>IFERROR(VLOOKUP(Table1[[#This Row],[Ticker]],[1]!Table1[[Symbol]:[Industry]],2,FALSE),"-")</f>
        <v>-</v>
      </c>
      <c r="D3671" t="s">
        <v>629</v>
      </c>
      <c r="E3671">
        <v>31.9827189999999</v>
      </c>
      <c r="F3671">
        <v>7.6</v>
      </c>
      <c r="G3671">
        <v>-5.5931859894901201</v>
      </c>
      <c r="H3671">
        <v>-1.87035303188851</v>
      </c>
      <c r="I3671">
        <v>-12.2495918825592</v>
      </c>
      <c r="J3671">
        <v>1.0670674632677399</v>
      </c>
      <c r="K3671">
        <v>10.0372087729983</v>
      </c>
      <c r="L3671">
        <v>10.066633630706701</v>
      </c>
      <c r="M3671">
        <v>25.7607462659657</v>
      </c>
      <c r="N3671">
        <v>1</v>
      </c>
      <c r="Q3671">
        <v>-9.4079221239847993E-2</v>
      </c>
    </row>
    <row r="3672" spans="1:17" hidden="1" x14ac:dyDescent="0.3">
      <c r="A3672" t="s">
        <v>7508</v>
      </c>
      <c r="B3672" t="s">
        <v>7509</v>
      </c>
      <c r="C3672" t="str">
        <f>IFERROR(VLOOKUP(Table1[[#This Row],[Ticker]],[1]!Table1[[Symbol]:[Industry]],2,FALSE),"-")</f>
        <v>-</v>
      </c>
      <c r="D3672" t="s">
        <v>713</v>
      </c>
      <c r="E3672">
        <v>31.948726656000002</v>
      </c>
      <c r="F3672">
        <v>314.69</v>
      </c>
      <c r="G3672">
        <v>9.9240667560182203</v>
      </c>
      <c r="H3672">
        <v>2.3895322781395598</v>
      </c>
      <c r="I3672">
        <v>1.7442724717184701</v>
      </c>
      <c r="J3672">
        <v>2.9102452319120302</v>
      </c>
      <c r="K3672">
        <v>301.99382814388798</v>
      </c>
      <c r="L3672">
        <v>277.55495766230399</v>
      </c>
      <c r="M3672">
        <v>50.554369654686603</v>
      </c>
      <c r="N3672">
        <v>0.858143553246563</v>
      </c>
      <c r="O3672">
        <v>2.8313578442276501</v>
      </c>
      <c r="P3672">
        <v>38.307036434755801</v>
      </c>
    </row>
    <row r="3673" spans="1:17" hidden="1" x14ac:dyDescent="0.3">
      <c r="A3673" t="s">
        <v>7510</v>
      </c>
      <c r="B3673" t="s">
        <v>7511</v>
      </c>
      <c r="C3673" t="str">
        <f>IFERROR(VLOOKUP(Table1[[#This Row],[Ticker]],[1]!Table1[[Symbol]:[Industry]],2,FALSE),"-")</f>
        <v>-</v>
      </c>
      <c r="E3673">
        <v>31.866905599999999</v>
      </c>
      <c r="F3673">
        <v>62.04</v>
      </c>
      <c r="G3673">
        <v>38.086752192076702</v>
      </c>
      <c r="H3673">
        <v>-6.0220316142324597</v>
      </c>
      <c r="I3673">
        <v>-2.7906100668667402</v>
      </c>
      <c r="J3673">
        <v>6.29763206680731</v>
      </c>
      <c r="K3673">
        <v>64.772919990712793</v>
      </c>
      <c r="L3673">
        <v>58.921350684921201</v>
      </c>
      <c r="M3673">
        <v>50.852374556102902</v>
      </c>
      <c r="N3673">
        <v>0.84763853492150198</v>
      </c>
      <c r="O3673">
        <v>57.527401676337803</v>
      </c>
      <c r="P3673">
        <v>86.026986506746596</v>
      </c>
      <c r="Q3673">
        <v>7.7221070124845997E-2</v>
      </c>
    </row>
    <row r="3674" spans="1:17" hidden="1" x14ac:dyDescent="0.3">
      <c r="A3674" t="s">
        <v>7512</v>
      </c>
      <c r="B3674" t="s">
        <v>7513</v>
      </c>
      <c r="C3674" t="str">
        <f>IFERROR(VLOOKUP(Table1[[#This Row],[Ticker]],[1]!Table1[[Symbol]:[Industry]],2,FALSE),"-")</f>
        <v>-</v>
      </c>
      <c r="D3674" t="s">
        <v>629</v>
      </c>
      <c r="E3674">
        <v>31.764705335999999</v>
      </c>
      <c r="F3674">
        <v>33</v>
      </c>
      <c r="G3674">
        <v>-17.410457894864699</v>
      </c>
      <c r="H3674">
        <v>-0.27003619240780702</v>
      </c>
      <c r="I3674">
        <v>-6.86004616373787</v>
      </c>
      <c r="J3674">
        <v>-9.65803279566817</v>
      </c>
      <c r="K3674">
        <v>34.1107362915238</v>
      </c>
      <c r="L3674">
        <v>31.485779468876899</v>
      </c>
      <c r="M3674">
        <v>42.349749575459498</v>
      </c>
      <c r="N3674">
        <v>0.74204751657874701</v>
      </c>
      <c r="O3674">
        <v>22.848484848484802</v>
      </c>
      <c r="P3674">
        <v>46.471371504660397</v>
      </c>
      <c r="Q3674">
        <v>5.3161870927371999E-2</v>
      </c>
    </row>
    <row r="3675" spans="1:17" hidden="1" x14ac:dyDescent="0.3">
      <c r="A3675" t="s">
        <v>7514</v>
      </c>
      <c r="B3675" t="s">
        <v>7515</v>
      </c>
      <c r="C3675" t="str">
        <f>IFERROR(VLOOKUP(Table1[[#This Row],[Ticker]],[1]!Table1[[Symbol]:[Industry]],2,FALSE),"-")</f>
        <v>-</v>
      </c>
      <c r="D3675" t="s">
        <v>713</v>
      </c>
      <c r="E3675">
        <v>31.730069843999999</v>
      </c>
      <c r="F3675">
        <v>228.41</v>
      </c>
      <c r="G3675">
        <v>12.1718049895821</v>
      </c>
      <c r="H3675">
        <v>1.0663370849984699</v>
      </c>
      <c r="I3675">
        <v>5.5325150512636601</v>
      </c>
      <c r="J3675">
        <v>3.8166548995369798</v>
      </c>
      <c r="K3675">
        <v>214.59034139713299</v>
      </c>
      <c r="L3675">
        <v>196.56490985897801</v>
      </c>
      <c r="M3675">
        <v>48.807085432446698</v>
      </c>
      <c r="N3675">
        <v>0.71392169695338603</v>
      </c>
      <c r="O3675">
        <v>1.92198240007006</v>
      </c>
      <c r="P3675">
        <v>47.256785507059497</v>
      </c>
      <c r="Q3675">
        <v>5.0860317588420001E-3</v>
      </c>
    </row>
    <row r="3676" spans="1:17" hidden="1" x14ac:dyDescent="0.3">
      <c r="A3676" t="s">
        <v>7516</v>
      </c>
      <c r="B3676" t="s">
        <v>7517</v>
      </c>
      <c r="C3676" t="str">
        <f>IFERROR(VLOOKUP(Table1[[#This Row],[Ticker]],[1]!Table1[[Symbol]:[Industry]],2,FALSE),"-")</f>
        <v>-</v>
      </c>
      <c r="D3676" t="s">
        <v>100</v>
      </c>
      <c r="E3676">
        <v>31.725872123999999</v>
      </c>
      <c r="F3676">
        <v>97.11</v>
      </c>
      <c r="G3676">
        <v>402.16455992409402</v>
      </c>
      <c r="H3676">
        <v>18.8263798624385</v>
      </c>
      <c r="I3676">
        <v>406.84476667048602</v>
      </c>
      <c r="J3676">
        <v>7.1869395139240897</v>
      </c>
      <c r="K3676">
        <v>74.456697191088907</v>
      </c>
      <c r="L3676">
        <v>46.365600149436197</v>
      </c>
      <c r="M3676">
        <v>64.817619305370101</v>
      </c>
      <c r="N3676">
        <v>3.5687184249918902</v>
      </c>
      <c r="O3676">
        <v>0.90618885799609294</v>
      </c>
      <c r="P3676">
        <v>471.23529411764702</v>
      </c>
      <c r="Q3676">
        <v>0.212186402900153</v>
      </c>
    </row>
    <row r="3677" spans="1:17" hidden="1" x14ac:dyDescent="0.3">
      <c r="A3677" t="s">
        <v>7518</v>
      </c>
      <c r="B3677" t="s">
        <v>7519</v>
      </c>
      <c r="C3677" t="str">
        <f>IFERROR(VLOOKUP(Table1[[#This Row],[Ticker]],[1]!Table1[[Symbol]:[Industry]],2,FALSE),"-")</f>
        <v>-</v>
      </c>
      <c r="E3677">
        <v>31.652270999999999</v>
      </c>
      <c r="F3677">
        <v>5.96</v>
      </c>
      <c r="G3677">
        <v>27.606188402914299</v>
      </c>
      <c r="H3677">
        <v>23.688603580402201</v>
      </c>
      <c r="I3677">
        <v>-20.1999842442332</v>
      </c>
      <c r="J3677">
        <v>25.853427777552799</v>
      </c>
      <c r="K3677">
        <v>4.6650948003144102</v>
      </c>
      <c r="L3677">
        <v>4.55975867496295</v>
      </c>
      <c r="M3677">
        <v>94.415862031265803</v>
      </c>
      <c r="N3677">
        <v>3.21993505918477</v>
      </c>
      <c r="O3677">
        <v>9.0604026845637602</v>
      </c>
      <c r="P3677">
        <v>65.096952908587198</v>
      </c>
      <c r="Q3677">
        <v>-5.2849216387351003E-2</v>
      </c>
    </row>
    <row r="3678" spans="1:17" hidden="1" x14ac:dyDescent="0.3">
      <c r="A3678" t="s">
        <v>7520</v>
      </c>
      <c r="B3678" t="s">
        <v>7521</v>
      </c>
      <c r="C3678" t="str">
        <f>IFERROR(VLOOKUP(Table1[[#This Row],[Ticker]],[1]!Table1[[Symbol]:[Industry]],2,FALSE),"-")</f>
        <v>-</v>
      </c>
      <c r="D3678" t="s">
        <v>156</v>
      </c>
      <c r="E3678">
        <v>31.565239999999999</v>
      </c>
      <c r="F3678">
        <v>115</v>
      </c>
      <c r="G3678">
        <v>-3.2667536744252899</v>
      </c>
      <c r="H3678">
        <v>-11.786165224665799</v>
      </c>
      <c r="I3678">
        <v>-2.9362366399283499</v>
      </c>
      <c r="J3678">
        <v>3.8893776257904</v>
      </c>
      <c r="K3678">
        <v>118.21765037922</v>
      </c>
      <c r="L3678">
        <v>111.44119225498901</v>
      </c>
      <c r="M3678">
        <v>29.141591356795399</v>
      </c>
      <c r="N3678">
        <v>1.2406716417910399</v>
      </c>
      <c r="O3678">
        <v>44.956521739130402</v>
      </c>
      <c r="P3678">
        <v>49.350649350649299</v>
      </c>
    </row>
    <row r="3679" spans="1:17" hidden="1" x14ac:dyDescent="0.3">
      <c r="A3679" t="s">
        <v>7522</v>
      </c>
      <c r="B3679" t="s">
        <v>7523</v>
      </c>
      <c r="C3679" t="str">
        <f>IFERROR(VLOOKUP(Table1[[#This Row],[Ticker]],[1]!Table1[[Symbol]:[Industry]],2,FALSE),"-")</f>
        <v>-</v>
      </c>
      <c r="E3679">
        <v>31.56</v>
      </c>
      <c r="F3679">
        <v>38.630000000000003</v>
      </c>
      <c r="G3679">
        <v>-32.724274661978498</v>
      </c>
      <c r="H3679">
        <v>-5.7281007085368296</v>
      </c>
      <c r="I3679">
        <v>-31.474721216148701</v>
      </c>
      <c r="J3679">
        <v>-2.0244064260091501</v>
      </c>
      <c r="K3679">
        <v>41.546484266288502</v>
      </c>
      <c r="L3679">
        <v>43.869507678293701</v>
      </c>
      <c r="M3679">
        <v>40.849859890066497</v>
      </c>
      <c r="N3679">
        <v>0.422406863791295</v>
      </c>
      <c r="O3679">
        <v>51.954439554750103</v>
      </c>
      <c r="P3679">
        <v>7.3055555555555598</v>
      </c>
      <c r="Q3679">
        <v>3.0998899210226E-2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D3680" t="s">
        <v>713</v>
      </c>
      <c r="E3680">
        <v>31.504857428999902</v>
      </c>
      <c r="F3680">
        <v>248.96</v>
      </c>
      <c r="G3680">
        <v>1.6186206505544301</v>
      </c>
      <c r="H3680">
        <v>-1.4750069610776799</v>
      </c>
      <c r="I3680">
        <v>1.18399455384098</v>
      </c>
      <c r="J3680">
        <v>1.9191257346970101</v>
      </c>
      <c r="K3680">
        <v>238.44855997148699</v>
      </c>
      <c r="L3680">
        <v>222.04464964027699</v>
      </c>
      <c r="M3680">
        <v>51.891311594454301</v>
      </c>
      <c r="N3680">
        <v>1.23284032261</v>
      </c>
      <c r="O3680">
        <v>11.262853470436999</v>
      </c>
      <c r="P3680">
        <v>30.721974271462301</v>
      </c>
      <c r="Q3680">
        <v>1.5187022887975E-2</v>
      </c>
    </row>
    <row r="3681" spans="1:17" hidden="1" x14ac:dyDescent="0.3">
      <c r="A3681" t="s">
        <v>7526</v>
      </c>
      <c r="B3681" t="s">
        <v>7527</v>
      </c>
      <c r="C3681" t="str">
        <f>IFERROR(VLOOKUP(Table1[[#This Row],[Ticker]],[1]!Table1[[Symbol]:[Industry]],2,FALSE),"-")</f>
        <v>-</v>
      </c>
      <c r="E3681">
        <v>31.495668698999999</v>
      </c>
      <c r="F3681">
        <v>67.87</v>
      </c>
      <c r="G3681">
        <v>-41.557643602624999</v>
      </c>
      <c r="H3681">
        <v>11.805837585474</v>
      </c>
      <c r="I3681">
        <v>-28.410510560022701</v>
      </c>
      <c r="J3681">
        <v>6.7327444958567198E-2</v>
      </c>
      <c r="K3681">
        <v>68.120507408471596</v>
      </c>
      <c r="M3681">
        <v>42.865198888454799</v>
      </c>
      <c r="N3681">
        <v>0.23288993038803499</v>
      </c>
      <c r="O3681">
        <v>31.133048475025699</v>
      </c>
      <c r="P3681">
        <v>36.121139189731203</v>
      </c>
    </row>
    <row r="3682" spans="1:17" hidden="1" x14ac:dyDescent="0.3">
      <c r="A3682" t="s">
        <v>7528</v>
      </c>
      <c r="B3682" t="s">
        <v>7529</v>
      </c>
      <c r="C3682" t="str">
        <f>IFERROR(VLOOKUP(Table1[[#This Row],[Ticker]],[1]!Table1[[Symbol]:[Industry]],2,FALSE),"-")</f>
        <v>-</v>
      </c>
      <c r="D3682" t="s">
        <v>1407</v>
      </c>
      <c r="E3682">
        <v>31.495305160000001</v>
      </c>
      <c r="F3682">
        <v>22.95</v>
      </c>
      <c r="G3682">
        <v>13.4837298845689</v>
      </c>
      <c r="H3682">
        <v>4.7576135771774402</v>
      </c>
      <c r="I3682">
        <v>2.2899538362621099</v>
      </c>
      <c r="J3682">
        <v>16.408539373892499</v>
      </c>
      <c r="K3682">
        <v>20.962702623946999</v>
      </c>
      <c r="L3682">
        <v>19.949427906304599</v>
      </c>
      <c r="M3682">
        <v>52.721301178078399</v>
      </c>
      <c r="N3682">
        <v>1.3477088948786999</v>
      </c>
      <c r="O3682">
        <v>33.3333333333333</v>
      </c>
      <c r="P3682">
        <v>70</v>
      </c>
    </row>
    <row r="3683" spans="1:17" hidden="1" x14ac:dyDescent="0.3">
      <c r="A3683" t="s">
        <v>7530</v>
      </c>
      <c r="B3683" t="s">
        <v>7531</v>
      </c>
      <c r="C3683" t="str">
        <f>IFERROR(VLOOKUP(Table1[[#This Row],[Ticker]],[1]!Table1[[Symbol]:[Industry]],2,FALSE),"-")</f>
        <v>-</v>
      </c>
      <c r="D3683" t="s">
        <v>629</v>
      </c>
      <c r="E3683">
        <v>31.432500000000001</v>
      </c>
      <c r="F3683">
        <v>220.5</v>
      </c>
      <c r="G3683">
        <v>32.570726102124603</v>
      </c>
      <c r="H3683">
        <v>-6.3947673752035001</v>
      </c>
      <c r="I3683">
        <v>-34.544851817448098</v>
      </c>
      <c r="J3683">
        <v>4.0620208411849896</v>
      </c>
      <c r="K3683">
        <v>234.252847964403</v>
      </c>
      <c r="L3683">
        <v>229.335071336699</v>
      </c>
      <c r="M3683">
        <v>35.518265981689098</v>
      </c>
      <c r="N3683">
        <v>1.3413622289392699</v>
      </c>
      <c r="O3683">
        <v>60.294784580498799</v>
      </c>
      <c r="P3683">
        <v>82.911654914972999</v>
      </c>
      <c r="Q3683">
        <v>8.3905446569380995E-2</v>
      </c>
    </row>
    <row r="3684" spans="1:17" hidden="1" x14ac:dyDescent="0.3">
      <c r="A3684" t="s">
        <v>7532</v>
      </c>
      <c r="B3684" t="s">
        <v>7533</v>
      </c>
      <c r="C3684" t="str">
        <f>IFERROR(VLOOKUP(Table1[[#This Row],[Ticker]],[1]!Table1[[Symbol]:[Industry]],2,FALSE),"-")</f>
        <v>-</v>
      </c>
      <c r="E3684">
        <v>31.418244000000001</v>
      </c>
      <c r="F3684">
        <v>28.18</v>
      </c>
      <c r="G3684">
        <v>-19.667329582280001</v>
      </c>
      <c r="H3684">
        <v>-12.5748236157399</v>
      </c>
      <c r="I3684">
        <v>-42.185731949274</v>
      </c>
      <c r="J3684">
        <v>-3.9885495472421599</v>
      </c>
      <c r="K3684">
        <v>30.045698469429801</v>
      </c>
      <c r="L3684">
        <v>31.594947645415001</v>
      </c>
      <c r="M3684">
        <v>50.662742000377797</v>
      </c>
      <c r="N3684">
        <v>1.1760676290069201</v>
      </c>
      <c r="O3684">
        <v>61.355571327182297</v>
      </c>
      <c r="P3684">
        <v>13.1726907630522</v>
      </c>
      <c r="Q3684">
        <v>-5.1507101620850003E-2</v>
      </c>
    </row>
    <row r="3685" spans="1:17" hidden="1" x14ac:dyDescent="0.3">
      <c r="A3685" t="s">
        <v>7534</v>
      </c>
      <c r="B3685" t="s">
        <v>7535</v>
      </c>
      <c r="C3685" t="str">
        <f>IFERROR(VLOOKUP(Table1[[#This Row],[Ticker]],[1]!Table1[[Symbol]:[Industry]],2,FALSE),"-")</f>
        <v>-</v>
      </c>
      <c r="D3685" t="s">
        <v>403</v>
      </c>
      <c r="E3685">
        <v>31.4181560399999</v>
      </c>
      <c r="F3685">
        <v>25.64</v>
      </c>
      <c r="G3685">
        <v>567.36579376663201</v>
      </c>
      <c r="H3685">
        <v>3.8688458563486501</v>
      </c>
      <c r="I3685">
        <v>139.40635855138899</v>
      </c>
      <c r="J3685">
        <v>-9.2165749632596796</v>
      </c>
      <c r="K3685">
        <v>24.669695065319001</v>
      </c>
      <c r="L3685">
        <v>17.0844447614713</v>
      </c>
      <c r="M3685">
        <v>63.694040851321198</v>
      </c>
      <c r="N3685">
        <v>1.5089614931820601</v>
      </c>
      <c r="O3685">
        <v>16.8096723868954</v>
      </c>
      <c r="P3685">
        <v>638.90489913544604</v>
      </c>
      <c r="Q3685">
        <v>0.15368819734210701</v>
      </c>
    </row>
    <row r="3686" spans="1:17" hidden="1" x14ac:dyDescent="0.3">
      <c r="A3686" t="s">
        <v>7536</v>
      </c>
      <c r="B3686" t="s">
        <v>7537</v>
      </c>
      <c r="C3686" t="str">
        <f>IFERROR(VLOOKUP(Table1[[#This Row],[Ticker]],[1]!Table1[[Symbol]:[Industry]],2,FALSE),"-")</f>
        <v>-</v>
      </c>
      <c r="D3686" t="s">
        <v>21</v>
      </c>
      <c r="E3686">
        <v>31.41</v>
      </c>
      <c r="F3686">
        <v>43.2</v>
      </c>
      <c r="G3686">
        <v>1.23647861076896</v>
      </c>
      <c r="H3686">
        <v>-0.50410670703721605</v>
      </c>
      <c r="I3686">
        <v>2.7399538362621199</v>
      </c>
      <c r="J3686">
        <v>-6.5398103950054702</v>
      </c>
      <c r="K3686">
        <v>41.201931883029197</v>
      </c>
      <c r="L3686">
        <v>38.070497230994299</v>
      </c>
      <c r="M3686">
        <v>51.251676410549301</v>
      </c>
      <c r="N3686">
        <v>0.66036823048426996</v>
      </c>
      <c r="O3686">
        <v>21.990740740740701</v>
      </c>
      <c r="P3686">
        <v>62.957374575631803</v>
      </c>
      <c r="Q3686">
        <v>1.5083035281443001E-2</v>
      </c>
    </row>
    <row r="3687" spans="1:17" hidden="1" x14ac:dyDescent="0.3">
      <c r="A3687" t="s">
        <v>7538</v>
      </c>
      <c r="B3687" t="s">
        <v>7539</v>
      </c>
      <c r="C3687" t="str">
        <f>IFERROR(VLOOKUP(Table1[[#This Row],[Ticker]],[1]!Table1[[Symbol]:[Industry]],2,FALSE),"-")</f>
        <v>-</v>
      </c>
      <c r="E3687">
        <v>31.3565744</v>
      </c>
      <c r="F3687">
        <v>24.5</v>
      </c>
      <c r="G3687">
        <v>-51.477073306188899</v>
      </c>
      <c r="H3687">
        <v>-21.194767375203501</v>
      </c>
      <c r="I3687">
        <v>-65.344661548353201</v>
      </c>
      <c r="J3687">
        <v>-8.8341697033303994</v>
      </c>
      <c r="K3687">
        <v>28.612058561361501</v>
      </c>
      <c r="L3687">
        <v>36.809318855495597</v>
      </c>
      <c r="M3687">
        <v>26.560408063596999</v>
      </c>
      <c r="N3687">
        <v>1.34988038277511</v>
      </c>
      <c r="O3687">
        <v>179.591836734693</v>
      </c>
      <c r="P3687">
        <v>4.2553191489361701</v>
      </c>
      <c r="Q3687">
        <v>2.4593136634786E-2</v>
      </c>
    </row>
    <row r="3688" spans="1:17" hidden="1" x14ac:dyDescent="0.3">
      <c r="A3688" t="s">
        <v>7540</v>
      </c>
      <c r="B3688" t="s">
        <v>7541</v>
      </c>
      <c r="C3688" t="str">
        <f>IFERROR(VLOOKUP(Table1[[#This Row],[Ticker]],[1]!Table1[[Symbol]:[Industry]],2,FALSE),"-")</f>
        <v>-</v>
      </c>
      <c r="E3688">
        <v>31.345403999999998</v>
      </c>
      <c r="F3688">
        <v>0.79</v>
      </c>
      <c r="G3688">
        <v>-5.9102095093704801</v>
      </c>
      <c r="H3688">
        <v>14.043327862891701</v>
      </c>
      <c r="I3688">
        <v>-4.24086808154608</v>
      </c>
      <c r="J3688">
        <v>-11.791050214615799</v>
      </c>
      <c r="K3688">
        <v>0.76206446748325896</v>
      </c>
      <c r="L3688">
        <v>0.74421510485651099</v>
      </c>
      <c r="M3688">
        <v>58.051712301932703</v>
      </c>
      <c r="N3688">
        <v>2.33813271307891</v>
      </c>
      <c r="O3688">
        <v>40.506329113923996</v>
      </c>
      <c r="P3688">
        <v>49.056603773584897</v>
      </c>
      <c r="Q3688">
        <v>9.1708302511914003E-2</v>
      </c>
    </row>
    <row r="3689" spans="1:17" hidden="1" x14ac:dyDescent="0.3">
      <c r="A3689" t="s">
        <v>7542</v>
      </c>
      <c r="B3689" t="s">
        <v>7543</v>
      </c>
      <c r="C3689" t="str">
        <f>IFERROR(VLOOKUP(Table1[[#This Row],[Ticker]],[1]!Table1[[Symbol]:[Industry]],2,FALSE),"-")</f>
        <v>-</v>
      </c>
      <c r="E3689">
        <v>31.272534149999998</v>
      </c>
      <c r="F3689">
        <v>20.56</v>
      </c>
      <c r="G3689">
        <v>36.783953018521203</v>
      </c>
      <c r="H3689">
        <v>-4.8138149942511097</v>
      </c>
      <c r="I3689">
        <v>-19.9307932384453</v>
      </c>
      <c r="J3689">
        <v>-2.42101210728022</v>
      </c>
      <c r="K3689">
        <v>20.906402296351501</v>
      </c>
      <c r="L3689">
        <v>19.689940406374699</v>
      </c>
      <c r="M3689">
        <v>46.253366133809401</v>
      </c>
      <c r="N3689">
        <v>1.0218602559790799</v>
      </c>
      <c r="O3689">
        <v>60.505836575875399</v>
      </c>
      <c r="P3689">
        <v>78.627280625542994</v>
      </c>
      <c r="Q3689">
        <v>6.0103410388388998E-2</v>
      </c>
    </row>
    <row r="3690" spans="1:17" hidden="1" x14ac:dyDescent="0.3">
      <c r="A3690" t="s">
        <v>7544</v>
      </c>
      <c r="B3690" t="s">
        <v>7545</v>
      </c>
      <c r="C3690" t="str">
        <f>IFERROR(VLOOKUP(Table1[[#This Row],[Ticker]],[1]!Table1[[Symbol]:[Industry]],2,FALSE),"-")</f>
        <v>-</v>
      </c>
      <c r="D3690" t="s">
        <v>1308</v>
      </c>
      <c r="E3690">
        <v>31.257184429999999</v>
      </c>
      <c r="F3690">
        <v>56.51</v>
      </c>
      <c r="G3690">
        <v>-17.643084477539499</v>
      </c>
      <c r="H3690">
        <v>-4.1536356586081604</v>
      </c>
      <c r="I3690">
        <v>-8.5049321092860701</v>
      </c>
      <c r="J3690">
        <v>-8.8922555041423795E-2</v>
      </c>
      <c r="K3690">
        <v>55.997906854580897</v>
      </c>
      <c r="L3690">
        <v>54.747625118617499</v>
      </c>
      <c r="M3690">
        <v>56.093149880285502</v>
      </c>
      <c r="N3690">
        <v>1.2787116960249401</v>
      </c>
      <c r="O3690">
        <v>2.1943018934701799</v>
      </c>
      <c r="P3690">
        <v>10.6953966699314</v>
      </c>
    </row>
    <row r="3691" spans="1:17" hidden="1" x14ac:dyDescent="0.3">
      <c r="A3691" t="s">
        <v>7546</v>
      </c>
      <c r="B3691" t="s">
        <v>7547</v>
      </c>
      <c r="C3691" t="str">
        <f>IFERROR(VLOOKUP(Table1[[#This Row],[Ticker]],[1]!Table1[[Symbol]:[Industry]],2,FALSE),"-")</f>
        <v>-</v>
      </c>
      <c r="E3691">
        <v>31.206374585999999</v>
      </c>
      <c r="F3691">
        <v>28.99</v>
      </c>
      <c r="G3691">
        <v>-48.217964043499798</v>
      </c>
      <c r="H3691">
        <v>-5.8733921883574496</v>
      </c>
      <c r="I3691">
        <v>-24.824012306422201</v>
      </c>
      <c r="J3691">
        <v>-4.1157681926253096</v>
      </c>
      <c r="K3691">
        <v>29.220430183703598</v>
      </c>
      <c r="L3691">
        <v>31.591634324314398</v>
      </c>
      <c r="M3691">
        <v>53.545267591453502</v>
      </c>
      <c r="N3691">
        <v>0.26218289504436099</v>
      </c>
      <c r="O3691">
        <v>69.023801310796799</v>
      </c>
      <c r="P3691">
        <v>19.743907476249401</v>
      </c>
    </row>
    <row r="3692" spans="1:17" hidden="1" x14ac:dyDescent="0.3">
      <c r="A3692" t="s">
        <v>7548</v>
      </c>
      <c r="B3692" t="s">
        <v>7549</v>
      </c>
      <c r="C3692" t="str">
        <f>IFERROR(VLOOKUP(Table1[[#This Row],[Ticker]],[1]!Table1[[Symbol]:[Industry]],2,FALSE),"-")</f>
        <v>-</v>
      </c>
      <c r="E3692">
        <v>31.08</v>
      </c>
      <c r="F3692">
        <v>74</v>
      </c>
      <c r="G3692">
        <v>69.129662898922902</v>
      </c>
      <c r="H3692">
        <v>-7.4534581793488597</v>
      </c>
      <c r="I3692">
        <v>41.738745251140202</v>
      </c>
      <c r="J3692">
        <v>-1.0922670366467699</v>
      </c>
      <c r="K3692">
        <v>72.612846089092798</v>
      </c>
      <c r="L3692">
        <v>61.068092766416498</v>
      </c>
      <c r="M3692">
        <v>49.463706618959201</v>
      </c>
      <c r="N3692">
        <v>1.95691928960787</v>
      </c>
      <c r="O3692">
        <v>26.635135135135101</v>
      </c>
      <c r="P3692">
        <v>155.172413793103</v>
      </c>
      <c r="Q3692">
        <v>0.10198005823216499</v>
      </c>
    </row>
    <row r="3693" spans="1:17" hidden="1" x14ac:dyDescent="0.3">
      <c r="A3693" t="s">
        <v>7550</v>
      </c>
      <c r="B3693" t="s">
        <v>7551</v>
      </c>
      <c r="C3693" t="str">
        <f>IFERROR(VLOOKUP(Table1[[#This Row],[Ticker]],[1]!Table1[[Symbol]:[Industry]],2,FALSE),"-")</f>
        <v>-</v>
      </c>
      <c r="D3693" t="s">
        <v>1675</v>
      </c>
      <c r="E3693">
        <v>31.040322457999999</v>
      </c>
      <c r="F3693">
        <v>36.200000000000003</v>
      </c>
      <c r="G3693">
        <v>-59.584928613598898</v>
      </c>
      <c r="H3693">
        <v>-3.4898493424166301</v>
      </c>
      <c r="I3693">
        <v>-53.454341192262703</v>
      </c>
      <c r="J3693">
        <v>-2.2582347243535899</v>
      </c>
      <c r="K3693">
        <v>38.104282080308103</v>
      </c>
      <c r="L3693">
        <v>45.106623993095901</v>
      </c>
      <c r="M3693">
        <v>55.343092240371902</v>
      </c>
      <c r="N3693">
        <v>0.98878271264843198</v>
      </c>
      <c r="O3693">
        <v>105.939226519336</v>
      </c>
      <c r="P3693">
        <v>16.3987138263665</v>
      </c>
      <c r="Q3693">
        <v>-2.9082603537189E-2</v>
      </c>
    </row>
    <row r="3694" spans="1:17" hidden="1" x14ac:dyDescent="0.3">
      <c r="A3694" t="s">
        <v>7552</v>
      </c>
      <c r="B3694" t="s">
        <v>7553</v>
      </c>
      <c r="C3694" t="str">
        <f>IFERROR(VLOOKUP(Table1[[#This Row],[Ticker]],[1]!Table1[[Symbol]:[Industry]],2,FALSE),"-")</f>
        <v>-</v>
      </c>
      <c r="D3694" t="s">
        <v>629</v>
      </c>
      <c r="E3694">
        <v>30.859015439999901</v>
      </c>
      <c r="F3694">
        <v>39.83</v>
      </c>
      <c r="G3694">
        <v>-26.131654730815701</v>
      </c>
      <c r="H3694">
        <v>7.9276092941886898</v>
      </c>
      <c r="I3694">
        <v>-26.619528922358501</v>
      </c>
      <c r="J3694">
        <v>-1.8274317238911499</v>
      </c>
      <c r="K3694">
        <v>38.027243921253898</v>
      </c>
      <c r="L3694">
        <v>40.660785105200603</v>
      </c>
      <c r="M3694">
        <v>59.766316817117499</v>
      </c>
      <c r="N3694">
        <v>1.4089813299620899</v>
      </c>
      <c r="O3694">
        <v>28.044187798142101</v>
      </c>
      <c r="P3694">
        <v>24.468749999999901</v>
      </c>
      <c r="Q3694">
        <v>-3.6450788670918E-2</v>
      </c>
    </row>
    <row r="3695" spans="1:17" hidden="1" x14ac:dyDescent="0.3">
      <c r="A3695" t="s">
        <v>7554</v>
      </c>
      <c r="B3695" t="s">
        <v>7555</v>
      </c>
      <c r="C3695" t="str">
        <f>IFERROR(VLOOKUP(Table1[[#This Row],[Ticker]],[1]!Table1[[Symbol]:[Industry]],2,FALSE),"-")</f>
        <v>-</v>
      </c>
      <c r="D3695" t="s">
        <v>109</v>
      </c>
      <c r="E3695">
        <v>30.79</v>
      </c>
      <c r="F3695">
        <v>323.25</v>
      </c>
      <c r="G3695">
        <v>-15.658199614503401</v>
      </c>
      <c r="H3695">
        <v>-4.5281007085368401</v>
      </c>
      <c r="I3695">
        <v>-2.5110665719011398</v>
      </c>
      <c r="J3695">
        <v>-8.8922555041423795E-2</v>
      </c>
      <c r="K3695">
        <v>321.01009060745298</v>
      </c>
      <c r="L3695">
        <v>308.83985217796902</v>
      </c>
      <c r="M3695">
        <v>0.32897047686164199</v>
      </c>
      <c r="N3695">
        <v>0</v>
      </c>
      <c r="O3695">
        <v>0.26295436968291003</v>
      </c>
      <c r="P3695">
        <v>9.9489795918367303</v>
      </c>
    </row>
    <row r="3696" spans="1:17" hidden="1" x14ac:dyDescent="0.3">
      <c r="A3696" t="s">
        <v>7556</v>
      </c>
      <c r="B3696" t="s">
        <v>7557</v>
      </c>
      <c r="C3696" t="str">
        <f>IFERROR(VLOOKUP(Table1[[#This Row],[Ticker]],[1]!Table1[[Symbol]:[Industry]],2,FALSE),"-")</f>
        <v>-</v>
      </c>
      <c r="E3696">
        <v>30.749315625000001</v>
      </c>
      <c r="F3696">
        <v>258.75</v>
      </c>
      <c r="G3696">
        <v>133.32407266997299</v>
      </c>
      <c r="H3696">
        <v>85.121764624283401</v>
      </c>
      <c r="I3696">
        <v>153.99037088908801</v>
      </c>
      <c r="J3696">
        <v>20.897822658507899</v>
      </c>
      <c r="K3696">
        <v>156.724034885859</v>
      </c>
      <c r="L3696">
        <v>119.838537807752</v>
      </c>
      <c r="M3696">
        <v>98.391472957805306</v>
      </c>
      <c r="N3696">
        <v>1.20715350223546</v>
      </c>
      <c r="O3696">
        <v>0</v>
      </c>
      <c r="P3696">
        <v>243.853820598006</v>
      </c>
    </row>
    <row r="3697" spans="1:17" hidden="1" x14ac:dyDescent="0.3">
      <c r="A3697" t="s">
        <v>7558</v>
      </c>
      <c r="B3697" t="s">
        <v>7559</v>
      </c>
      <c r="C3697" t="str">
        <f>IFERROR(VLOOKUP(Table1[[#This Row],[Ticker]],[1]!Table1[[Symbol]:[Industry]],2,FALSE),"-")</f>
        <v>-</v>
      </c>
      <c r="D3697" t="s">
        <v>75</v>
      </c>
      <c r="E3697">
        <v>30.691973697000002</v>
      </c>
      <c r="F3697">
        <v>46.95</v>
      </c>
      <c r="G3697">
        <v>-30.873523032005998</v>
      </c>
      <c r="H3697">
        <v>1.1478769450944399</v>
      </c>
      <c r="I3697">
        <v>-65.859549885822204</v>
      </c>
      <c r="J3697">
        <v>2.0493063866432402</v>
      </c>
      <c r="K3697">
        <v>47.727230525109199</v>
      </c>
      <c r="L3697">
        <v>53.847477126837703</v>
      </c>
      <c r="M3697">
        <v>62.750754911759003</v>
      </c>
      <c r="N3697">
        <v>1.20161976863626</v>
      </c>
      <c r="O3697">
        <v>176.35782747603801</v>
      </c>
      <c r="P3697">
        <v>26.3115415657788</v>
      </c>
      <c r="Q3697">
        <v>7.4584978214634001E-2</v>
      </c>
    </row>
    <row r="3698" spans="1:17" hidden="1" x14ac:dyDescent="0.3">
      <c r="A3698" t="s">
        <v>7560</v>
      </c>
      <c r="B3698" t="s">
        <v>7561</v>
      </c>
      <c r="C3698" t="str">
        <f>IFERROR(VLOOKUP(Table1[[#This Row],[Ticker]],[1]!Table1[[Symbol]:[Industry]],2,FALSE),"-")</f>
        <v>-</v>
      </c>
      <c r="D3698" t="s">
        <v>140</v>
      </c>
      <c r="E3698">
        <v>30.663150000000002</v>
      </c>
      <c r="F3698">
        <v>79</v>
      </c>
      <c r="G3698">
        <v>-38.497244263127001</v>
      </c>
      <c r="H3698">
        <v>-18.901055997522601</v>
      </c>
      <c r="I3698">
        <v>-22.819742067516302</v>
      </c>
      <c r="J3698">
        <v>-9.8360489918230396</v>
      </c>
      <c r="K3698">
        <v>99.3533672764177</v>
      </c>
      <c r="L3698">
        <v>69.185504016354599</v>
      </c>
      <c r="M3698">
        <v>11.8041677370669</v>
      </c>
      <c r="N3698">
        <v>1.2072858076192301</v>
      </c>
      <c r="O3698">
        <v>69.430379746835399</v>
      </c>
      <c r="P3698">
        <v>0.61130922058074599</v>
      </c>
      <c r="Q3698">
        <v>9.3705995057557001E-2</v>
      </c>
    </row>
    <row r="3699" spans="1:17" hidden="1" x14ac:dyDescent="0.3">
      <c r="A3699" t="s">
        <v>7562</v>
      </c>
      <c r="B3699" t="s">
        <v>7563</v>
      </c>
      <c r="C3699" t="str">
        <f>IFERROR(VLOOKUP(Table1[[#This Row],[Ticker]],[1]!Table1[[Symbol]:[Industry]],2,FALSE),"-")</f>
        <v>-</v>
      </c>
      <c r="D3699" t="s">
        <v>403</v>
      </c>
      <c r="E3699">
        <v>30.6182425199998</v>
      </c>
      <c r="F3699">
        <v>244.45</v>
      </c>
      <c r="G3699">
        <v>-25.607179206340099</v>
      </c>
      <c r="H3699">
        <v>-4.5281007085368401</v>
      </c>
      <c r="I3699">
        <v>-12.4600461637378</v>
      </c>
      <c r="J3699">
        <v>-8.8922555041423795E-2</v>
      </c>
      <c r="K3699">
        <v>244.45</v>
      </c>
      <c r="L3699">
        <v>244.44999999999899</v>
      </c>
      <c r="M3699">
        <v>50</v>
      </c>
      <c r="O3699">
        <v>0</v>
      </c>
      <c r="P3699">
        <v>0</v>
      </c>
    </row>
    <row r="3700" spans="1:17" hidden="1" x14ac:dyDescent="0.3">
      <c r="A3700" t="s">
        <v>7564</v>
      </c>
      <c r="B3700" t="s">
        <v>7565</v>
      </c>
      <c r="C3700" t="str">
        <f>IFERROR(VLOOKUP(Table1[[#This Row],[Ticker]],[1]!Table1[[Symbol]:[Industry]],2,FALSE),"-")</f>
        <v>-</v>
      </c>
      <c r="D3700" t="s">
        <v>117</v>
      </c>
      <c r="E3700">
        <v>30.579806250000001</v>
      </c>
      <c r="F3700">
        <v>15.79</v>
      </c>
      <c r="G3700">
        <v>-36.949121935144198</v>
      </c>
      <c r="H3700">
        <v>-31.3035749035081</v>
      </c>
      <c r="I3700">
        <v>-23.200577537395301</v>
      </c>
      <c r="J3700">
        <v>-3.5211505945993</v>
      </c>
      <c r="K3700">
        <v>19.004214043814901</v>
      </c>
      <c r="L3700">
        <v>18.5467475786898</v>
      </c>
      <c r="M3700">
        <v>39.1098656157994</v>
      </c>
      <c r="N3700">
        <v>0.51131520425993204</v>
      </c>
      <c r="O3700">
        <v>126.979100696643</v>
      </c>
      <c r="P3700">
        <v>4.7777040477770401</v>
      </c>
      <c r="Q3700">
        <v>-5.6767055737009997E-3</v>
      </c>
    </row>
    <row r="3701" spans="1:17" hidden="1" x14ac:dyDescent="0.3">
      <c r="A3701" t="s">
        <v>7566</v>
      </c>
      <c r="B3701" t="s">
        <v>7567</v>
      </c>
      <c r="C3701" t="str">
        <f>IFERROR(VLOOKUP(Table1[[#This Row],[Ticker]],[1]!Table1[[Symbol]:[Industry]],2,FALSE),"-")</f>
        <v>-</v>
      </c>
      <c r="D3701" t="s">
        <v>539</v>
      </c>
      <c r="E3701">
        <v>30.566704999999999</v>
      </c>
      <c r="F3701">
        <v>52.57</v>
      </c>
      <c r="G3701">
        <v>3.1777301518175798</v>
      </c>
      <c r="H3701">
        <v>2.11205833718881</v>
      </c>
      <c r="I3701">
        <v>-17.207282982001999</v>
      </c>
      <c r="J3701">
        <v>-4.0803311822116299</v>
      </c>
      <c r="K3701">
        <v>56.606087755626604</v>
      </c>
      <c r="L3701">
        <v>55.039710471209602</v>
      </c>
      <c r="M3701">
        <v>46.077702517817002</v>
      </c>
      <c r="N3701">
        <v>0.92821437869988199</v>
      </c>
      <c r="O3701">
        <v>65.455583032147601</v>
      </c>
      <c r="P3701">
        <v>42.081081081081003</v>
      </c>
      <c r="Q3701">
        <v>5.0560059310307E-2</v>
      </c>
    </row>
    <row r="3702" spans="1:17" hidden="1" x14ac:dyDescent="0.3">
      <c r="A3702" t="s">
        <v>7568</v>
      </c>
      <c r="B3702" t="s">
        <v>7569</v>
      </c>
      <c r="C3702" t="str">
        <f>IFERROR(VLOOKUP(Table1[[#This Row],[Ticker]],[1]!Table1[[Symbol]:[Industry]],2,FALSE),"-")</f>
        <v>-</v>
      </c>
      <c r="E3702">
        <v>30.54166373</v>
      </c>
      <c r="F3702">
        <v>15.66</v>
      </c>
      <c r="G3702">
        <v>101.34934253279</v>
      </c>
      <c r="H3702">
        <v>42.483496080044702</v>
      </c>
      <c r="I3702">
        <v>-39.724328560393701</v>
      </c>
      <c r="J3702">
        <v>17.625363159244198</v>
      </c>
      <c r="K3702">
        <v>13.672523456496799</v>
      </c>
      <c r="L3702">
        <v>11.757649934527199</v>
      </c>
      <c r="M3702">
        <v>59.103178957727401</v>
      </c>
      <c r="N3702">
        <v>1.2160176396569899</v>
      </c>
      <c r="O3702">
        <v>44.125159642401002</v>
      </c>
      <c r="P3702">
        <v>161</v>
      </c>
      <c r="Q3702">
        <v>0.13851456028286799</v>
      </c>
    </row>
    <row r="3703" spans="1:17" hidden="1" x14ac:dyDescent="0.3">
      <c r="A3703" t="s">
        <v>7570</v>
      </c>
      <c r="B3703" t="s">
        <v>7571</v>
      </c>
      <c r="C3703" t="str">
        <f>IFERROR(VLOOKUP(Table1[[#This Row],[Ticker]],[1]!Table1[[Symbol]:[Industry]],2,FALSE),"-")</f>
        <v>-</v>
      </c>
      <c r="D3703" t="s">
        <v>692</v>
      </c>
      <c r="E3703">
        <v>30.54</v>
      </c>
      <c r="F3703">
        <v>4.9800000000000004</v>
      </c>
      <c r="G3703">
        <v>-71.210674564068199</v>
      </c>
      <c r="H3703">
        <v>-11.379952560388601</v>
      </c>
      <c r="I3703">
        <v>-51.129996902654099</v>
      </c>
      <c r="J3703">
        <v>-8.6343771004959606</v>
      </c>
      <c r="K3703">
        <v>5.5057010933395496</v>
      </c>
      <c r="L3703">
        <v>6.7199089649904398</v>
      </c>
      <c r="M3703">
        <v>25.332281108964398</v>
      </c>
      <c r="N3703">
        <v>1.57906724488448</v>
      </c>
      <c r="O3703">
        <v>139.558232931726</v>
      </c>
      <c r="P3703">
        <v>9.4505494505494596</v>
      </c>
      <c r="Q3703">
        <v>4.8185197073853998E-2</v>
      </c>
    </row>
    <row r="3704" spans="1:17" hidden="1" x14ac:dyDescent="0.3">
      <c r="A3704" t="s">
        <v>7572</v>
      </c>
      <c r="B3704" t="s">
        <v>7573</v>
      </c>
      <c r="C3704" t="str">
        <f>IFERROR(VLOOKUP(Table1[[#This Row],[Ticker]],[1]!Table1[[Symbol]:[Industry]],2,FALSE),"-")</f>
        <v>-</v>
      </c>
      <c r="D3704" t="s">
        <v>130</v>
      </c>
      <c r="E3704">
        <v>30.4939</v>
      </c>
      <c r="F3704">
        <v>1.34</v>
      </c>
      <c r="G3704">
        <v>80.546666947505898</v>
      </c>
      <c r="H3704">
        <v>6.7762471175501204</v>
      </c>
      <c r="I3704">
        <v>-0.79337949707120003</v>
      </c>
      <c r="J3704">
        <v>13.1854137281444</v>
      </c>
      <c r="K3704">
        <v>1.14841976038747</v>
      </c>
      <c r="L3704">
        <v>1.0711909325703901</v>
      </c>
      <c r="M3704">
        <v>74.584715950816801</v>
      </c>
      <c r="N3704">
        <v>0.788614953434295</v>
      </c>
      <c r="O3704">
        <v>4.4776119402984902</v>
      </c>
      <c r="P3704">
        <v>168</v>
      </c>
      <c r="Q3704">
        <v>-3.4515145583652998E-2</v>
      </c>
    </row>
    <row r="3705" spans="1:17" hidden="1" x14ac:dyDescent="0.3">
      <c r="A3705" t="s">
        <v>7574</v>
      </c>
      <c r="B3705" t="s">
        <v>7575</v>
      </c>
      <c r="C3705" t="str">
        <f>IFERROR(VLOOKUP(Table1[[#This Row],[Ticker]],[1]!Table1[[Symbol]:[Industry]],2,FALSE),"-")</f>
        <v>-</v>
      </c>
      <c r="D3705" t="s">
        <v>403</v>
      </c>
      <c r="E3705">
        <v>30.324000000000002</v>
      </c>
      <c r="F3705">
        <v>0.37</v>
      </c>
      <c r="G3705">
        <v>-44.756115376552899</v>
      </c>
      <c r="H3705">
        <v>1.0274548470187199</v>
      </c>
      <c r="I3705">
        <v>-32.025263555042201</v>
      </c>
      <c r="J3705">
        <v>-2.65302511914398</v>
      </c>
      <c r="K3705">
        <v>0.36505612042803998</v>
      </c>
      <c r="L3705">
        <v>0.38718462088504702</v>
      </c>
      <c r="M3705">
        <v>60.638998616269298</v>
      </c>
      <c r="N3705">
        <v>1.80394625398915</v>
      </c>
      <c r="O3705">
        <v>54.054054054053999</v>
      </c>
      <c r="P3705">
        <v>19.354838709677399</v>
      </c>
    </row>
    <row r="3706" spans="1:17" hidden="1" x14ac:dyDescent="0.3">
      <c r="A3706" t="s">
        <v>7576</v>
      </c>
      <c r="B3706" t="s">
        <v>7577</v>
      </c>
      <c r="C3706" t="str">
        <f>IFERROR(VLOOKUP(Table1[[#This Row],[Ticker]],[1]!Table1[[Symbol]:[Industry]],2,FALSE),"-")</f>
        <v>-</v>
      </c>
      <c r="D3706" t="s">
        <v>189</v>
      </c>
      <c r="E3706">
        <v>30.248000000000001</v>
      </c>
      <c r="F3706">
        <v>0.45</v>
      </c>
      <c r="G3706">
        <v>-5.5931859894901201</v>
      </c>
      <c r="H3706">
        <v>-1.87035303188851</v>
      </c>
      <c r="I3706">
        <v>-12.2495918825592</v>
      </c>
      <c r="J3706">
        <v>1.0670674632677399</v>
      </c>
      <c r="K3706">
        <v>0.59267168328142406</v>
      </c>
      <c r="L3706">
        <v>0.50771284078795198</v>
      </c>
      <c r="M3706">
        <v>92.112121951265095</v>
      </c>
      <c r="N3706">
        <v>1</v>
      </c>
      <c r="Q3706">
        <v>4.6288916988924997E-2</v>
      </c>
    </row>
    <row r="3707" spans="1:17" hidden="1" x14ac:dyDescent="0.3">
      <c r="A3707" t="s">
        <v>7578</v>
      </c>
      <c r="B3707" t="s">
        <v>7579</v>
      </c>
      <c r="C3707" t="str">
        <f>IFERROR(VLOOKUP(Table1[[#This Row],[Ticker]],[1]!Table1[[Symbol]:[Industry]],2,FALSE),"-")</f>
        <v>-</v>
      </c>
      <c r="D3707" t="s">
        <v>43</v>
      </c>
      <c r="E3707">
        <v>30.202000000000002</v>
      </c>
      <c r="F3707">
        <v>731.75</v>
      </c>
      <c r="G3707">
        <v>214.346363186226</v>
      </c>
      <c r="H3707">
        <v>72.259868525764603</v>
      </c>
      <c r="I3707">
        <v>43.563407994044603</v>
      </c>
      <c r="J3707">
        <v>1.7966216063876199</v>
      </c>
      <c r="K3707">
        <v>560.47886373266203</v>
      </c>
      <c r="L3707">
        <v>477.387669608078</v>
      </c>
      <c r="M3707">
        <v>67.413589784425</v>
      </c>
      <c r="N3707">
        <v>2.4807263075345301</v>
      </c>
      <c r="O3707">
        <v>19.528527502562302</v>
      </c>
      <c r="P3707">
        <v>239.95354239256599</v>
      </c>
    </row>
    <row r="3708" spans="1:17" hidden="1" x14ac:dyDescent="0.3">
      <c r="A3708" t="s">
        <v>7580</v>
      </c>
      <c r="B3708" t="s">
        <v>7581</v>
      </c>
      <c r="C3708" t="str">
        <f>IFERROR(VLOOKUP(Table1[[#This Row],[Ticker]],[1]!Table1[[Symbol]:[Industry]],2,FALSE),"-")</f>
        <v>-</v>
      </c>
      <c r="E3708">
        <v>30.138549999999999</v>
      </c>
      <c r="F3708">
        <v>24.52</v>
      </c>
      <c r="G3708">
        <v>156.556227007698</v>
      </c>
      <c r="H3708">
        <v>62.115967088073297</v>
      </c>
      <c r="I3708">
        <v>33.059241670089897</v>
      </c>
      <c r="J3708">
        <v>5.5406434097200599</v>
      </c>
      <c r="K3708">
        <v>17.683740536700199</v>
      </c>
      <c r="L3708">
        <v>15.3680026170824</v>
      </c>
      <c r="M3708">
        <v>79.643872569881395</v>
      </c>
      <c r="N3708">
        <v>3.87627542393178</v>
      </c>
      <c r="O3708">
        <v>16.598694942903698</v>
      </c>
      <c r="P3708">
        <v>226.49800266311499</v>
      </c>
      <c r="Q3708">
        <v>0.14573443661914201</v>
      </c>
    </row>
    <row r="3709" spans="1:17" hidden="1" x14ac:dyDescent="0.3">
      <c r="A3709" t="s">
        <v>7582</v>
      </c>
      <c r="B3709" t="s">
        <v>7583</v>
      </c>
      <c r="C3709" t="str">
        <f>IFERROR(VLOOKUP(Table1[[#This Row],[Ticker]],[1]!Table1[[Symbol]:[Industry]],2,FALSE),"-")</f>
        <v>-</v>
      </c>
      <c r="D3709" t="s">
        <v>403</v>
      </c>
      <c r="E3709">
        <v>30.121116600000001</v>
      </c>
      <c r="F3709">
        <v>8.81</v>
      </c>
      <c r="G3709">
        <v>-37.064465638500899</v>
      </c>
      <c r="H3709">
        <v>-5.5393366635930104</v>
      </c>
      <c r="I3709">
        <v>-24.535894467131001</v>
      </c>
      <c r="J3709">
        <v>-2.3086783819004602</v>
      </c>
      <c r="K3709">
        <v>8.9103560740761392</v>
      </c>
      <c r="L3709">
        <v>9.2489176157421706</v>
      </c>
      <c r="M3709">
        <v>52.672752858844802</v>
      </c>
      <c r="N3709">
        <v>1.1351253440858899</v>
      </c>
      <c r="O3709">
        <v>24.177071509648101</v>
      </c>
      <c r="P3709">
        <v>4.8809523809523796</v>
      </c>
      <c r="Q3709">
        <v>0.121718697744337</v>
      </c>
    </row>
    <row r="3710" spans="1:17" hidden="1" x14ac:dyDescent="0.3">
      <c r="A3710" t="s">
        <v>7584</v>
      </c>
      <c r="B3710" t="s">
        <v>7585</v>
      </c>
      <c r="C3710" t="str">
        <f>IFERROR(VLOOKUP(Table1[[#This Row],[Ticker]],[1]!Table1[[Symbol]:[Industry]],2,FALSE),"-")</f>
        <v>-</v>
      </c>
      <c r="E3710">
        <v>30.089220425000001</v>
      </c>
      <c r="F3710">
        <v>14.01</v>
      </c>
      <c r="G3710">
        <v>7.82139222223124</v>
      </c>
      <c r="H3710">
        <v>-18.796757424954698</v>
      </c>
      <c r="I3710">
        <v>-18.053038077484501</v>
      </c>
      <c r="J3710">
        <v>-3.3885858547047198</v>
      </c>
      <c r="K3710">
        <v>15.413978703930599</v>
      </c>
      <c r="L3710">
        <v>14.762753649683299</v>
      </c>
      <c r="M3710">
        <v>57.957453049219197</v>
      </c>
      <c r="N3710">
        <v>0.121308397718246</v>
      </c>
      <c r="O3710">
        <v>40.685224839400398</v>
      </c>
      <c r="P3710">
        <v>33.428571428571402</v>
      </c>
    </row>
    <row r="3711" spans="1:17" hidden="1" x14ac:dyDescent="0.3">
      <c r="A3711" t="s">
        <v>7586</v>
      </c>
      <c r="B3711" t="s">
        <v>7587</v>
      </c>
      <c r="C3711" t="str">
        <f>IFERROR(VLOOKUP(Table1[[#This Row],[Ticker]],[1]!Table1[[Symbol]:[Industry]],2,FALSE),"-")</f>
        <v>-</v>
      </c>
      <c r="D3711" t="s">
        <v>1151</v>
      </c>
      <c r="E3711">
        <v>30.073779999999999</v>
      </c>
      <c r="F3711">
        <v>12.48</v>
      </c>
      <c r="G3711">
        <v>-4.83901573509901</v>
      </c>
      <c r="H3711">
        <v>44.624441664344502</v>
      </c>
      <c r="I3711">
        <v>27.751517775662201</v>
      </c>
      <c r="J3711">
        <v>-1.8433085199536901</v>
      </c>
      <c r="K3711">
        <v>10.2017529516772</v>
      </c>
      <c r="L3711">
        <v>9.2565421995291306</v>
      </c>
      <c r="M3711">
        <v>69.993848443661904</v>
      </c>
      <c r="N3711">
        <v>1.2454299989467299</v>
      </c>
      <c r="O3711">
        <v>4.3269230769230598</v>
      </c>
      <c r="P3711">
        <v>102.400326341327</v>
      </c>
      <c r="Q3711">
        <v>5.6360899944767999E-2</v>
      </c>
    </row>
    <row r="3712" spans="1:17" hidden="1" x14ac:dyDescent="0.3">
      <c r="A3712" t="s">
        <v>7588</v>
      </c>
      <c r="B3712" t="s">
        <v>7589</v>
      </c>
      <c r="C3712" t="str">
        <f>IFERROR(VLOOKUP(Table1[[#This Row],[Ticker]],[1]!Table1[[Symbol]:[Industry]],2,FALSE),"-")</f>
        <v>-</v>
      </c>
      <c r="E3712">
        <v>30.060400000000001</v>
      </c>
      <c r="F3712">
        <v>17.940000000000001</v>
      </c>
      <c r="G3712">
        <v>-65.060436040629696</v>
      </c>
      <c r="H3712">
        <v>-6.5859427552554202</v>
      </c>
      <c r="I3712">
        <v>-24.690965928904198</v>
      </c>
      <c r="J3712">
        <v>0.59718379144228595</v>
      </c>
      <c r="K3712">
        <v>17.892313617882099</v>
      </c>
      <c r="L3712">
        <v>21.419069071269099</v>
      </c>
      <c r="M3712">
        <v>50.708853686602097</v>
      </c>
      <c r="N3712">
        <v>0.58665841839364796</v>
      </c>
      <c r="O3712">
        <v>84.838350055741302</v>
      </c>
      <c r="P3712">
        <v>23.724137931034399</v>
      </c>
      <c r="Q3712">
        <v>3.434328702832E-3</v>
      </c>
    </row>
    <row r="3713" spans="1:17" hidden="1" x14ac:dyDescent="0.3">
      <c r="A3713" t="s">
        <v>7590</v>
      </c>
      <c r="B3713" t="s">
        <v>7591</v>
      </c>
      <c r="C3713" t="str">
        <f>IFERROR(VLOOKUP(Table1[[#This Row],[Ticker]],[1]!Table1[[Symbol]:[Industry]],2,FALSE),"-")</f>
        <v>-</v>
      </c>
      <c r="D3713" t="s">
        <v>388</v>
      </c>
      <c r="E3713">
        <v>30.001635</v>
      </c>
      <c r="F3713">
        <v>119.85</v>
      </c>
      <c r="G3713">
        <v>-35.494397251452902</v>
      </c>
      <c r="H3713">
        <v>54.421779959720901</v>
      </c>
      <c r="I3713">
        <v>40.507407569510299</v>
      </c>
      <c r="J3713">
        <v>11.158293480593301</v>
      </c>
      <c r="K3713">
        <v>74.043684701005702</v>
      </c>
      <c r="M3713">
        <v>70.362476730827495</v>
      </c>
      <c r="N3713">
        <v>3.2357473035439099</v>
      </c>
      <c r="O3713">
        <v>16.812682519816398</v>
      </c>
      <c r="P3713">
        <v>121.534195933456</v>
      </c>
    </row>
    <row r="3714" spans="1:17" hidden="1" x14ac:dyDescent="0.3">
      <c r="A3714" t="s">
        <v>7592</v>
      </c>
      <c r="B3714" t="s">
        <v>7593</v>
      </c>
      <c r="C3714" t="str">
        <f>IFERROR(VLOOKUP(Table1[[#This Row],[Ticker]],[1]!Table1[[Symbol]:[Industry]],2,FALSE),"-")</f>
        <v>-</v>
      </c>
      <c r="E3714">
        <v>29.998244597999999</v>
      </c>
      <c r="F3714">
        <v>37.49</v>
      </c>
      <c r="G3714">
        <v>53.3427014619175</v>
      </c>
      <c r="H3714">
        <v>-7.57849858652094</v>
      </c>
      <c r="I3714">
        <v>12.2157104042701</v>
      </c>
      <c r="J3714">
        <v>-4.1823363571930896</v>
      </c>
      <c r="K3714">
        <v>37.788434757208897</v>
      </c>
      <c r="L3714">
        <v>32.447830122977798</v>
      </c>
      <c r="M3714">
        <v>43.622980173430101</v>
      </c>
      <c r="N3714">
        <v>0.19581653926201201</v>
      </c>
      <c r="O3714">
        <v>36.036276340357396</v>
      </c>
      <c r="P3714">
        <v>93.247422680412399</v>
      </c>
      <c r="Q3714">
        <v>9.8877169814596003E-2</v>
      </c>
    </row>
    <row r="3715" spans="1:17" hidden="1" x14ac:dyDescent="0.3">
      <c r="A3715" t="s">
        <v>7594</v>
      </c>
      <c r="B3715" t="s">
        <v>7595</v>
      </c>
      <c r="C3715" t="str">
        <f>IFERROR(VLOOKUP(Table1[[#This Row],[Ticker]],[1]!Table1[[Symbol]:[Industry]],2,FALSE),"-")</f>
        <v>-</v>
      </c>
      <c r="D3715" t="s">
        <v>239</v>
      </c>
      <c r="E3715">
        <v>29.974930000000001</v>
      </c>
      <c r="F3715">
        <v>99</v>
      </c>
      <c r="G3715">
        <v>432.453700162318</v>
      </c>
      <c r="H3715">
        <v>-15.467067844687</v>
      </c>
      <c r="I3715">
        <v>-5.0847750140632497</v>
      </c>
      <c r="J3715">
        <v>-12.508128464552</v>
      </c>
      <c r="K3715">
        <v>109.229838821958</v>
      </c>
      <c r="L3715">
        <v>84.444122704384</v>
      </c>
      <c r="M3715">
        <v>22.171481533879899</v>
      </c>
      <c r="N3715">
        <v>1.09562748132696</v>
      </c>
      <c r="O3715">
        <v>27.272727272727199</v>
      </c>
      <c r="P3715">
        <v>570.73170731707296</v>
      </c>
    </row>
    <row r="3716" spans="1:17" hidden="1" x14ac:dyDescent="0.3">
      <c r="A3716" t="s">
        <v>7596</v>
      </c>
      <c r="B3716" t="s">
        <v>7597</v>
      </c>
      <c r="C3716" t="str">
        <f>IFERROR(VLOOKUP(Table1[[#This Row],[Ticker]],[1]!Table1[[Symbol]:[Industry]],2,FALSE),"-")</f>
        <v>-</v>
      </c>
      <c r="D3716" t="s">
        <v>21</v>
      </c>
      <c r="E3716">
        <v>29.9430339</v>
      </c>
      <c r="F3716">
        <v>2.61</v>
      </c>
      <c r="G3716">
        <v>181.45164432307101</v>
      </c>
      <c r="H3716">
        <v>-6.7339830614780096</v>
      </c>
      <c r="I3716">
        <v>27.112146349631001</v>
      </c>
      <c r="J3716">
        <v>-0.83519121175784194</v>
      </c>
      <c r="K3716">
        <v>2.5149091166251898</v>
      </c>
      <c r="L3716">
        <v>2.01963328514789</v>
      </c>
      <c r="M3716">
        <v>65.497347099681306</v>
      </c>
      <c r="N3716">
        <v>0.56901018113644697</v>
      </c>
      <c r="O3716">
        <v>40.613026819923299</v>
      </c>
      <c r="P3716">
        <v>210.71428571428501</v>
      </c>
      <c r="Q3716">
        <v>0.10107551335163199</v>
      </c>
    </row>
    <row r="3717" spans="1:17" hidden="1" x14ac:dyDescent="0.3">
      <c r="A3717" t="s">
        <v>7598</v>
      </c>
      <c r="B3717" t="s">
        <v>7599</v>
      </c>
      <c r="C3717" t="str">
        <f>IFERROR(VLOOKUP(Table1[[#This Row],[Ticker]],[1]!Table1[[Symbol]:[Industry]],2,FALSE),"-")</f>
        <v>-</v>
      </c>
      <c r="D3717" t="s">
        <v>189</v>
      </c>
      <c r="E3717">
        <v>29.783658416000002</v>
      </c>
      <c r="F3717">
        <v>15.19</v>
      </c>
      <c r="G3717">
        <v>-17.493300202781398</v>
      </c>
      <c r="H3717">
        <v>6.4441215136853804</v>
      </c>
      <c r="I3717">
        <v>-24.094717484273001</v>
      </c>
      <c r="J3717">
        <v>-3.0050829438628099</v>
      </c>
      <c r="K3717">
        <v>16.269762411215801</v>
      </c>
      <c r="L3717">
        <v>16.124048647131399</v>
      </c>
      <c r="M3717">
        <v>58.073314810045296</v>
      </c>
      <c r="N3717">
        <v>1.36363636363636</v>
      </c>
      <c r="O3717">
        <v>76.102699144173798</v>
      </c>
      <c r="P3717">
        <v>26.688907422852299</v>
      </c>
      <c r="Q3717">
        <v>2.3270945753231999E-2</v>
      </c>
    </row>
    <row r="3718" spans="1:17" hidden="1" x14ac:dyDescent="0.3">
      <c r="A3718" t="s">
        <v>7600</v>
      </c>
      <c r="B3718" t="s">
        <v>7601</v>
      </c>
      <c r="C3718" t="str">
        <f>IFERROR(VLOOKUP(Table1[[#This Row],[Ticker]],[1]!Table1[[Symbol]:[Industry]],2,FALSE),"-")</f>
        <v>-</v>
      </c>
      <c r="D3718" t="s">
        <v>49</v>
      </c>
      <c r="E3718">
        <v>29.734788119999902</v>
      </c>
      <c r="F3718">
        <v>45.25</v>
      </c>
      <c r="G3718">
        <v>-0.36499819333161199</v>
      </c>
      <c r="H3718">
        <v>-3.4054945011848701</v>
      </c>
      <c r="I3718">
        <v>-24.969713603799701</v>
      </c>
      <c r="J3718">
        <v>-3.16909133141273</v>
      </c>
      <c r="K3718">
        <v>45.743817508695898</v>
      </c>
      <c r="L3718">
        <v>43.976131202678701</v>
      </c>
      <c r="M3718">
        <v>41.213362785331299</v>
      </c>
      <c r="N3718">
        <v>0.83857274616350497</v>
      </c>
      <c r="O3718">
        <v>60.132596685082802</v>
      </c>
      <c r="P3718">
        <v>43.970728603245298</v>
      </c>
      <c r="Q3718">
        <v>4.6626396646091001E-2</v>
      </c>
    </row>
    <row r="3719" spans="1:17" hidden="1" x14ac:dyDescent="0.3">
      <c r="A3719" t="s">
        <v>7602</v>
      </c>
      <c r="B3719" t="s">
        <v>7603</v>
      </c>
      <c r="C3719" t="str">
        <f>IFERROR(VLOOKUP(Table1[[#This Row],[Ticker]],[1]!Table1[[Symbol]:[Industry]],2,FALSE),"-")</f>
        <v>-</v>
      </c>
      <c r="D3719" t="s">
        <v>905</v>
      </c>
      <c r="E3719">
        <v>29.675750143999998</v>
      </c>
      <c r="F3719">
        <v>3.46</v>
      </c>
      <c r="G3719">
        <v>-102.844021311603</v>
      </c>
      <c r="H3719">
        <v>8.9145222422828301</v>
      </c>
      <c r="I3719">
        <v>-74.645838513464597</v>
      </c>
      <c r="J3719">
        <v>-8.8922555041423795E-2</v>
      </c>
      <c r="K3719">
        <v>4.9434942193182296</v>
      </c>
      <c r="L3719">
        <v>8.8460436159123894</v>
      </c>
      <c r="M3719">
        <v>23.053453169739999</v>
      </c>
      <c r="N3719">
        <v>0.30657029513664302</v>
      </c>
      <c r="O3719">
        <v>362.42774566473901</v>
      </c>
      <c r="P3719">
        <v>15.7190635451504</v>
      </c>
      <c r="Q3719">
        <v>-0.15817805255488099</v>
      </c>
    </row>
    <row r="3720" spans="1:17" hidden="1" x14ac:dyDescent="0.3">
      <c r="A3720" t="s">
        <v>7604</v>
      </c>
      <c r="B3720" t="s">
        <v>7605</v>
      </c>
      <c r="C3720" t="str">
        <f>IFERROR(VLOOKUP(Table1[[#This Row],[Ticker]],[1]!Table1[[Symbol]:[Industry]],2,FALSE),"-")</f>
        <v>-</v>
      </c>
      <c r="D3720" t="s">
        <v>242</v>
      </c>
      <c r="E3720">
        <v>29.621494097999999</v>
      </c>
      <c r="F3720">
        <v>6.09</v>
      </c>
      <c r="G3720">
        <v>4.2435670623165098</v>
      </c>
      <c r="H3720">
        <v>3.8929519230420899</v>
      </c>
      <c r="I3720">
        <v>-18.041441512574998</v>
      </c>
      <c r="J3720">
        <v>8.3321300765375099</v>
      </c>
      <c r="K3720">
        <v>5.6522749616163503</v>
      </c>
      <c r="L3720">
        <v>5.4862702636126404</v>
      </c>
      <c r="M3720">
        <v>49.935399129191303</v>
      </c>
      <c r="N3720">
        <v>2.1097336921965901</v>
      </c>
      <c r="O3720">
        <v>11.658456486042599</v>
      </c>
      <c r="P3720">
        <v>59.424083769633498</v>
      </c>
      <c r="Q3720">
        <v>6.3605279755722E-2</v>
      </c>
    </row>
    <row r="3721" spans="1:17" hidden="1" x14ac:dyDescent="0.3">
      <c r="A3721" t="s">
        <v>7606</v>
      </c>
      <c r="B3721" t="s">
        <v>7607</v>
      </c>
      <c r="C3721" t="str">
        <f>IFERROR(VLOOKUP(Table1[[#This Row],[Ticker]],[1]!Table1[[Symbol]:[Industry]],2,FALSE),"-")</f>
        <v>-</v>
      </c>
      <c r="D3721" t="s">
        <v>713</v>
      </c>
      <c r="E3721">
        <v>29.575091889999999</v>
      </c>
      <c r="F3721">
        <v>38.840000000000003</v>
      </c>
      <c r="G3721">
        <v>4.0323401528053502</v>
      </c>
      <c r="H3721">
        <v>3.8052326247964801</v>
      </c>
      <c r="I3721">
        <v>-5.7274273124050801</v>
      </c>
      <c r="J3721">
        <v>2.0754680659325402</v>
      </c>
      <c r="K3721">
        <v>36.737155578721598</v>
      </c>
      <c r="L3721">
        <v>35.4766164212501</v>
      </c>
      <c r="M3721">
        <v>56.725246441840902</v>
      </c>
      <c r="N3721">
        <v>1.3169949154748699</v>
      </c>
      <c r="O3721">
        <v>4.1194644696189204</v>
      </c>
      <c r="P3721">
        <v>45.8505444986857</v>
      </c>
    </row>
    <row r="3722" spans="1:17" hidden="1" x14ac:dyDescent="0.3">
      <c r="A3722" t="s">
        <v>7608</v>
      </c>
      <c r="B3722" t="s">
        <v>7609</v>
      </c>
      <c r="C3722" t="str">
        <f>IFERROR(VLOOKUP(Table1[[#This Row],[Ticker]],[1]!Table1[[Symbol]:[Industry]],2,FALSE),"-")</f>
        <v>-</v>
      </c>
      <c r="D3722" t="s">
        <v>21</v>
      </c>
      <c r="E3722">
        <v>29.535309999999999</v>
      </c>
      <c r="F3722">
        <v>70.489999999999995</v>
      </c>
      <c r="G3722">
        <v>-10.0498021571598</v>
      </c>
      <c r="H3722">
        <v>-12.384309858863601</v>
      </c>
      <c r="I3722">
        <v>-11.5726839195701</v>
      </c>
      <c r="J3722">
        <v>-8.8922555041423795E-2</v>
      </c>
      <c r="K3722">
        <v>74.522384178116397</v>
      </c>
      <c r="L3722">
        <v>69.688846161940106</v>
      </c>
      <c r="M3722">
        <v>4.1137517043950004E-3</v>
      </c>
      <c r="N3722">
        <v>2.6818181818181799</v>
      </c>
      <c r="O3722">
        <v>8.5260320612852993</v>
      </c>
      <c r="P3722">
        <v>28.1636363636363</v>
      </c>
    </row>
    <row r="3723" spans="1:17" hidden="1" x14ac:dyDescent="0.3">
      <c r="A3723" t="s">
        <v>7610</v>
      </c>
      <c r="B3723" t="s">
        <v>7611</v>
      </c>
      <c r="C3723" t="str">
        <f>IFERROR(VLOOKUP(Table1[[#This Row],[Ticker]],[1]!Table1[[Symbol]:[Industry]],2,FALSE),"-")</f>
        <v>-</v>
      </c>
      <c r="D3723" t="s">
        <v>905</v>
      </c>
      <c r="E3723">
        <v>29.508778217</v>
      </c>
      <c r="F3723">
        <v>26.25</v>
      </c>
      <c r="G3723">
        <v>740.72945445702601</v>
      </c>
      <c r="H3723">
        <v>-14.286721398192</v>
      </c>
      <c r="I3723">
        <v>-10.041005976457299</v>
      </c>
      <c r="J3723">
        <v>2.5385284253507399</v>
      </c>
      <c r="K3723">
        <v>28.5441255824704</v>
      </c>
      <c r="L3723">
        <v>25.767934510732701</v>
      </c>
      <c r="M3723">
        <v>38.216626706760302</v>
      </c>
      <c r="N3723">
        <v>0.69605015673981097</v>
      </c>
      <c r="O3723">
        <v>53.9428571428571</v>
      </c>
      <c r="P3723">
        <v>958.46774193548299</v>
      </c>
      <c r="Q3723">
        <v>9.7401787651115998E-2</v>
      </c>
    </row>
    <row r="3724" spans="1:17" hidden="1" x14ac:dyDescent="0.3">
      <c r="A3724" t="s">
        <v>7612</v>
      </c>
      <c r="B3724" t="s">
        <v>7613</v>
      </c>
      <c r="C3724" t="str">
        <f>IFERROR(VLOOKUP(Table1[[#This Row],[Ticker]],[1]!Table1[[Symbol]:[Industry]],2,FALSE),"-")</f>
        <v>-</v>
      </c>
      <c r="D3724" t="s">
        <v>610</v>
      </c>
      <c r="E3724">
        <v>29.484564500000001</v>
      </c>
      <c r="F3724">
        <v>8.3800000000000008</v>
      </c>
      <c r="G3724">
        <v>190.619235887999</v>
      </c>
      <c r="H3724">
        <v>7.2201510397149002</v>
      </c>
      <c r="I3724">
        <v>75.854560577835102</v>
      </c>
      <c r="J3724">
        <v>12.446288712564201</v>
      </c>
      <c r="K3724">
        <v>6.6048766278311399</v>
      </c>
      <c r="L3724">
        <v>5.2479463621788103</v>
      </c>
      <c r="M3724">
        <v>82.131103548466896</v>
      </c>
      <c r="N3724">
        <v>1.5669811793144099</v>
      </c>
      <c r="O3724">
        <v>0</v>
      </c>
      <c r="P3724">
        <v>249.166666666666</v>
      </c>
      <c r="Q3724">
        <v>0.13072145439704699</v>
      </c>
    </row>
    <row r="3725" spans="1:17" hidden="1" x14ac:dyDescent="0.3">
      <c r="A3725" t="s">
        <v>7614</v>
      </c>
      <c r="B3725" t="s">
        <v>7615</v>
      </c>
      <c r="C3725" t="str">
        <f>IFERROR(VLOOKUP(Table1[[#This Row],[Ticker]],[1]!Table1[[Symbol]:[Industry]],2,FALSE),"-")</f>
        <v>-</v>
      </c>
      <c r="D3725" t="s">
        <v>120</v>
      </c>
      <c r="E3725">
        <v>29.443999999999999</v>
      </c>
      <c r="F3725">
        <v>0.4</v>
      </c>
      <c r="G3725">
        <v>7.7261541269931602</v>
      </c>
      <c r="H3725">
        <v>-13.6190097994459</v>
      </c>
      <c r="I3725">
        <v>-12.4600461637378</v>
      </c>
      <c r="J3725">
        <v>-8.8922555041423795E-2</v>
      </c>
      <c r="K3725">
        <v>0.41970824886160102</v>
      </c>
      <c r="L3725">
        <v>0.54238387188121995</v>
      </c>
      <c r="M3725">
        <v>17.817643983777302</v>
      </c>
      <c r="N3725">
        <v>0.431306072399533</v>
      </c>
      <c r="O3725">
        <v>62.5</v>
      </c>
      <c r="P3725">
        <v>60</v>
      </c>
      <c r="Q3725">
        <v>-4.5502964959169999E-3</v>
      </c>
    </row>
    <row r="3726" spans="1:17" hidden="1" x14ac:dyDescent="0.3">
      <c r="A3726" t="s">
        <v>7616</v>
      </c>
      <c r="B3726" t="s">
        <v>7617</v>
      </c>
      <c r="C3726" t="str">
        <f>IFERROR(VLOOKUP(Table1[[#This Row],[Ticker]],[1]!Table1[[Symbol]:[Industry]],2,FALSE),"-")</f>
        <v>-</v>
      </c>
      <c r="E3726">
        <v>29.415900000000001</v>
      </c>
      <c r="F3726">
        <v>91.14</v>
      </c>
      <c r="G3726">
        <v>258.140189214712</v>
      </c>
      <c r="H3726">
        <v>-7.47111886758504</v>
      </c>
      <c r="I3726">
        <v>210.15942286281</v>
      </c>
      <c r="J3726">
        <v>-7.82701779313666</v>
      </c>
      <c r="K3726">
        <v>85.736224902657099</v>
      </c>
      <c r="L3726">
        <v>56.713481498493003</v>
      </c>
      <c r="M3726">
        <v>55.921389002295001</v>
      </c>
      <c r="N3726">
        <v>0.72128599136333804</v>
      </c>
      <c r="O3726">
        <v>11.553653719552299</v>
      </c>
      <c r="P3726">
        <v>305.06666666666598</v>
      </c>
      <c r="Q3726">
        <v>0.14741783708801801</v>
      </c>
    </row>
    <row r="3727" spans="1:17" hidden="1" x14ac:dyDescent="0.3">
      <c r="A3727" t="s">
        <v>7618</v>
      </c>
      <c r="B3727" t="s">
        <v>7619</v>
      </c>
      <c r="C3727" t="str">
        <f>IFERROR(VLOOKUP(Table1[[#This Row],[Ticker]],[1]!Table1[[Symbol]:[Industry]],2,FALSE),"-")</f>
        <v>-</v>
      </c>
      <c r="E3727">
        <v>29.413350000000001</v>
      </c>
      <c r="F3727">
        <v>226.1</v>
      </c>
      <c r="G3727">
        <v>24.775261764727301</v>
      </c>
      <c r="H3727">
        <v>5.2279968524387597</v>
      </c>
      <c r="I3727">
        <v>9.1317795958749208</v>
      </c>
      <c r="J3727">
        <v>4.0777441116252398</v>
      </c>
      <c r="K3727">
        <v>212.44453003767001</v>
      </c>
      <c r="L3727">
        <v>192.507824624661</v>
      </c>
      <c r="M3727">
        <v>57.373485913133699</v>
      </c>
      <c r="N3727">
        <v>1.44524119340503</v>
      </c>
      <c r="O3727">
        <v>9.68597965501991</v>
      </c>
      <c r="P3727">
        <v>62.6618705035971</v>
      </c>
      <c r="Q3727">
        <v>7.0206527246985007E-2</v>
      </c>
    </row>
    <row r="3728" spans="1:17" hidden="1" x14ac:dyDescent="0.3">
      <c r="A3728" t="s">
        <v>7620</v>
      </c>
      <c r="B3728" t="s">
        <v>7621</v>
      </c>
      <c r="C3728" t="str">
        <f>IFERROR(VLOOKUP(Table1[[#This Row],[Ticker]],[1]!Table1[[Symbol]:[Industry]],2,FALSE),"-")</f>
        <v>-</v>
      </c>
      <c r="E3728">
        <v>29.407131</v>
      </c>
      <c r="F3728">
        <v>46</v>
      </c>
      <c r="G3728">
        <v>232.36947449015699</v>
      </c>
      <c r="H3728">
        <v>-2.8614340418701598</v>
      </c>
      <c r="I3728">
        <v>69.430028964771395</v>
      </c>
      <c r="J3728">
        <v>-3.70364116976004</v>
      </c>
      <c r="K3728">
        <v>42.477548495273801</v>
      </c>
      <c r="L3728">
        <v>33.6568725502989</v>
      </c>
      <c r="M3728">
        <v>72.901352332272594</v>
      </c>
      <c r="N3728">
        <v>0.40022803018478598</v>
      </c>
      <c r="O3728">
        <v>22.978260869565201</v>
      </c>
      <c r="P3728">
        <v>318.18181818181802</v>
      </c>
      <c r="Q3728">
        <v>9.8013733891654006E-2</v>
      </c>
    </row>
    <row r="3729" spans="1:17" hidden="1" x14ac:dyDescent="0.3">
      <c r="A3729" t="s">
        <v>7622</v>
      </c>
      <c r="B3729" t="s">
        <v>7623</v>
      </c>
      <c r="C3729" t="str">
        <f>IFERROR(VLOOKUP(Table1[[#This Row],[Ticker]],[1]!Table1[[Symbol]:[Industry]],2,FALSE),"-")</f>
        <v>-</v>
      </c>
      <c r="D3729" t="s">
        <v>713</v>
      </c>
      <c r="E3729">
        <v>29.289530723999999</v>
      </c>
      <c r="F3729">
        <v>17.829999999999998</v>
      </c>
      <c r="G3729">
        <v>35.648134169801601</v>
      </c>
      <c r="H3729">
        <v>1.6655252686128901</v>
      </c>
      <c r="I3729">
        <v>14.2724863545647</v>
      </c>
      <c r="J3729">
        <v>-3.2265331245380897E-2</v>
      </c>
      <c r="K3729">
        <v>16.690726434486699</v>
      </c>
      <c r="L3729">
        <v>14.7091299613198</v>
      </c>
      <c r="M3729">
        <v>37.603805705755697</v>
      </c>
      <c r="N3729">
        <v>1.05401582033838</v>
      </c>
      <c r="O3729">
        <v>7.6836791923724004</v>
      </c>
      <c r="P3729">
        <v>62.076174893191499</v>
      </c>
      <c r="Q3729">
        <v>3.3034621500889999E-3</v>
      </c>
    </row>
    <row r="3730" spans="1:17" hidden="1" x14ac:dyDescent="0.3">
      <c r="A3730" t="s">
        <v>7624</v>
      </c>
      <c r="B3730" t="s">
        <v>7625</v>
      </c>
      <c r="C3730" t="str">
        <f>IFERROR(VLOOKUP(Table1[[#This Row],[Ticker]],[1]!Table1[[Symbol]:[Industry]],2,FALSE),"-")</f>
        <v>-</v>
      </c>
      <c r="D3730" t="s">
        <v>629</v>
      </c>
      <c r="E3730">
        <v>29.226141999999999</v>
      </c>
      <c r="F3730">
        <v>22.16</v>
      </c>
      <c r="G3730">
        <v>-15.522728138282501</v>
      </c>
      <c r="H3730">
        <v>9.4718992914631599</v>
      </c>
      <c r="I3730">
        <v>-30.294677235298799</v>
      </c>
      <c r="J3730">
        <v>-9.28009902562966</v>
      </c>
      <c r="K3730">
        <v>21.966930325337302</v>
      </c>
      <c r="L3730">
        <v>23.997365068076899</v>
      </c>
      <c r="M3730">
        <v>58.6232600067002</v>
      </c>
      <c r="N3730">
        <v>2.37397504693894</v>
      </c>
      <c r="O3730">
        <v>92.509025270758102</v>
      </c>
      <c r="P3730">
        <v>34.221683827983</v>
      </c>
      <c r="Q3730">
        <v>-6.3591626698447007E-2</v>
      </c>
    </row>
    <row r="3731" spans="1:17" hidden="1" x14ac:dyDescent="0.3">
      <c r="A3731" t="s">
        <v>7626</v>
      </c>
      <c r="B3731" t="s">
        <v>7627</v>
      </c>
      <c r="C3731" t="str">
        <f>IFERROR(VLOOKUP(Table1[[#This Row],[Ticker]],[1]!Table1[[Symbol]:[Industry]],2,FALSE),"-")</f>
        <v>-</v>
      </c>
      <c r="E3731">
        <v>29.19267</v>
      </c>
      <c r="F3731">
        <v>163.6</v>
      </c>
      <c r="G3731">
        <v>-56.722968680024302</v>
      </c>
      <c r="H3731">
        <v>1.62076660537901</v>
      </c>
      <c r="I3731">
        <v>-30.455033632409499</v>
      </c>
      <c r="J3731">
        <v>2.4110774449585701</v>
      </c>
      <c r="K3731">
        <v>153.72065222424601</v>
      </c>
      <c r="M3731">
        <v>50.026341791581899</v>
      </c>
      <c r="N3731">
        <v>1.3673723536737199</v>
      </c>
      <c r="O3731">
        <v>55.867970660146703</v>
      </c>
      <c r="P3731">
        <v>34.0983606557377</v>
      </c>
    </row>
    <row r="3732" spans="1:17" hidden="1" x14ac:dyDescent="0.3">
      <c r="A3732" t="s">
        <v>7628</v>
      </c>
      <c r="B3732" t="s">
        <v>7629</v>
      </c>
      <c r="C3732" t="str">
        <f>IFERROR(VLOOKUP(Table1[[#This Row],[Ticker]],[1]!Table1[[Symbol]:[Industry]],2,FALSE),"-")</f>
        <v>-</v>
      </c>
      <c r="D3732" t="s">
        <v>1535</v>
      </c>
      <c r="E3732">
        <v>29.147185983999901</v>
      </c>
      <c r="F3732">
        <v>2.38</v>
      </c>
      <c r="G3732">
        <v>-17.425361024522001</v>
      </c>
      <c r="H3732">
        <v>-23.575719756155799</v>
      </c>
      <c r="I3732">
        <v>-43.474538917361002</v>
      </c>
      <c r="J3732">
        <v>-8.8922555041423795E-2</v>
      </c>
      <c r="K3732">
        <v>3.3144585473518502</v>
      </c>
      <c r="L3732">
        <v>3.2294978741939802</v>
      </c>
      <c r="M3732">
        <v>0.71728487972214305</v>
      </c>
      <c r="N3732">
        <v>1.1122755047627599</v>
      </c>
      <c r="O3732">
        <v>93.277310924369701</v>
      </c>
      <c r="P3732">
        <v>39.999999999999901</v>
      </c>
      <c r="Q3732">
        <v>-1.2752912859199999E-3</v>
      </c>
    </row>
    <row r="3733" spans="1:17" hidden="1" x14ac:dyDescent="0.3">
      <c r="A3733" t="s">
        <v>7630</v>
      </c>
      <c r="B3733" t="s">
        <v>7631</v>
      </c>
      <c r="C3733" t="str">
        <f>IFERROR(VLOOKUP(Table1[[#This Row],[Ticker]],[1]!Table1[[Symbol]:[Industry]],2,FALSE),"-")</f>
        <v>-</v>
      </c>
      <c r="D3733" t="s">
        <v>304</v>
      </c>
      <c r="E3733">
        <v>29.082974400000001</v>
      </c>
      <c r="F3733">
        <v>17.18</v>
      </c>
      <c r="G3733">
        <v>21.2304276312666</v>
      </c>
      <c r="H3733">
        <v>-5.0269920610867196</v>
      </c>
      <c r="I3733">
        <v>-14.0637116849291</v>
      </c>
      <c r="J3733">
        <v>1.49568412294384</v>
      </c>
      <c r="K3733">
        <v>17.838030145711301</v>
      </c>
      <c r="L3733">
        <v>16.434003293844899</v>
      </c>
      <c r="M3733">
        <v>52.0667358807708</v>
      </c>
      <c r="N3733">
        <v>0.70865235853405095</v>
      </c>
      <c r="O3733">
        <v>21.303841676367799</v>
      </c>
      <c r="P3733">
        <v>69.930761622156197</v>
      </c>
      <c r="Q3733">
        <v>8.1296321910550001E-2</v>
      </c>
    </row>
    <row r="3734" spans="1:17" hidden="1" x14ac:dyDescent="0.3">
      <c r="A3734" t="s">
        <v>7632</v>
      </c>
      <c r="B3734" t="s">
        <v>7633</v>
      </c>
      <c r="C3734" t="str">
        <f>IFERROR(VLOOKUP(Table1[[#This Row],[Ticker]],[1]!Table1[[Symbol]:[Industry]],2,FALSE),"-")</f>
        <v>-</v>
      </c>
      <c r="E3734">
        <v>29.07</v>
      </c>
      <c r="F3734">
        <v>119.7</v>
      </c>
      <c r="G3734">
        <v>45.392820793659801</v>
      </c>
      <c r="H3734">
        <v>16.877650090185199</v>
      </c>
      <c r="I3734">
        <v>52.6434021121241</v>
      </c>
      <c r="J3734">
        <v>-8.8922555041423795E-2</v>
      </c>
      <c r="K3734">
        <v>96.986118379277698</v>
      </c>
      <c r="L3734">
        <v>82.778773760056495</v>
      </c>
      <c r="M3734">
        <v>97.550605937676494</v>
      </c>
      <c r="N3734">
        <v>0.67217630853994403</v>
      </c>
      <c r="O3734">
        <v>0</v>
      </c>
      <c r="P3734">
        <v>110</v>
      </c>
    </row>
    <row r="3735" spans="1:17" hidden="1" x14ac:dyDescent="0.3">
      <c r="A3735" t="s">
        <v>7634</v>
      </c>
      <c r="B3735" t="s">
        <v>7635</v>
      </c>
      <c r="C3735" t="str">
        <f>IFERROR(VLOOKUP(Table1[[#This Row],[Ticker]],[1]!Table1[[Symbol]:[Industry]],2,FALSE),"-")</f>
        <v>-</v>
      </c>
      <c r="D3735" t="s">
        <v>624</v>
      </c>
      <c r="E3735">
        <v>29.06625</v>
      </c>
      <c r="F3735">
        <v>5.65</v>
      </c>
      <c r="G3735">
        <v>-24.714322063482999</v>
      </c>
      <c r="H3735">
        <v>-3.6509077260807001</v>
      </c>
      <c r="I3735">
        <v>-23.4836682109819</v>
      </c>
      <c r="J3735">
        <v>6.3925589264400502</v>
      </c>
      <c r="K3735">
        <v>5.6121967452059698</v>
      </c>
      <c r="L3735">
        <v>5.8639159944762902</v>
      </c>
      <c r="M3735">
        <v>63.011732431362901</v>
      </c>
      <c r="N3735">
        <v>1.2689655172413701</v>
      </c>
      <c r="O3735">
        <v>55.752212389380503</v>
      </c>
      <c r="P3735">
        <v>17.7083333333333</v>
      </c>
      <c r="Q3735">
        <v>-3.6702174262109998E-2</v>
      </c>
    </row>
    <row r="3736" spans="1:17" hidden="1" x14ac:dyDescent="0.3">
      <c r="A3736" t="s">
        <v>7636</v>
      </c>
      <c r="B3736" t="s">
        <v>7637</v>
      </c>
      <c r="C3736" t="str">
        <f>IFERROR(VLOOKUP(Table1[[#This Row],[Ticker]],[1]!Table1[[Symbol]:[Industry]],2,FALSE),"-")</f>
        <v>-</v>
      </c>
      <c r="D3736" t="s">
        <v>629</v>
      </c>
      <c r="E3736">
        <v>29.060124999999999</v>
      </c>
      <c r="F3736">
        <v>137.1</v>
      </c>
      <c r="G3736">
        <v>21.6538304606845</v>
      </c>
      <c r="H3736">
        <v>-16.601271440244101</v>
      </c>
      <c r="I3736">
        <v>-15.9786950025837</v>
      </c>
      <c r="J3736">
        <v>-3.9555892217080899</v>
      </c>
      <c r="K3736">
        <v>149.08927549625699</v>
      </c>
      <c r="L3736">
        <v>131.48206691531601</v>
      </c>
      <c r="M3736">
        <v>51.478216371806397</v>
      </c>
      <c r="N3736">
        <v>0.50870952363489597</v>
      </c>
      <c r="O3736">
        <v>37.819110138584897</v>
      </c>
      <c r="P3736">
        <v>89.889196675900195</v>
      </c>
      <c r="Q3736">
        <v>0.15155875307751199</v>
      </c>
    </row>
    <row r="3737" spans="1:17" hidden="1" x14ac:dyDescent="0.3">
      <c r="A3737" t="s">
        <v>7638</v>
      </c>
      <c r="B3737" t="s">
        <v>7639</v>
      </c>
      <c r="C3737" t="str">
        <f>IFERROR(VLOOKUP(Table1[[#This Row],[Ticker]],[1]!Table1[[Symbol]:[Industry]],2,FALSE),"-")</f>
        <v>-</v>
      </c>
      <c r="D3737" t="s">
        <v>934</v>
      </c>
      <c r="E3737">
        <v>29.039079999999998</v>
      </c>
      <c r="F3737">
        <v>28.03</v>
      </c>
      <c r="G3737">
        <v>53.4982521035639</v>
      </c>
      <c r="H3737">
        <v>39.1418121566604</v>
      </c>
      <c r="I3737">
        <v>-18.399643479174099</v>
      </c>
      <c r="J3737">
        <v>-6.9659989670015499</v>
      </c>
      <c r="K3737">
        <v>26.359581716097502</v>
      </c>
      <c r="L3737">
        <v>25.452813406837201</v>
      </c>
      <c r="M3737">
        <v>33.469604436347304</v>
      </c>
      <c r="N3737">
        <v>0.63636363636363602</v>
      </c>
      <c r="O3737">
        <v>35.533357117374202</v>
      </c>
      <c r="P3737">
        <v>102.821997105644</v>
      </c>
    </row>
    <row r="3738" spans="1:17" hidden="1" x14ac:dyDescent="0.3">
      <c r="A3738" t="s">
        <v>7640</v>
      </c>
      <c r="B3738" t="s">
        <v>7641</v>
      </c>
      <c r="C3738" t="str">
        <f>IFERROR(VLOOKUP(Table1[[#This Row],[Ticker]],[1]!Table1[[Symbol]:[Industry]],2,FALSE),"-")</f>
        <v>-</v>
      </c>
      <c r="E3738">
        <v>29.008800000000001</v>
      </c>
      <c r="F3738">
        <v>27.39</v>
      </c>
      <c r="G3738">
        <v>1119.3928207936599</v>
      </c>
      <c r="H3738">
        <v>43.379388278247298</v>
      </c>
      <c r="I3738">
        <v>528.99194446857996</v>
      </c>
      <c r="J3738">
        <v>5.9513459013344203</v>
      </c>
      <c r="K3738">
        <v>18.961639463666302</v>
      </c>
      <c r="L3738">
        <v>10.1613782881016</v>
      </c>
      <c r="M3738">
        <v>100</v>
      </c>
      <c r="N3738">
        <v>2.0768586582302002</v>
      </c>
      <c r="O3738">
        <v>0</v>
      </c>
      <c r="P3738">
        <v>1145</v>
      </c>
    </row>
    <row r="3739" spans="1:17" hidden="1" x14ac:dyDescent="0.3">
      <c r="A3739" t="s">
        <v>7642</v>
      </c>
      <c r="B3739" t="s">
        <v>7643</v>
      </c>
      <c r="C3739" t="str">
        <f>IFERROR(VLOOKUP(Table1[[#This Row],[Ticker]],[1]!Table1[[Symbol]:[Industry]],2,FALSE),"-")</f>
        <v>-</v>
      </c>
      <c r="E3739">
        <v>28.995804</v>
      </c>
      <c r="F3739">
        <v>4.0999999999999996</v>
      </c>
      <c r="G3739">
        <v>-65.313061559281294</v>
      </c>
      <c r="H3739">
        <v>-15.568440411296899</v>
      </c>
      <c r="I3739">
        <v>-33.4619729460114</v>
      </c>
      <c r="J3739">
        <v>7.3469748808560196</v>
      </c>
      <c r="K3739">
        <v>4.4395361356061098</v>
      </c>
      <c r="L3739">
        <v>4.8748348383608597</v>
      </c>
      <c r="M3739">
        <v>49.415287803472403</v>
      </c>
      <c r="N3739">
        <v>1.08479373544348</v>
      </c>
      <c r="O3739">
        <v>84.146341463414601</v>
      </c>
      <c r="P3739">
        <v>25</v>
      </c>
      <c r="Q3739">
        <v>-1.2083932499833E-2</v>
      </c>
    </row>
    <row r="3740" spans="1:17" hidden="1" x14ac:dyDescent="0.3">
      <c r="A3740" t="s">
        <v>7644</v>
      </c>
      <c r="B3740" t="s">
        <v>7645</v>
      </c>
      <c r="C3740" t="str">
        <f>IFERROR(VLOOKUP(Table1[[#This Row],[Ticker]],[1]!Table1[[Symbol]:[Industry]],2,FALSE),"-")</f>
        <v>-</v>
      </c>
      <c r="D3740" t="s">
        <v>75</v>
      </c>
      <c r="E3740">
        <v>28.972537124999999</v>
      </c>
      <c r="F3740">
        <v>55.06</v>
      </c>
      <c r="G3740">
        <v>93.668009961322099</v>
      </c>
      <c r="H3740">
        <v>34.841788661352503</v>
      </c>
      <c r="I3740">
        <v>27.570472656201002</v>
      </c>
      <c r="J3740">
        <v>20.5899612433759</v>
      </c>
      <c r="K3740">
        <v>49.301812433748502</v>
      </c>
      <c r="L3740">
        <v>42.520804979821101</v>
      </c>
      <c r="M3740">
        <v>64.997883665250598</v>
      </c>
      <c r="N3740">
        <v>1.4767561005011201</v>
      </c>
      <c r="O3740">
        <v>23.501634580457601</v>
      </c>
      <c r="P3740">
        <v>139.39130434782601</v>
      </c>
      <c r="Q3740">
        <v>9.3377260673990006E-2</v>
      </c>
    </row>
    <row r="3741" spans="1:17" hidden="1" x14ac:dyDescent="0.3">
      <c r="A3741" t="s">
        <v>7646</v>
      </c>
      <c r="B3741" t="s">
        <v>7647</v>
      </c>
      <c r="C3741" t="str">
        <f>IFERROR(VLOOKUP(Table1[[#This Row],[Ticker]],[1]!Table1[[Symbol]:[Industry]],2,FALSE),"-")</f>
        <v>-</v>
      </c>
      <c r="E3741">
        <v>28.947800000000001</v>
      </c>
      <c r="F3741">
        <v>161</v>
      </c>
      <c r="G3741">
        <v>74.392820793659794</v>
      </c>
      <c r="H3741">
        <v>-6.2674964973680796</v>
      </c>
      <c r="I3741">
        <v>85.280066830612398</v>
      </c>
      <c r="J3741">
        <v>-8.8922555041423795E-2</v>
      </c>
      <c r="K3741">
        <v>140.07528803816399</v>
      </c>
      <c r="L3741">
        <v>105.193470590949</v>
      </c>
      <c r="M3741">
        <v>64.445764632614797</v>
      </c>
      <c r="N3741">
        <v>0.59530791788856297</v>
      </c>
      <c r="O3741">
        <v>7.2670807453416097</v>
      </c>
      <c r="P3741">
        <v>119.49556918882</v>
      </c>
    </row>
    <row r="3742" spans="1:17" hidden="1" x14ac:dyDescent="0.3">
      <c r="A3742" t="s">
        <v>7648</v>
      </c>
      <c r="B3742" t="s">
        <v>7649</v>
      </c>
      <c r="C3742" t="str">
        <f>IFERROR(VLOOKUP(Table1[[#This Row],[Ticker]],[1]!Table1[[Symbol]:[Industry]],2,FALSE),"-")</f>
        <v>-</v>
      </c>
      <c r="E3742">
        <v>28.915560624000001</v>
      </c>
      <c r="F3742">
        <v>38</v>
      </c>
      <c r="G3742">
        <v>-45.183898783059703</v>
      </c>
      <c r="H3742">
        <v>10.129042148606</v>
      </c>
      <c r="I3742">
        <v>-32.036765740457398</v>
      </c>
      <c r="J3742">
        <v>-6.5893885382660198</v>
      </c>
      <c r="M3742">
        <v>29.914146129965999</v>
      </c>
      <c r="O3742">
        <v>58.657894736842103</v>
      </c>
      <c r="P3742">
        <v>3.1207598371777401</v>
      </c>
    </row>
    <row r="3743" spans="1:17" hidden="1" x14ac:dyDescent="0.3">
      <c r="A3743" t="s">
        <v>7650</v>
      </c>
      <c r="B3743" t="s">
        <v>7651</v>
      </c>
      <c r="C3743" t="str">
        <f>IFERROR(VLOOKUP(Table1[[#This Row],[Ticker]],[1]!Table1[[Symbol]:[Industry]],2,FALSE),"-")</f>
        <v>-</v>
      </c>
      <c r="D3743" t="s">
        <v>403</v>
      </c>
      <c r="E3743">
        <v>28.808499999999999</v>
      </c>
      <c r="F3743">
        <v>402</v>
      </c>
      <c r="G3743">
        <v>10.664007234337699</v>
      </c>
      <c r="H3743">
        <v>-0.68194686238299296</v>
      </c>
      <c r="I3743">
        <v>27.1232871695954</v>
      </c>
      <c r="J3743">
        <v>-11.214663173869599</v>
      </c>
      <c r="K3743">
        <v>394.72960482324402</v>
      </c>
      <c r="L3743">
        <v>370.45512612762002</v>
      </c>
      <c r="M3743">
        <v>60.754176565297598</v>
      </c>
      <c r="N3743">
        <v>1.2334080239009799</v>
      </c>
      <c r="O3743">
        <v>32.338308457711399</v>
      </c>
      <c r="P3743">
        <v>100.099552015928</v>
      </c>
      <c r="Q3743">
        <v>0.11737388158593701</v>
      </c>
    </row>
    <row r="3744" spans="1:17" hidden="1" x14ac:dyDescent="0.3">
      <c r="A3744" t="s">
        <v>7652</v>
      </c>
      <c r="B3744" t="s">
        <v>7653</v>
      </c>
      <c r="C3744" t="str">
        <f>IFERROR(VLOOKUP(Table1[[#This Row],[Ticker]],[1]!Table1[[Symbol]:[Industry]],2,FALSE),"-")</f>
        <v>-</v>
      </c>
      <c r="E3744">
        <v>28.802239199999999</v>
      </c>
      <c r="F3744">
        <v>44.67</v>
      </c>
      <c r="G3744">
        <v>49.226480284853501</v>
      </c>
      <c r="H3744">
        <v>-12.1696745088552</v>
      </c>
      <c r="I3744">
        <v>-27.681150737660801</v>
      </c>
      <c r="J3744">
        <v>-5.6470620899251402</v>
      </c>
      <c r="K3744">
        <v>44.212539007508603</v>
      </c>
      <c r="L3744">
        <v>43.584602564449</v>
      </c>
      <c r="M3744">
        <v>40.507807617077802</v>
      </c>
      <c r="N3744">
        <v>0.55939697767058205</v>
      </c>
      <c r="O3744">
        <v>55.204835460040201</v>
      </c>
      <c r="P3744">
        <v>99.687080911935595</v>
      </c>
      <c r="Q3744">
        <v>8.8121967086728994E-2</v>
      </c>
    </row>
    <row r="3745" spans="1:17" hidden="1" x14ac:dyDescent="0.3">
      <c r="A3745" t="s">
        <v>7654</v>
      </c>
      <c r="B3745" t="s">
        <v>7655</v>
      </c>
      <c r="C3745" t="str">
        <f>IFERROR(VLOOKUP(Table1[[#This Row],[Ticker]],[1]!Table1[[Symbol]:[Industry]],2,FALSE),"-")</f>
        <v>-</v>
      </c>
      <c r="D3745" t="s">
        <v>873</v>
      </c>
      <c r="E3745">
        <v>28.7136</v>
      </c>
      <c r="F3745">
        <v>32.9</v>
      </c>
      <c r="G3745">
        <v>43.110769511608503</v>
      </c>
      <c r="H3745">
        <v>12.345789167129199</v>
      </c>
      <c r="I3745">
        <v>67.813926439001804</v>
      </c>
      <c r="J3745">
        <v>1.92658132092756</v>
      </c>
      <c r="K3745">
        <v>30.1245669606433</v>
      </c>
      <c r="L3745">
        <v>24.678286598368299</v>
      </c>
      <c r="M3745">
        <v>55.255649116306202</v>
      </c>
      <c r="N3745">
        <v>0.31206077872744498</v>
      </c>
      <c r="O3745">
        <v>3.19148936170214</v>
      </c>
      <c r="P3745">
        <v>115.73770491803199</v>
      </c>
    </row>
    <row r="3746" spans="1:17" hidden="1" x14ac:dyDescent="0.3">
      <c r="A3746" t="s">
        <v>7656</v>
      </c>
      <c r="B3746" t="s">
        <v>7657</v>
      </c>
      <c r="C3746" t="str">
        <f>IFERROR(VLOOKUP(Table1[[#This Row],[Ticker]],[1]!Table1[[Symbol]:[Industry]],2,FALSE),"-")</f>
        <v>-</v>
      </c>
      <c r="D3746" t="s">
        <v>403</v>
      </c>
      <c r="E3746">
        <v>28.5098524</v>
      </c>
      <c r="F3746">
        <v>47.74</v>
      </c>
      <c r="G3746">
        <v>145.18124960818</v>
      </c>
      <c r="H3746">
        <v>20.536834356398199</v>
      </c>
      <c r="I3746">
        <v>41.094151327416803</v>
      </c>
      <c r="J3746">
        <v>10.018555149051799</v>
      </c>
      <c r="K3746">
        <v>41.381486481363602</v>
      </c>
      <c r="L3746">
        <v>33.032920020298299</v>
      </c>
      <c r="M3746">
        <v>63.739722342429197</v>
      </c>
      <c r="N3746">
        <v>2.3070907137712502</v>
      </c>
      <c r="O3746">
        <v>17.092584834520299</v>
      </c>
      <c r="P3746">
        <v>238.581560283687</v>
      </c>
      <c r="Q3746">
        <v>7.8041819198751E-2</v>
      </c>
    </row>
    <row r="3747" spans="1:17" hidden="1" x14ac:dyDescent="0.3">
      <c r="A3747" t="s">
        <v>7658</v>
      </c>
      <c r="B3747" t="s">
        <v>7659</v>
      </c>
      <c r="C3747" t="str">
        <f>IFERROR(VLOOKUP(Table1[[#This Row],[Ticker]],[1]!Table1[[Symbol]:[Industry]],2,FALSE),"-")</f>
        <v>-</v>
      </c>
      <c r="E3747">
        <v>28.473120000000002</v>
      </c>
      <c r="F3747">
        <v>201</v>
      </c>
      <c r="G3747">
        <v>23.392079503815399</v>
      </c>
      <c r="H3747">
        <v>67.064674332514002</v>
      </c>
      <c r="I3747">
        <v>36.539212546417701</v>
      </c>
      <c r="J3747">
        <v>1.36738812457022</v>
      </c>
      <c r="M3747">
        <v>67.242439008594005</v>
      </c>
      <c r="O3747">
        <v>16.616915422885501</v>
      </c>
      <c r="P3747">
        <v>65.0246305418719</v>
      </c>
    </row>
    <row r="3748" spans="1:17" hidden="1" x14ac:dyDescent="0.3">
      <c r="A3748" t="s">
        <v>7660</v>
      </c>
      <c r="B3748" t="s">
        <v>7661</v>
      </c>
      <c r="C3748" t="str">
        <f>IFERROR(VLOOKUP(Table1[[#This Row],[Ticker]],[1]!Table1[[Symbol]:[Industry]],2,FALSE),"-")</f>
        <v>-</v>
      </c>
      <c r="D3748" t="s">
        <v>1151</v>
      </c>
      <c r="E3748">
        <v>28.42784</v>
      </c>
      <c r="F3748">
        <v>25.33</v>
      </c>
      <c r="G3748">
        <v>-58.060512539673503</v>
      </c>
      <c r="H3748">
        <v>-8.42420460464073</v>
      </c>
      <c r="I3748">
        <v>-48.333463885256798</v>
      </c>
      <c r="J3748">
        <v>1.47970489593896</v>
      </c>
      <c r="K3748">
        <v>27.049834598369198</v>
      </c>
      <c r="L3748">
        <v>32.970287321366399</v>
      </c>
      <c r="M3748">
        <v>52.199596174858598</v>
      </c>
      <c r="N3748">
        <v>1.57321469272661</v>
      </c>
      <c r="O3748">
        <v>182.550335570469</v>
      </c>
      <c r="P3748">
        <v>15.031789282470401</v>
      </c>
      <c r="Q3748">
        <v>7.0552499953276004E-2</v>
      </c>
    </row>
    <row r="3749" spans="1:17" hidden="1" x14ac:dyDescent="0.3">
      <c r="A3749" t="s">
        <v>7662</v>
      </c>
      <c r="B3749" t="s">
        <v>7663</v>
      </c>
      <c r="C3749" t="str">
        <f>IFERROR(VLOOKUP(Table1[[#This Row],[Ticker]],[1]!Table1[[Symbol]:[Industry]],2,FALSE),"-")</f>
        <v>-</v>
      </c>
      <c r="D3749" t="s">
        <v>1308</v>
      </c>
      <c r="E3749">
        <v>28.388294607999999</v>
      </c>
      <c r="F3749">
        <v>232.28</v>
      </c>
      <c r="G3749">
        <v>-18.085075794776898</v>
      </c>
      <c r="H3749">
        <v>-4.13934860279626</v>
      </c>
      <c r="I3749">
        <v>-8.0833049037396698</v>
      </c>
      <c r="J3749">
        <v>0.174235339695411</v>
      </c>
      <c r="K3749">
        <v>231.11469992110301</v>
      </c>
      <c r="L3749">
        <v>225.62348509673001</v>
      </c>
      <c r="M3749">
        <v>54.0220772595234</v>
      </c>
      <c r="N3749">
        <v>2.0031502498337699</v>
      </c>
      <c r="O3749">
        <v>14.9474771827105</v>
      </c>
      <c r="P3749">
        <v>8.8880555034689603</v>
      </c>
      <c r="Q3749">
        <v>-6.2435120747125997E-2</v>
      </c>
    </row>
    <row r="3750" spans="1:17" hidden="1" x14ac:dyDescent="0.3">
      <c r="A3750" t="s">
        <v>7664</v>
      </c>
      <c r="B3750" t="s">
        <v>7665</v>
      </c>
      <c r="C3750" t="str">
        <f>IFERROR(VLOOKUP(Table1[[#This Row],[Ticker]],[1]!Table1[[Symbol]:[Industry]],2,FALSE),"-")</f>
        <v>-</v>
      </c>
      <c r="E3750">
        <v>28.269682319999902</v>
      </c>
      <c r="F3750">
        <v>39.159999999999997</v>
      </c>
      <c r="G3750">
        <v>-10.4307086181049</v>
      </c>
      <c r="H3750">
        <v>-4.5281007085368401</v>
      </c>
      <c r="I3750">
        <v>8.7783439291413803</v>
      </c>
      <c r="J3750">
        <v>-8.8922555041423795E-2</v>
      </c>
      <c r="K3750">
        <v>38.897123481054003</v>
      </c>
      <c r="L3750">
        <v>36.2132980466776</v>
      </c>
      <c r="M3750">
        <v>99.990699005494903</v>
      </c>
      <c r="N3750">
        <v>0</v>
      </c>
      <c r="O3750">
        <v>0</v>
      </c>
      <c r="P3750">
        <v>21.2383900928792</v>
      </c>
    </row>
    <row r="3751" spans="1:17" hidden="1" x14ac:dyDescent="0.3">
      <c r="A3751" t="s">
        <v>7666</v>
      </c>
      <c r="B3751" t="s">
        <v>7667</v>
      </c>
      <c r="C3751" t="str">
        <f>IFERROR(VLOOKUP(Table1[[#This Row],[Ticker]],[1]!Table1[[Symbol]:[Industry]],2,FALSE),"-")</f>
        <v>-</v>
      </c>
      <c r="E3751">
        <v>28.176179999999999</v>
      </c>
      <c r="F3751">
        <v>34.770000000000003</v>
      </c>
      <c r="G3751">
        <v>48.329789277901902</v>
      </c>
      <c r="H3751">
        <v>10.405232624796399</v>
      </c>
      <c r="I3751">
        <v>-13.8217482913974</v>
      </c>
      <c r="J3751">
        <v>3.61032556525931</v>
      </c>
      <c r="K3751">
        <v>33.475977125240703</v>
      </c>
      <c r="L3751">
        <v>31.726316452360301</v>
      </c>
      <c r="M3751">
        <v>49.397244293188599</v>
      </c>
      <c r="N3751">
        <v>1.15383372917642</v>
      </c>
      <c r="O3751">
        <v>23.468507333908502</v>
      </c>
      <c r="P3751">
        <v>117.176764522173</v>
      </c>
      <c r="Q3751">
        <v>6.8534509879735001E-2</v>
      </c>
    </row>
    <row r="3752" spans="1:17" hidden="1" x14ac:dyDescent="0.3">
      <c r="A3752" t="s">
        <v>7668</v>
      </c>
      <c r="B3752" t="s">
        <v>7669</v>
      </c>
      <c r="C3752" t="str">
        <f>IFERROR(VLOOKUP(Table1[[#This Row],[Ticker]],[1]!Table1[[Symbol]:[Industry]],2,FALSE),"-")</f>
        <v>-</v>
      </c>
      <c r="E3752">
        <v>28.138427199999999</v>
      </c>
      <c r="F3752">
        <v>103.21</v>
      </c>
      <c r="G3752">
        <v>380.82069125489602</v>
      </c>
      <c r="H3752">
        <v>64.954657912152797</v>
      </c>
      <c r="I3752">
        <v>24.970047045316701</v>
      </c>
      <c r="J3752">
        <v>21.434133446936499</v>
      </c>
      <c r="K3752">
        <v>68.567041580022007</v>
      </c>
      <c r="L3752">
        <v>62.009402673168097</v>
      </c>
      <c r="M3752">
        <v>91.547846354429495</v>
      </c>
      <c r="N3752">
        <v>2.35460553688708</v>
      </c>
      <c r="O3752">
        <v>0</v>
      </c>
      <c r="P3752">
        <v>433.38501291989598</v>
      </c>
      <c r="Q3752">
        <v>0.15839202142997599</v>
      </c>
    </row>
    <row r="3753" spans="1:17" hidden="1" x14ac:dyDescent="0.3">
      <c r="A3753" t="s">
        <v>7670</v>
      </c>
      <c r="B3753" t="s">
        <v>7671</v>
      </c>
      <c r="C3753" t="str">
        <f>IFERROR(VLOOKUP(Table1[[#This Row],[Ticker]],[1]!Table1[[Symbol]:[Industry]],2,FALSE),"-")</f>
        <v>-</v>
      </c>
      <c r="D3753" t="s">
        <v>542</v>
      </c>
      <c r="E3753">
        <v>28.116499999999998</v>
      </c>
      <c r="F3753">
        <v>21.21</v>
      </c>
      <c r="G3753">
        <v>274.58150003894201</v>
      </c>
      <c r="H3753">
        <v>67.764892922036395</v>
      </c>
      <c r="I3753">
        <v>159.81209761033099</v>
      </c>
      <c r="J3753">
        <v>11.2279498729421</v>
      </c>
      <c r="K3753">
        <v>13.324230558886599</v>
      </c>
      <c r="L3753">
        <v>9.1701232363899106</v>
      </c>
      <c r="M3753">
        <v>99.709845994929097</v>
      </c>
      <c r="N3753">
        <v>2.09377813122045</v>
      </c>
      <c r="O3753">
        <v>2.02734559170203</v>
      </c>
      <c r="P3753">
        <v>360.08676789587798</v>
      </c>
      <c r="Q3753">
        <v>0.115773133128296</v>
      </c>
    </row>
    <row r="3754" spans="1:17" hidden="1" x14ac:dyDescent="0.3">
      <c r="A3754" t="s">
        <v>7672</v>
      </c>
      <c r="B3754" t="s">
        <v>7673</v>
      </c>
      <c r="C3754" t="str">
        <f>IFERROR(VLOOKUP(Table1[[#This Row],[Ticker]],[1]!Table1[[Symbol]:[Industry]],2,FALSE),"-")</f>
        <v>-</v>
      </c>
      <c r="E3754">
        <v>28</v>
      </c>
      <c r="F3754">
        <v>144</v>
      </c>
      <c r="G3754">
        <v>-47.239832267564601</v>
      </c>
      <c r="H3754">
        <v>4.8005487840470904</v>
      </c>
      <c r="I3754">
        <v>-34.092699224962303</v>
      </c>
      <c r="J3754">
        <v>-10.3132815294003</v>
      </c>
      <c r="K3754">
        <v>137.947399582401</v>
      </c>
      <c r="M3754">
        <v>59.163451049891897</v>
      </c>
      <c r="N3754">
        <v>0.59151515151515099</v>
      </c>
      <c r="O3754">
        <v>33.1944444444444</v>
      </c>
      <c r="P3754">
        <v>21.2121212121212</v>
      </c>
    </row>
    <row r="3755" spans="1:17" hidden="1" x14ac:dyDescent="0.3">
      <c r="A3755" t="s">
        <v>7674</v>
      </c>
      <c r="B3755" t="s">
        <v>7675</v>
      </c>
      <c r="C3755" t="str">
        <f>IFERROR(VLOOKUP(Table1[[#This Row],[Ticker]],[1]!Table1[[Symbol]:[Industry]],2,FALSE),"-")</f>
        <v>-</v>
      </c>
      <c r="E3755">
        <v>27.902632449999999</v>
      </c>
      <c r="F3755">
        <v>20.02</v>
      </c>
      <c r="G3755">
        <v>279.65597868839598</v>
      </c>
      <c r="H3755">
        <v>46.1242400435736</v>
      </c>
      <c r="I3755">
        <v>132.58279349354399</v>
      </c>
      <c r="J3755">
        <v>8.0653474174103703</v>
      </c>
      <c r="K3755">
        <v>14.114637364657501</v>
      </c>
      <c r="L3755">
        <v>9.0366887609655908</v>
      </c>
      <c r="M3755">
        <v>99.714496977378005</v>
      </c>
      <c r="N3755">
        <v>0.75947647740525803</v>
      </c>
      <c r="O3755">
        <v>0</v>
      </c>
      <c r="P3755">
        <v>347.87472035794099</v>
      </c>
      <c r="Q3755">
        <v>0.15400082820892499</v>
      </c>
    </row>
    <row r="3756" spans="1:17" hidden="1" x14ac:dyDescent="0.3">
      <c r="A3756" t="s">
        <v>7676</v>
      </c>
      <c r="B3756" t="s">
        <v>7677</v>
      </c>
      <c r="C3756" t="str">
        <f>IFERROR(VLOOKUP(Table1[[#This Row],[Ticker]],[1]!Table1[[Symbol]:[Industry]],2,FALSE),"-")</f>
        <v>-</v>
      </c>
      <c r="D3756" t="s">
        <v>713</v>
      </c>
      <c r="E3756">
        <v>27.800666394</v>
      </c>
      <c r="F3756">
        <v>39.479999999999997</v>
      </c>
      <c r="G3756">
        <v>4.17307661524067</v>
      </c>
      <c r="H3756">
        <v>2.5228376292647701</v>
      </c>
      <c r="I3756">
        <v>-4.7971064309863198</v>
      </c>
      <c r="J3756">
        <v>0.49042253311977702</v>
      </c>
      <c r="K3756">
        <v>37.413635039557597</v>
      </c>
      <c r="L3756">
        <v>36.080864920587601</v>
      </c>
      <c r="M3756">
        <v>53.1716620480071</v>
      </c>
      <c r="N3756">
        <v>1.3323668314603201</v>
      </c>
      <c r="O3756">
        <v>3.9766970618034301</v>
      </c>
      <c r="P3756">
        <v>30.2970297029702</v>
      </c>
    </row>
    <row r="3757" spans="1:17" hidden="1" x14ac:dyDescent="0.3">
      <c r="A3757" t="s">
        <v>7678</v>
      </c>
      <c r="B3757" t="s">
        <v>7679</v>
      </c>
      <c r="C3757" t="str">
        <f>IFERROR(VLOOKUP(Table1[[#This Row],[Ticker]],[1]!Table1[[Symbol]:[Industry]],2,FALSE),"-")</f>
        <v>-</v>
      </c>
      <c r="D3757" t="s">
        <v>986</v>
      </c>
      <c r="E3757">
        <v>27.75</v>
      </c>
      <c r="F3757">
        <v>14.41</v>
      </c>
      <c r="G3757">
        <v>150.976314075809</v>
      </c>
      <c r="H3757">
        <v>131.42695547123799</v>
      </c>
      <c r="I3757">
        <v>95.776948055915298</v>
      </c>
      <c r="J3757">
        <v>-7.7522391379559998</v>
      </c>
      <c r="K3757">
        <v>10.734639340750601</v>
      </c>
      <c r="L3757">
        <v>7.8390035969373004</v>
      </c>
      <c r="M3757">
        <v>60.963246711487599</v>
      </c>
      <c r="N3757">
        <v>0.430363482596202</v>
      </c>
      <c r="O3757">
        <v>17.2796668979875</v>
      </c>
      <c r="P3757">
        <v>191.111111111111</v>
      </c>
      <c r="Q3757">
        <v>0.151377323670393</v>
      </c>
    </row>
    <row r="3758" spans="1:17" hidden="1" x14ac:dyDescent="0.3">
      <c r="A3758" t="s">
        <v>7680</v>
      </c>
      <c r="B3758" t="s">
        <v>7681</v>
      </c>
      <c r="C3758" t="str">
        <f>IFERROR(VLOOKUP(Table1[[#This Row],[Ticker]],[1]!Table1[[Symbol]:[Industry]],2,FALSE),"-")</f>
        <v>-</v>
      </c>
      <c r="D3758" t="s">
        <v>65</v>
      </c>
      <c r="E3758">
        <v>27.690750000000001</v>
      </c>
      <c r="F3758">
        <v>19</v>
      </c>
      <c r="G3758">
        <v>-44.756115376552899</v>
      </c>
      <c r="H3758">
        <v>-4.7905679001378898</v>
      </c>
      <c r="I3758">
        <v>-36.307741554519403</v>
      </c>
      <c r="J3758">
        <v>20.545998079879201</v>
      </c>
      <c r="K3758">
        <v>19.8279490945371</v>
      </c>
      <c r="L3758">
        <v>22.011052594033199</v>
      </c>
      <c r="M3758">
        <v>58.050104345149101</v>
      </c>
      <c r="N3758">
        <v>1.5</v>
      </c>
      <c r="O3758">
        <v>60.2631578947368</v>
      </c>
      <c r="P3758">
        <v>20.634920634920601</v>
      </c>
    </row>
    <row r="3759" spans="1:17" hidden="1" x14ac:dyDescent="0.3">
      <c r="A3759" t="s">
        <v>7682</v>
      </c>
      <c r="B3759" t="s">
        <v>7683</v>
      </c>
      <c r="C3759" t="str">
        <f>IFERROR(VLOOKUP(Table1[[#This Row],[Ticker]],[1]!Table1[[Symbol]:[Industry]],2,FALSE),"-")</f>
        <v>-</v>
      </c>
      <c r="D3759" t="s">
        <v>393</v>
      </c>
      <c r="E3759">
        <v>27.662445000000002</v>
      </c>
      <c r="F3759">
        <v>84.7</v>
      </c>
      <c r="G3759">
        <v>308.75179515263397</v>
      </c>
      <c r="H3759">
        <v>103.592200043342</v>
      </c>
      <c r="I3759">
        <v>271.66693796324603</v>
      </c>
      <c r="J3759">
        <v>8.1206161470696099</v>
      </c>
      <c r="K3759">
        <v>54.106815452221198</v>
      </c>
      <c r="L3759">
        <v>34.772403029279303</v>
      </c>
      <c r="M3759">
        <v>98.189686893506504</v>
      </c>
      <c r="N3759">
        <v>1.63603336462538</v>
      </c>
      <c r="O3759">
        <v>0</v>
      </c>
      <c r="P3759">
        <v>455.04587155963299</v>
      </c>
      <c r="Q3759">
        <v>0.13852828293337599</v>
      </c>
    </row>
    <row r="3760" spans="1:17" hidden="1" x14ac:dyDescent="0.3">
      <c r="A3760" t="s">
        <v>7684</v>
      </c>
      <c r="B3760" t="s">
        <v>7685</v>
      </c>
      <c r="C3760" t="str">
        <f>IFERROR(VLOOKUP(Table1[[#This Row],[Ticker]],[1]!Table1[[Symbol]:[Industry]],2,FALSE),"-")</f>
        <v>-</v>
      </c>
      <c r="D3760" t="s">
        <v>140</v>
      </c>
      <c r="E3760">
        <v>27.610397899999999</v>
      </c>
      <c r="F3760">
        <v>86.71</v>
      </c>
      <c r="G3760">
        <v>38.305864271920598</v>
      </c>
      <c r="H3760">
        <v>16.744626564190401</v>
      </c>
      <c r="I3760">
        <v>32.128914983502398</v>
      </c>
      <c r="J3760">
        <v>8.1362397015736292</v>
      </c>
      <c r="K3760">
        <v>72.380996569483202</v>
      </c>
      <c r="L3760">
        <v>64.161160819165801</v>
      </c>
      <c r="M3760">
        <v>87.844023783043795</v>
      </c>
      <c r="N3760">
        <v>1.1957991761491</v>
      </c>
      <c r="O3760">
        <v>27.9437204474685</v>
      </c>
      <c r="P3760">
        <v>110.002421893921</v>
      </c>
      <c r="Q3760">
        <v>2.3308542300021998E-2</v>
      </c>
    </row>
    <row r="3761" spans="1:17" hidden="1" x14ac:dyDescent="0.3">
      <c r="A3761" t="s">
        <v>7686</v>
      </c>
      <c r="B3761" t="s">
        <v>7687</v>
      </c>
      <c r="C3761" t="str">
        <f>IFERROR(VLOOKUP(Table1[[#This Row],[Ticker]],[1]!Table1[[Symbol]:[Industry]],2,FALSE),"-")</f>
        <v>-</v>
      </c>
      <c r="E3761">
        <v>27.570447883999901</v>
      </c>
      <c r="F3761">
        <v>97.17</v>
      </c>
      <c r="G3761">
        <v>115.09135931236101</v>
      </c>
      <c r="H3761">
        <v>6.4034061407782303</v>
      </c>
      <c r="I3761">
        <v>108.38086292717099</v>
      </c>
      <c r="J3761">
        <v>15.267202801083901</v>
      </c>
      <c r="K3761">
        <v>70.388371809458306</v>
      </c>
      <c r="L3761">
        <v>59.287458180920801</v>
      </c>
      <c r="M3761">
        <v>49.526137802338503</v>
      </c>
      <c r="N3761">
        <v>4.8955991005460904</v>
      </c>
      <c r="O3761">
        <v>0</v>
      </c>
      <c r="P3761">
        <v>172.94943820224699</v>
      </c>
    </row>
    <row r="3762" spans="1:17" hidden="1" x14ac:dyDescent="0.3">
      <c r="A3762" t="s">
        <v>7688</v>
      </c>
      <c r="B3762" t="s">
        <v>7689</v>
      </c>
      <c r="C3762" t="str">
        <f>IFERROR(VLOOKUP(Table1[[#This Row],[Ticker]],[1]!Table1[[Symbol]:[Industry]],2,FALSE),"-")</f>
        <v>-</v>
      </c>
      <c r="D3762" t="s">
        <v>189</v>
      </c>
      <c r="E3762">
        <v>27.530816600000001</v>
      </c>
      <c r="F3762">
        <v>17.52</v>
      </c>
      <c r="G3762">
        <v>59.202947375938201</v>
      </c>
      <c r="H3762">
        <v>69.871899291463095</v>
      </c>
      <c r="I3762">
        <v>43.550639499663703</v>
      </c>
      <c r="J3762">
        <v>17.9083710850127</v>
      </c>
      <c r="K3762">
        <v>12.188957905185701</v>
      </c>
      <c r="L3762">
        <v>10.6323306235515</v>
      </c>
      <c r="M3762">
        <v>96.206454599045699</v>
      </c>
      <c r="N3762">
        <v>3.0739310453174</v>
      </c>
      <c r="O3762">
        <v>2.7397260273972699</v>
      </c>
      <c r="P3762">
        <v>141.655172413793</v>
      </c>
      <c r="Q3762">
        <v>6.4726347786150995E-2</v>
      </c>
    </row>
    <row r="3763" spans="1:17" hidden="1" x14ac:dyDescent="0.3">
      <c r="A3763" t="s">
        <v>7690</v>
      </c>
      <c r="B3763" t="s">
        <v>7691</v>
      </c>
      <c r="C3763" t="str">
        <f>IFERROR(VLOOKUP(Table1[[#This Row],[Ticker]],[1]!Table1[[Symbol]:[Industry]],2,FALSE),"-")</f>
        <v>-</v>
      </c>
      <c r="E3763">
        <v>27.5246478</v>
      </c>
      <c r="F3763">
        <v>78.75</v>
      </c>
      <c r="G3763">
        <v>52.9642493650883</v>
      </c>
      <c r="H3763">
        <v>106.430803401052</v>
      </c>
      <c r="I3763">
        <v>66.111382407690698</v>
      </c>
      <c r="J3763">
        <v>-3.6701897726722699</v>
      </c>
      <c r="K3763">
        <v>52.334753498294099</v>
      </c>
      <c r="M3763">
        <v>76.938949005271496</v>
      </c>
      <c r="N3763">
        <v>0.70397031539888599</v>
      </c>
      <c r="O3763">
        <v>2.6031746031746001</v>
      </c>
      <c r="P3763">
        <v>144.565217391304</v>
      </c>
    </row>
    <row r="3764" spans="1:17" hidden="1" x14ac:dyDescent="0.3">
      <c r="A3764" t="s">
        <v>7692</v>
      </c>
      <c r="B3764" t="s">
        <v>7693</v>
      </c>
      <c r="C3764" t="str">
        <f>IFERROR(VLOOKUP(Table1[[#This Row],[Ticker]],[1]!Table1[[Symbol]:[Industry]],2,FALSE),"-")</f>
        <v>-</v>
      </c>
      <c r="D3764" t="s">
        <v>242</v>
      </c>
      <c r="E3764">
        <v>27.4788902089999</v>
      </c>
      <c r="F3764">
        <v>9.44</v>
      </c>
      <c r="G3764">
        <v>15.0178207936598</v>
      </c>
      <c r="H3764">
        <v>-5.2618533290818901</v>
      </c>
      <c r="I3764">
        <v>-42.482284859067697</v>
      </c>
      <c r="J3764">
        <v>1.62965961466856</v>
      </c>
      <c r="K3764">
        <v>9.5280103993100802</v>
      </c>
      <c r="L3764">
        <v>9.4911609750883805</v>
      </c>
      <c r="M3764">
        <v>48.671573708049202</v>
      </c>
      <c r="N3764">
        <v>0.51901963458296596</v>
      </c>
      <c r="O3764">
        <v>45.656779661016898</v>
      </c>
      <c r="P3764">
        <v>69.7841726618705</v>
      </c>
      <c r="Q3764">
        <v>5.6137476901340001E-2</v>
      </c>
    </row>
    <row r="3765" spans="1:17" hidden="1" x14ac:dyDescent="0.3">
      <c r="A3765" t="s">
        <v>7694</v>
      </c>
      <c r="B3765" t="s">
        <v>7695</v>
      </c>
      <c r="C3765" t="str">
        <f>IFERROR(VLOOKUP(Table1[[#This Row],[Ticker]],[1]!Table1[[Symbol]:[Industry]],2,FALSE),"-")</f>
        <v>-</v>
      </c>
      <c r="D3765" t="s">
        <v>130</v>
      </c>
      <c r="E3765">
        <v>27.478290000000001</v>
      </c>
      <c r="F3765">
        <v>9.0299999999999994</v>
      </c>
      <c r="G3765">
        <v>11.2110026118416</v>
      </c>
      <c r="H3765">
        <v>-9.4754691295894702</v>
      </c>
      <c r="I3765">
        <v>1.8437513046165399</v>
      </c>
      <c r="J3765">
        <v>10.4373932344322</v>
      </c>
      <c r="K3765">
        <v>7.8989840469442001</v>
      </c>
      <c r="L3765">
        <v>5.6921062384995302</v>
      </c>
      <c r="M3765">
        <v>58.283255962507198</v>
      </c>
      <c r="N3765">
        <v>1.59301044322013</v>
      </c>
      <c r="O3765">
        <v>5.2048726467331203</v>
      </c>
      <c r="P3765">
        <v>36.818181818181799</v>
      </c>
      <c r="Q3765">
        <v>8.9096457442883997E-2</v>
      </c>
    </row>
    <row r="3766" spans="1:17" hidden="1" x14ac:dyDescent="0.3">
      <c r="A3766" t="s">
        <v>7696</v>
      </c>
      <c r="B3766" t="s">
        <v>7697</v>
      </c>
      <c r="C3766" t="str">
        <f>IFERROR(VLOOKUP(Table1[[#This Row],[Ticker]],[1]!Table1[[Symbol]:[Industry]],2,FALSE),"-")</f>
        <v>-</v>
      </c>
      <c r="D3766" t="s">
        <v>65</v>
      </c>
      <c r="E3766">
        <v>27.46368</v>
      </c>
      <c r="F3766">
        <v>64</v>
      </c>
      <c r="G3766">
        <v>-45.4066779532073</v>
      </c>
      <c r="H3766">
        <v>-11.5048448945833</v>
      </c>
      <c r="I3766">
        <v>-13.998507702199401</v>
      </c>
      <c r="J3766">
        <v>-5.6936423190532102</v>
      </c>
      <c r="K3766">
        <v>67.336351511150994</v>
      </c>
      <c r="M3766">
        <v>49.929890835488301</v>
      </c>
      <c r="N3766">
        <v>0.37554585152838399</v>
      </c>
      <c r="O3766">
        <v>31.25</v>
      </c>
      <c r="P3766">
        <v>11.4982578397212</v>
      </c>
    </row>
    <row r="3767" spans="1:17" hidden="1" x14ac:dyDescent="0.3">
      <c r="A3767" t="s">
        <v>7698</v>
      </c>
      <c r="B3767" t="s">
        <v>7699</v>
      </c>
      <c r="C3767" t="str">
        <f>IFERROR(VLOOKUP(Table1[[#This Row],[Ticker]],[1]!Table1[[Symbol]:[Industry]],2,FALSE),"-")</f>
        <v>-</v>
      </c>
      <c r="D3767" t="s">
        <v>403</v>
      </c>
      <c r="E3767">
        <v>27.4176</v>
      </c>
      <c r="F3767">
        <v>33.950000000000003</v>
      </c>
      <c r="G3767">
        <v>372.22937330637802</v>
      </c>
      <c r="H3767">
        <v>29.705770259205</v>
      </c>
      <c r="I3767">
        <v>339.72848390071402</v>
      </c>
      <c r="J3767">
        <v>8.1008727000771898</v>
      </c>
      <c r="K3767">
        <v>28.7771199351387</v>
      </c>
      <c r="L3767">
        <v>18.645345518195601</v>
      </c>
      <c r="M3767">
        <v>100</v>
      </c>
      <c r="N3767">
        <v>2.2924901185770699</v>
      </c>
      <c r="O3767">
        <v>7.3343151693666897</v>
      </c>
      <c r="P3767">
        <v>397.83655251271801</v>
      </c>
    </row>
    <row r="3768" spans="1:17" hidden="1" x14ac:dyDescent="0.3">
      <c r="A3768" t="s">
        <v>7700</v>
      </c>
      <c r="B3768" t="s">
        <v>3107</v>
      </c>
      <c r="C3768" t="str">
        <f>IFERROR(VLOOKUP(Table1[[#This Row],[Ticker]],[1]!Table1[[Symbol]:[Industry]],2,FALSE),"-")</f>
        <v>-</v>
      </c>
      <c r="E3768">
        <v>27.399817200000001</v>
      </c>
      <c r="F3768">
        <v>62.54</v>
      </c>
      <c r="G3768">
        <v>5.2904952122644602</v>
      </c>
      <c r="H3768">
        <v>-14.2568474883519</v>
      </c>
      <c r="I3768">
        <v>-13.190204893896601</v>
      </c>
      <c r="J3768">
        <v>-5.0809480733827304</v>
      </c>
      <c r="K3768">
        <v>64.766352686418898</v>
      </c>
      <c r="L3768">
        <v>62.275186831179099</v>
      </c>
      <c r="M3768">
        <v>7.3638829942129997E-3</v>
      </c>
      <c r="N3768">
        <v>5.3636363636363598</v>
      </c>
      <c r="O3768">
        <v>48.385033578509699</v>
      </c>
      <c r="P3768">
        <v>91.156393275598504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1093</v>
      </c>
      <c r="E3769">
        <v>27.362919999999999</v>
      </c>
      <c r="F3769">
        <v>64.67</v>
      </c>
      <c r="G3769">
        <v>7.7055398206645602</v>
      </c>
      <c r="H3769">
        <v>3.1750242914631701</v>
      </c>
      <c r="I3769">
        <v>-9.4495332615397203</v>
      </c>
      <c r="J3769">
        <v>7.6142024449585799</v>
      </c>
      <c r="K3769">
        <v>64.188923068348501</v>
      </c>
      <c r="L3769">
        <v>59.768410115296398</v>
      </c>
      <c r="M3769">
        <v>56.475850408424101</v>
      </c>
      <c r="N3769">
        <v>2.1371453148218502</v>
      </c>
      <c r="O3769">
        <v>17.040358744394599</v>
      </c>
      <c r="P3769">
        <v>38.5983711958851</v>
      </c>
      <c r="Q3769">
        <v>6.1818692491705997E-2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D3770" t="s">
        <v>297</v>
      </c>
      <c r="E3770">
        <v>27.302349685999999</v>
      </c>
      <c r="F3770">
        <v>13</v>
      </c>
      <c r="G3770">
        <v>31.587500358351399</v>
      </c>
      <c r="H3770">
        <v>26.805922042238699</v>
      </c>
      <c r="I3770">
        <v>2.3809432355553999</v>
      </c>
      <c r="J3770">
        <v>21.210026824137099</v>
      </c>
      <c r="K3770">
        <v>10.673128281059601</v>
      </c>
      <c r="L3770">
        <v>10.0185737534879</v>
      </c>
      <c r="M3770">
        <v>70.373313451498902</v>
      </c>
      <c r="N3770">
        <v>2.37350349465218</v>
      </c>
      <c r="O3770">
        <v>18.384615384615401</v>
      </c>
      <c r="P3770">
        <v>90.058479532163702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E3771">
        <v>27.278088319999998</v>
      </c>
      <c r="F3771">
        <v>37.68</v>
      </c>
      <c r="G3771">
        <v>47.078430326198699</v>
      </c>
      <c r="H3771">
        <v>-11.921584417809999</v>
      </c>
      <c r="I3771">
        <v>-29.244498460557601</v>
      </c>
      <c r="J3771">
        <v>-2.8520804497782501</v>
      </c>
      <c r="K3771">
        <v>42.0271210761993</v>
      </c>
      <c r="L3771">
        <v>41.6542581141236</v>
      </c>
      <c r="M3771">
        <v>25.7802501411403</v>
      </c>
      <c r="N3771">
        <v>0.59737939880325397</v>
      </c>
      <c r="O3771">
        <v>78.582802547770697</v>
      </c>
      <c r="P3771">
        <v>95.537104307213298</v>
      </c>
      <c r="Q3771">
        <v>0.103399315778597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539</v>
      </c>
      <c r="E3772">
        <v>27.2332863</v>
      </c>
      <c r="F3772">
        <v>15.45</v>
      </c>
      <c r="G3772">
        <v>21.395675218017502</v>
      </c>
      <c r="H3772">
        <v>-4.5281007085368401</v>
      </c>
      <c r="I3772">
        <v>-2.1816735727314498</v>
      </c>
      <c r="J3772">
        <v>-8.8922555041423795E-2</v>
      </c>
      <c r="K3772">
        <v>15.4039501194856</v>
      </c>
      <c r="L3772">
        <v>14.050818070685899</v>
      </c>
      <c r="M3772">
        <v>99.999999954906997</v>
      </c>
      <c r="N3772">
        <v>0</v>
      </c>
      <c r="O3772">
        <v>4.9190938511326898</v>
      </c>
      <c r="P3772">
        <v>54.6546546546546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D3773" t="s">
        <v>287</v>
      </c>
      <c r="E3773">
        <v>27.10471068</v>
      </c>
      <c r="F3773">
        <v>36.89</v>
      </c>
      <c r="G3773">
        <v>26.516532133866001</v>
      </c>
      <c r="H3773">
        <v>-4.4712663806027502</v>
      </c>
      <c r="I3773">
        <v>-20.258096651115999</v>
      </c>
      <c r="J3773">
        <v>-6.8173993762334701</v>
      </c>
      <c r="K3773">
        <v>35.825821711090498</v>
      </c>
      <c r="L3773">
        <v>34.415876325204501</v>
      </c>
      <c r="M3773">
        <v>49.656584844783502</v>
      </c>
      <c r="N3773">
        <v>1.79723561912955</v>
      </c>
      <c r="O3773">
        <v>48.143128219029499</v>
      </c>
      <c r="P3773">
        <v>75.6666666666666</v>
      </c>
      <c r="Q3773">
        <v>7.1399003950761999E-2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100</v>
      </c>
      <c r="E3774">
        <v>27.100200000000001</v>
      </c>
      <c r="F3774">
        <v>5.89</v>
      </c>
      <c r="G3774">
        <v>-43.751223527669801</v>
      </c>
      <c r="H3774">
        <v>-4.8670837593843004</v>
      </c>
      <c r="I3774">
        <v>-43.651634948784597</v>
      </c>
      <c r="J3774">
        <v>-2.0889225550414201</v>
      </c>
      <c r="K3774">
        <v>6.0471434824586598</v>
      </c>
      <c r="L3774">
        <v>6.6333530329645498</v>
      </c>
      <c r="M3774">
        <v>16.339659531715</v>
      </c>
      <c r="N3774">
        <v>0.81416142569459304</v>
      </c>
      <c r="O3774">
        <v>57.7249575551782</v>
      </c>
      <c r="P3774">
        <v>13.269230769230701</v>
      </c>
      <c r="Q3774">
        <v>0.13296980102214101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49</v>
      </c>
      <c r="E3775">
        <v>26.995099679999999</v>
      </c>
      <c r="F3775">
        <v>45.6</v>
      </c>
      <c r="G3775">
        <v>-25.607179206340099</v>
      </c>
      <c r="H3775">
        <v>-4.5281007085368401</v>
      </c>
      <c r="I3775">
        <v>-12.4600461637378</v>
      </c>
      <c r="J3775">
        <v>-8.8922555041423795E-2</v>
      </c>
      <c r="K3775">
        <v>45.600000122118701</v>
      </c>
      <c r="L3775">
        <v>45.602148762975197</v>
      </c>
      <c r="M3775">
        <v>0</v>
      </c>
      <c r="O3775">
        <v>5.26315789473683</v>
      </c>
      <c r="P3775">
        <v>0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629</v>
      </c>
      <c r="E3776">
        <v>26.994852000000002</v>
      </c>
      <c r="F3776">
        <v>43.16</v>
      </c>
      <c r="G3776">
        <v>31.0534378535509</v>
      </c>
      <c r="H3776">
        <v>-11.309958159940701</v>
      </c>
      <c r="I3776">
        <v>-12.064605363551699</v>
      </c>
      <c r="J3776">
        <v>0.96469486476657296</v>
      </c>
      <c r="K3776">
        <v>44.307500627630901</v>
      </c>
      <c r="L3776">
        <v>43.328704407938901</v>
      </c>
      <c r="M3776">
        <v>44.246925612680002</v>
      </c>
      <c r="N3776">
        <v>1.28159752987637</v>
      </c>
      <c r="O3776">
        <v>50.139017608897099</v>
      </c>
      <c r="P3776">
        <v>65.300651091535798</v>
      </c>
      <c r="Q3776">
        <v>6.2012284028713997E-2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E3777">
        <v>26.99334</v>
      </c>
      <c r="F3777">
        <v>2.42</v>
      </c>
      <c r="G3777">
        <v>-2.4916013168929299</v>
      </c>
      <c r="H3777">
        <v>-4.9297071342396599</v>
      </c>
      <c r="I3777">
        <v>-26.3390497224567</v>
      </c>
      <c r="J3777">
        <v>1.5504217072536499</v>
      </c>
      <c r="K3777">
        <v>2.43660222395732</v>
      </c>
      <c r="L3777">
        <v>2.3961582204730898</v>
      </c>
      <c r="M3777">
        <v>71.042529966500695</v>
      </c>
      <c r="N3777">
        <v>1.10174390318388</v>
      </c>
      <c r="O3777">
        <v>27.6859504132231</v>
      </c>
      <c r="P3777">
        <v>25.388601036269399</v>
      </c>
      <c r="Q3777">
        <v>2.7440882089146999E-2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713</v>
      </c>
      <c r="E3778">
        <v>26.973934176</v>
      </c>
      <c r="F3778">
        <v>132.9</v>
      </c>
      <c r="G3778">
        <v>20.9745382451833</v>
      </c>
      <c r="H3778">
        <v>1.90606414170938</v>
      </c>
      <c r="I3778">
        <v>7.3884523483010804</v>
      </c>
      <c r="J3778">
        <v>3.2663612329799001</v>
      </c>
      <c r="K3778">
        <v>124.99268648084001</v>
      </c>
      <c r="L3778">
        <v>114.356305518838</v>
      </c>
      <c r="M3778">
        <v>49.068310851650402</v>
      </c>
      <c r="N3778">
        <v>1.83501485845825</v>
      </c>
      <c r="O3778">
        <v>0.225733634311509</v>
      </c>
      <c r="P3778">
        <v>55.075845974328999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713</v>
      </c>
      <c r="E3779">
        <v>26.947385721</v>
      </c>
      <c r="F3779">
        <v>38.26</v>
      </c>
      <c r="G3779">
        <v>3.71923863833252</v>
      </c>
      <c r="H3779">
        <v>3.6891694864492299</v>
      </c>
      <c r="I3779">
        <v>-4.0563514847556004</v>
      </c>
      <c r="J3779">
        <v>2.7977299873314601</v>
      </c>
      <c r="K3779">
        <v>36.146404035039303</v>
      </c>
      <c r="L3779">
        <v>34.839694376767298</v>
      </c>
      <c r="N3779">
        <v>0.51055479973596196</v>
      </c>
      <c r="O3779">
        <v>16.100365917407199</v>
      </c>
      <c r="P3779">
        <v>30.549015593544102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629</v>
      </c>
      <c r="E3780">
        <v>26.947021139999901</v>
      </c>
      <c r="F3780">
        <v>2.6</v>
      </c>
      <c r="G3780">
        <v>-17.273845873006799</v>
      </c>
      <c r="H3780">
        <v>14.737954337334701</v>
      </c>
      <c r="I3780">
        <v>-50.555284258975902</v>
      </c>
      <c r="J3780">
        <v>12.4651899990711</v>
      </c>
      <c r="K3780">
        <v>2.4925746680272698</v>
      </c>
      <c r="L3780">
        <v>3.3252601495273701</v>
      </c>
      <c r="M3780">
        <v>89.485600752153005</v>
      </c>
      <c r="N3780">
        <v>0.87228827900241701</v>
      </c>
      <c r="O3780">
        <v>103.846153846153</v>
      </c>
      <c r="P3780">
        <v>36.842105263157897</v>
      </c>
      <c r="Q3780">
        <v>-8.2200865196561002E-2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E3781">
        <v>26.91</v>
      </c>
      <c r="F3781">
        <v>68.239999999999995</v>
      </c>
      <c r="G3781">
        <v>22.002597994611499</v>
      </c>
      <c r="H3781">
        <v>-15.128100708536801</v>
      </c>
      <c r="I3781">
        <v>-19.057363437211698</v>
      </c>
      <c r="J3781">
        <v>1.4097150471383999</v>
      </c>
      <c r="K3781">
        <v>68.020244878725094</v>
      </c>
      <c r="L3781">
        <v>62.7677425424273</v>
      </c>
      <c r="M3781">
        <v>53.225281287664401</v>
      </c>
      <c r="N3781">
        <v>0.41230908317162701</v>
      </c>
      <c r="O3781">
        <v>34.818288393903799</v>
      </c>
      <c r="P3781">
        <v>55.090909090909001</v>
      </c>
      <c r="Q3781">
        <v>7.2460285812665004E-2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539</v>
      </c>
      <c r="E3782">
        <v>26.846316000000002</v>
      </c>
      <c r="F3782">
        <v>0.79</v>
      </c>
      <c r="G3782">
        <v>-74.966153565314499</v>
      </c>
      <c r="H3782">
        <v>5.0609403873535701</v>
      </c>
      <c r="I3782">
        <v>-80.215148204554197</v>
      </c>
      <c r="J3782">
        <v>-4.8508273169461704</v>
      </c>
      <c r="K3782">
        <v>0.82516000144295798</v>
      </c>
      <c r="L3782">
        <v>1.2180957265159</v>
      </c>
      <c r="M3782">
        <v>49.145963469000499</v>
      </c>
      <c r="N3782">
        <v>1.4373476997369301</v>
      </c>
      <c r="O3782">
        <v>274.68354430379702</v>
      </c>
      <c r="P3782">
        <v>21.538461538461501</v>
      </c>
      <c r="Q3782">
        <v>6.5276604279012995E-2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26.811517500000001</v>
      </c>
      <c r="F3783">
        <v>160</v>
      </c>
      <c r="G3783">
        <v>-43.555897155058098</v>
      </c>
      <c r="H3783">
        <v>-3.3159794964156202</v>
      </c>
      <c r="I3783">
        <v>-27.3310224872281</v>
      </c>
      <c r="J3783">
        <v>12.5206526303934</v>
      </c>
      <c r="K3783">
        <v>157.67537089694801</v>
      </c>
      <c r="L3783">
        <v>173.21767172675101</v>
      </c>
      <c r="M3783">
        <v>51.419640619378299</v>
      </c>
      <c r="N3783">
        <v>0.74624505928853702</v>
      </c>
      <c r="O3783">
        <v>58.749999999999901</v>
      </c>
      <c r="P3783">
        <v>31.1475409836065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E3784">
        <v>26.763100000000001</v>
      </c>
      <c r="F3784">
        <v>0.52</v>
      </c>
      <c r="G3784">
        <v>-42.794679206340099</v>
      </c>
      <c r="H3784">
        <v>-4.5281007085368401</v>
      </c>
      <c r="I3784">
        <v>-37.097727323158097</v>
      </c>
      <c r="J3784">
        <v>5.9110774449585799</v>
      </c>
      <c r="K3784">
        <v>0.53359425373315195</v>
      </c>
      <c r="L3784">
        <v>0.60806551579048296</v>
      </c>
      <c r="M3784">
        <v>43.863946024409898</v>
      </c>
      <c r="N3784">
        <v>1.7115683388085601</v>
      </c>
      <c r="O3784">
        <v>50</v>
      </c>
      <c r="P3784">
        <v>20.930232558139501</v>
      </c>
      <c r="Q3784">
        <v>-0.111071044479884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E3785">
        <v>26.756869391999999</v>
      </c>
      <c r="F3785">
        <v>67.88</v>
      </c>
      <c r="G3785">
        <v>-10.5224334436283</v>
      </c>
      <c r="H3785">
        <v>-1.8583114813705499</v>
      </c>
      <c r="I3785">
        <v>-30.676913633617399</v>
      </c>
      <c r="J3785">
        <v>9.1288153622480692</v>
      </c>
      <c r="K3785">
        <v>69.153079791001701</v>
      </c>
      <c r="L3785">
        <v>72.614167611897301</v>
      </c>
      <c r="M3785">
        <v>48.863059812557502</v>
      </c>
      <c r="N3785">
        <v>0.88059701492537301</v>
      </c>
      <c r="O3785">
        <v>74.587507365939899</v>
      </c>
      <c r="P3785">
        <v>19.087719298245599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21</v>
      </c>
      <c r="E3786">
        <v>26.740046795000001</v>
      </c>
      <c r="F3786">
        <v>364.05</v>
      </c>
      <c r="G3786">
        <v>57.011330951673301</v>
      </c>
      <c r="H3786">
        <v>-0.29514616308230102</v>
      </c>
      <c r="I3786">
        <v>-2.1084244601913298</v>
      </c>
      <c r="J3786">
        <v>1.82774411162523</v>
      </c>
      <c r="K3786">
        <v>344.166447756026</v>
      </c>
      <c r="L3786">
        <v>314.93774663628699</v>
      </c>
      <c r="M3786">
        <v>74.284915173060398</v>
      </c>
      <c r="N3786">
        <v>1.6974667061155799</v>
      </c>
      <c r="O3786">
        <v>9.6003296250515007</v>
      </c>
      <c r="P3786">
        <v>85.455934793683099</v>
      </c>
      <c r="Q3786">
        <v>2.0518194718030999E-2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539</v>
      </c>
      <c r="E3787">
        <v>26.6</v>
      </c>
      <c r="F3787">
        <v>63.18</v>
      </c>
      <c r="G3787">
        <v>49.892820793659801</v>
      </c>
      <c r="H3787">
        <v>-2.2123112348526299</v>
      </c>
      <c r="I3787">
        <v>-7.1073698255687896</v>
      </c>
      <c r="J3787">
        <v>-2.63404055596691</v>
      </c>
      <c r="K3787">
        <v>62.474531172758702</v>
      </c>
      <c r="L3787">
        <v>54.794245337688402</v>
      </c>
      <c r="M3787">
        <v>63.064779658889698</v>
      </c>
      <c r="N3787">
        <v>3.2375464402153303E-2</v>
      </c>
      <c r="O3787">
        <v>11.016144349477599</v>
      </c>
      <c r="P3787">
        <v>134.95723317218199</v>
      </c>
      <c r="Q3787">
        <v>0.166405986538297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65</v>
      </c>
      <c r="E3788">
        <v>26.599921290000001</v>
      </c>
      <c r="F3788">
        <v>40.950000000000003</v>
      </c>
      <c r="G3788">
        <v>-23.665431633524602</v>
      </c>
      <c r="H3788">
        <v>-8.6676355922577706</v>
      </c>
      <c r="I3788">
        <v>-21.419583735992099</v>
      </c>
      <c r="J3788">
        <v>1.68885522273635</v>
      </c>
      <c r="K3788">
        <v>42.365645018494803</v>
      </c>
      <c r="L3788">
        <v>43.709039108117302</v>
      </c>
      <c r="M3788">
        <v>43.7426078424092</v>
      </c>
      <c r="N3788">
        <v>1.2381720281822</v>
      </c>
      <c r="O3788">
        <v>70.940170940170901</v>
      </c>
      <c r="P3788">
        <v>30.830670926517499</v>
      </c>
      <c r="Q3788">
        <v>5.5936551715959999E-3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E3789">
        <v>26.591999999999999</v>
      </c>
      <c r="F3789">
        <v>41.25</v>
      </c>
      <c r="G3789">
        <v>-23.6294288973167</v>
      </c>
      <c r="H3789">
        <v>2.7604565053935</v>
      </c>
      <c r="I3789">
        <v>-25.617940900579899</v>
      </c>
      <c r="J3789">
        <v>-5.2768759513922596</v>
      </c>
      <c r="K3789">
        <v>43.242169019370202</v>
      </c>
      <c r="L3789">
        <v>44.390338834347403</v>
      </c>
      <c r="M3789">
        <v>63.033388552700401</v>
      </c>
      <c r="N3789">
        <v>0.94472736089312004</v>
      </c>
      <c r="O3789">
        <v>56.096969696969602</v>
      </c>
      <c r="P3789">
        <v>22.5490196078431</v>
      </c>
      <c r="Q3789">
        <v>4.5603985489921998E-2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E3790">
        <v>26.58</v>
      </c>
      <c r="F3790">
        <v>79</v>
      </c>
      <c r="G3790">
        <v>53.938275339114298</v>
      </c>
      <c r="H3790">
        <v>-0.36143404187017297</v>
      </c>
      <c r="I3790">
        <v>32.494082276629001</v>
      </c>
      <c r="J3790">
        <v>10.2051950920174</v>
      </c>
      <c r="K3790">
        <v>70.085280606518097</v>
      </c>
      <c r="L3790">
        <v>61.137660392311098</v>
      </c>
      <c r="M3790">
        <v>82.860255210779698</v>
      </c>
      <c r="N3790">
        <v>0.88154269972451704</v>
      </c>
      <c r="O3790">
        <v>0</v>
      </c>
      <c r="P3790">
        <v>139.39393939393901</v>
      </c>
      <c r="Q3790">
        <v>5.1791406823868E-2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2961</v>
      </c>
      <c r="E3791">
        <v>26.551289136000001</v>
      </c>
      <c r="F3791">
        <v>21</v>
      </c>
      <c r="G3791">
        <v>-16.516270115430999</v>
      </c>
      <c r="H3791">
        <v>-7.9009357130947304</v>
      </c>
      <c r="I3791">
        <v>-21.7473031831763</v>
      </c>
      <c r="J3791">
        <v>-1.9861923375495201</v>
      </c>
      <c r="K3791">
        <v>22.3624809637301</v>
      </c>
      <c r="L3791">
        <v>22.6009901840556</v>
      </c>
      <c r="M3791">
        <v>35.874831815379601</v>
      </c>
      <c r="N3791">
        <v>1.3845510993135901</v>
      </c>
      <c r="O3791">
        <v>83.3333333333333</v>
      </c>
      <c r="P3791">
        <v>33.672819859961798</v>
      </c>
      <c r="Q3791">
        <v>9.4758922065242002E-2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130</v>
      </c>
      <c r="E3792">
        <v>26.547590510999999</v>
      </c>
      <c r="F3792">
        <v>19.72</v>
      </c>
      <c r="G3792">
        <v>6.1111670468897898</v>
      </c>
      <c r="H3792">
        <v>-6.8138149942511204</v>
      </c>
      <c r="I3792">
        <v>-38.073022399120703</v>
      </c>
      <c r="J3792">
        <v>0.845656884210918</v>
      </c>
      <c r="K3792">
        <v>20.720501294218298</v>
      </c>
      <c r="L3792">
        <v>21.265741456135601</v>
      </c>
      <c r="M3792">
        <v>31.111715890472102</v>
      </c>
      <c r="N3792">
        <v>0.70080922640313303</v>
      </c>
      <c r="O3792">
        <v>89.503042596348806</v>
      </c>
      <c r="P3792">
        <v>57.131474103585603</v>
      </c>
      <c r="Q3792">
        <v>0.112208770754192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E3793">
        <v>26.546489999999999</v>
      </c>
      <c r="F3793">
        <v>61.99</v>
      </c>
      <c r="G3793">
        <v>-20.360999240296</v>
      </c>
      <c r="H3793">
        <v>3.75106453265371</v>
      </c>
      <c r="I3793">
        <v>-20.404804108495799</v>
      </c>
      <c r="J3793">
        <v>6.7465204829332501</v>
      </c>
      <c r="K3793">
        <v>60.027846205361001</v>
      </c>
      <c r="L3793">
        <v>60.834699910955301</v>
      </c>
      <c r="M3793">
        <v>73.186809102575594</v>
      </c>
      <c r="N3793">
        <v>1.8086890222615699</v>
      </c>
      <c r="O3793">
        <v>17.599612840780701</v>
      </c>
      <c r="P3793">
        <v>27.420349434737901</v>
      </c>
      <c r="Q3793">
        <v>3.2777542859663E-2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49</v>
      </c>
      <c r="E3794">
        <v>26.501874358999999</v>
      </c>
      <c r="F3794">
        <v>9.92</v>
      </c>
      <c r="G3794">
        <v>184.39282079365901</v>
      </c>
      <c r="H3794">
        <v>34.239022579134399</v>
      </c>
      <c r="I3794">
        <v>48.8407668443921</v>
      </c>
      <c r="J3794">
        <v>19.509660679905402</v>
      </c>
      <c r="K3794">
        <v>8.2740588257384999</v>
      </c>
      <c r="L3794">
        <v>7.2260890116871304</v>
      </c>
      <c r="M3794">
        <v>93.724081619158795</v>
      </c>
      <c r="N3794">
        <v>2.8418945593503402</v>
      </c>
      <c r="O3794">
        <v>17.943548387096701</v>
      </c>
      <c r="Q3794">
        <v>0.124726201268941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143</v>
      </c>
      <c r="E3795">
        <v>26.468001600000001</v>
      </c>
      <c r="F3795">
        <v>20.9</v>
      </c>
      <c r="G3795">
        <v>-56.7439172623533</v>
      </c>
      <c r="H3795">
        <v>-2.8100708536847201E-2</v>
      </c>
      <c r="I3795">
        <v>-32.075430779122499</v>
      </c>
      <c r="J3795">
        <v>2.8667424695891</v>
      </c>
      <c r="K3795">
        <v>21.550713609090799</v>
      </c>
      <c r="M3795">
        <v>38.703120008416299</v>
      </c>
      <c r="N3795">
        <v>3.2137142857142802</v>
      </c>
      <c r="O3795">
        <v>69.377990430622006</v>
      </c>
      <c r="P3795">
        <v>14.8351648351648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1151</v>
      </c>
      <c r="E3796">
        <v>26.449712730000002</v>
      </c>
      <c r="F3796">
        <v>70.599999999999994</v>
      </c>
      <c r="G3796">
        <v>43.656786269564797</v>
      </c>
      <c r="H3796">
        <v>7.6593992914631501</v>
      </c>
      <c r="I3796">
        <v>-29.5280597899566</v>
      </c>
      <c r="J3796">
        <v>-9.5466779144361293</v>
      </c>
      <c r="K3796">
        <v>72.486494832907297</v>
      </c>
      <c r="L3796">
        <v>74.439032515167796</v>
      </c>
      <c r="M3796">
        <v>44.801918346793997</v>
      </c>
      <c r="N3796">
        <v>0.92347540273641504</v>
      </c>
      <c r="O3796">
        <v>68.385269121812996</v>
      </c>
      <c r="P3796">
        <v>84.2860871835029</v>
      </c>
      <c r="Q3796">
        <v>0.119360754924488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E3797">
        <v>26.405308999999999</v>
      </c>
      <c r="F3797">
        <v>69.05</v>
      </c>
      <c r="G3797">
        <v>51.353353853629002</v>
      </c>
      <c r="H3797">
        <v>-6.2423864228225501</v>
      </c>
      <c r="I3797">
        <v>21.721842681967502</v>
      </c>
      <c r="J3797">
        <v>-13.000314960104699</v>
      </c>
      <c r="K3797">
        <v>65.205187273401506</v>
      </c>
      <c r="L3797">
        <v>54.872276832812098</v>
      </c>
      <c r="M3797">
        <v>45.0863802670371</v>
      </c>
      <c r="N3797">
        <v>1.1041752045804401</v>
      </c>
      <c r="O3797">
        <v>15.5684286748732</v>
      </c>
      <c r="P3797">
        <v>109.24242424242399</v>
      </c>
      <c r="Q3797">
        <v>0.11375369159498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297</v>
      </c>
      <c r="E3798">
        <v>26.36505</v>
      </c>
      <c r="F3798">
        <v>30.75</v>
      </c>
      <c r="G3798">
        <v>-67.860700333100695</v>
      </c>
      <c r="H3798">
        <v>1.5063820500838401</v>
      </c>
      <c r="I3798">
        <v>-41.114338507125296</v>
      </c>
      <c r="J3798">
        <v>-2.9325244507760102</v>
      </c>
      <c r="K3798">
        <v>31.5623761517136</v>
      </c>
      <c r="M3798">
        <v>40.868405334726901</v>
      </c>
      <c r="N3798">
        <v>1.3399122807017501</v>
      </c>
      <c r="O3798">
        <v>90.406504065040593</v>
      </c>
      <c r="P3798">
        <v>25.510204081632601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E3799">
        <v>26.364999999999998</v>
      </c>
      <c r="F3799">
        <v>50.37</v>
      </c>
      <c r="G3799">
        <v>70.843678827981094</v>
      </c>
      <c r="H3799">
        <v>-4.3711456369260899</v>
      </c>
      <c r="I3799">
        <v>-8.0229738021372103</v>
      </c>
      <c r="J3799">
        <v>9.1166606448450892E-3</v>
      </c>
      <c r="K3799">
        <v>51.084488149297002</v>
      </c>
      <c r="L3799">
        <v>45.548424661302803</v>
      </c>
      <c r="M3799">
        <v>64.272005178331398</v>
      </c>
      <c r="N3799">
        <v>0.52397642926804899</v>
      </c>
      <c r="O3799">
        <v>25.868572563033499</v>
      </c>
      <c r="P3799">
        <v>112.980972515856</v>
      </c>
      <c r="Q3799">
        <v>7.0768893708320998E-2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D3800" t="s">
        <v>21</v>
      </c>
      <c r="E3800">
        <v>26.35</v>
      </c>
      <c r="F3800">
        <v>27</v>
      </c>
      <c r="G3800">
        <v>3.3942541429192499</v>
      </c>
      <c r="H3800">
        <v>-6.3526621120456097</v>
      </c>
      <c r="I3800">
        <v>0.51066513333325803</v>
      </c>
      <c r="J3800">
        <v>-3.60616393435176</v>
      </c>
      <c r="K3800">
        <v>26.264029966003001</v>
      </c>
      <c r="L3800">
        <v>25.819334977205799</v>
      </c>
      <c r="M3800">
        <v>51.996304205908899</v>
      </c>
      <c r="N3800">
        <v>1.56844990367382</v>
      </c>
      <c r="O3800">
        <v>65.1111111111111</v>
      </c>
      <c r="P3800">
        <v>46.898803046789901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E3801">
        <v>26.275600000000001</v>
      </c>
      <c r="F3801">
        <v>21.4</v>
      </c>
      <c r="G3801">
        <v>14.079504866766801</v>
      </c>
      <c r="H3801">
        <v>-4.9757282823953899</v>
      </c>
      <c r="I3801">
        <v>-35.147907435414098</v>
      </c>
      <c r="J3801">
        <v>7.4026192525951</v>
      </c>
      <c r="K3801">
        <v>21.3300443015547</v>
      </c>
      <c r="L3801">
        <v>21.2832777468061</v>
      </c>
      <c r="M3801">
        <v>60.915188483012898</v>
      </c>
      <c r="N3801">
        <v>1.3014918316503401</v>
      </c>
      <c r="O3801">
        <v>50.7476635514018</v>
      </c>
      <c r="P3801">
        <v>76.713459950454094</v>
      </c>
      <c r="Q3801">
        <v>0.10986073273952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150</v>
      </c>
      <c r="E3802">
        <v>26.266514816999901</v>
      </c>
      <c r="F3802">
        <v>12.69</v>
      </c>
      <c r="G3802">
        <v>162.80191170275</v>
      </c>
      <c r="H3802">
        <v>17.453031366934798</v>
      </c>
      <c r="I3802">
        <v>114.147096693404</v>
      </c>
      <c r="J3802">
        <v>-0.24336270948157501</v>
      </c>
      <c r="K3802">
        <v>12.2745414902473</v>
      </c>
      <c r="L3802">
        <v>8.8838173904939399</v>
      </c>
      <c r="M3802">
        <v>55.890392202772297</v>
      </c>
      <c r="N3802">
        <v>0.54269259780822299</v>
      </c>
      <c r="O3802">
        <v>17.257683215130001</v>
      </c>
      <c r="P3802">
        <v>198.588235294117</v>
      </c>
      <c r="Q3802">
        <v>8.0583518942643997E-2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E3803">
        <v>26.261399999999998</v>
      </c>
      <c r="F3803">
        <v>53.49</v>
      </c>
      <c r="G3803">
        <v>-38.326982000095299</v>
      </c>
      <c r="H3803">
        <v>-16.079466741449401</v>
      </c>
      <c r="I3803">
        <v>-21.335685005305098</v>
      </c>
      <c r="J3803">
        <v>-2.9320253981442601</v>
      </c>
      <c r="K3803">
        <v>55.786688117245802</v>
      </c>
      <c r="L3803">
        <v>56.705918232363501</v>
      </c>
      <c r="M3803">
        <v>46.896267434299901</v>
      </c>
      <c r="N3803">
        <v>0.62058336365760702</v>
      </c>
      <c r="O3803">
        <v>36.941484389605499</v>
      </c>
      <c r="P3803">
        <v>21.072883657763601</v>
      </c>
      <c r="Q3803">
        <v>-1.1654311460334001E-2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140</v>
      </c>
      <c r="E3804">
        <v>26.240681519999999</v>
      </c>
      <c r="F3804">
        <v>17.37</v>
      </c>
      <c r="G3804">
        <v>-8.1629601394030509</v>
      </c>
      <c r="H3804">
        <v>6.8287432842904003</v>
      </c>
      <c r="I3804">
        <v>4.5096508059591001</v>
      </c>
      <c r="J3804">
        <v>-1.51749398361285</v>
      </c>
      <c r="K3804">
        <v>18.0460123812299</v>
      </c>
      <c r="L3804">
        <v>17.0403166221123</v>
      </c>
      <c r="M3804">
        <v>42.7253444168946</v>
      </c>
      <c r="N3804">
        <v>1.10679348185254</v>
      </c>
      <c r="O3804">
        <v>52.331606217616503</v>
      </c>
      <c r="P3804">
        <v>40.647773279352201</v>
      </c>
      <c r="Q3804">
        <v>9.0340827989038003E-2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75</v>
      </c>
      <c r="E3805">
        <v>26.2033846</v>
      </c>
      <c r="F3805">
        <v>12.42</v>
      </c>
      <c r="G3805">
        <v>-81.859380685734294</v>
      </c>
      <c r="H3805">
        <v>-1.38293941821426</v>
      </c>
      <c r="I3805">
        <v>-12.379465986461399</v>
      </c>
      <c r="J3805">
        <v>1.0977863057180499</v>
      </c>
      <c r="K3805">
        <v>12.8534421141875</v>
      </c>
      <c r="L3805">
        <v>16.228583142803799</v>
      </c>
      <c r="M3805">
        <v>51.8965899547253</v>
      </c>
      <c r="N3805">
        <v>0.850582764525048</v>
      </c>
      <c r="O3805">
        <v>128.58293075684301</v>
      </c>
      <c r="P3805">
        <v>15.8582089552238</v>
      </c>
      <c r="Q3805">
        <v>7.9073439689147998E-2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D3806" t="s">
        <v>629</v>
      </c>
      <c r="E3806">
        <v>26.101643838000001</v>
      </c>
      <c r="F3806">
        <v>11.53</v>
      </c>
      <c r="G3806">
        <v>-33.799950290677501</v>
      </c>
      <c r="H3806">
        <v>-5.4603040983673496</v>
      </c>
      <c r="I3806">
        <v>-45.619466453592899</v>
      </c>
      <c r="J3806">
        <v>-2.1006576765837499</v>
      </c>
      <c r="K3806">
        <v>12.4516961622694</v>
      </c>
      <c r="L3806">
        <v>13.6456541787971</v>
      </c>
      <c r="M3806">
        <v>50.771911919516498</v>
      </c>
      <c r="N3806">
        <v>0.464384471460071</v>
      </c>
      <c r="O3806">
        <v>95.143104943625303</v>
      </c>
      <c r="P3806">
        <v>15.3</v>
      </c>
      <c r="Q3806">
        <v>-3.9898650009412999E-2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629</v>
      </c>
      <c r="E3807">
        <v>26.090967500999898</v>
      </c>
      <c r="F3807">
        <v>3.6</v>
      </c>
      <c r="G3807">
        <v>-83.501916048445395</v>
      </c>
      <c r="H3807">
        <v>-0.52810070853683599</v>
      </c>
      <c r="I3807">
        <v>-16.4600461637378</v>
      </c>
      <c r="J3807">
        <v>-1.4439361051769199</v>
      </c>
      <c r="K3807">
        <v>3.57801380653106</v>
      </c>
      <c r="M3807">
        <v>64.379895525357298</v>
      </c>
      <c r="N3807">
        <v>1.7419427301295201</v>
      </c>
      <c r="O3807">
        <v>150</v>
      </c>
      <c r="P3807">
        <v>22.033898305084701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E3808">
        <v>26.07</v>
      </c>
      <c r="F3808">
        <v>18.489999999999998</v>
      </c>
      <c r="G3808">
        <v>46.392820793659801</v>
      </c>
      <c r="H3808">
        <v>7.5334377530016203</v>
      </c>
      <c r="I3808">
        <v>-17.590882490058998</v>
      </c>
      <c r="J3808">
        <v>9.9412889253211105</v>
      </c>
      <c r="K3808">
        <v>16.494934771623701</v>
      </c>
      <c r="L3808">
        <v>16.323182644624701</v>
      </c>
      <c r="M3808">
        <v>68.545542608013093</v>
      </c>
      <c r="N3808">
        <v>1.4293578883806499</v>
      </c>
      <c r="O3808">
        <v>54.894537587885303</v>
      </c>
      <c r="P3808">
        <v>90.815273477812099</v>
      </c>
      <c r="Q3808">
        <v>8.0606004619296998E-2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629</v>
      </c>
      <c r="E3809">
        <v>25.995569</v>
      </c>
      <c r="F3809">
        <v>1.86</v>
      </c>
      <c r="G3809">
        <v>-24.514283031476701</v>
      </c>
      <c r="H3809">
        <v>2.73446912386538</v>
      </c>
      <c r="I3809">
        <v>-37.4600461637378</v>
      </c>
      <c r="J3809">
        <v>-4.5665344953399201</v>
      </c>
      <c r="K3809">
        <v>1.86662995865069</v>
      </c>
      <c r="L3809">
        <v>1.8387721963619901</v>
      </c>
      <c r="M3809">
        <v>59.691667842020401</v>
      </c>
      <c r="N3809">
        <v>2.29085058227896</v>
      </c>
      <c r="O3809">
        <v>45.161290322580598</v>
      </c>
      <c r="P3809">
        <v>38.805970149253703</v>
      </c>
      <c r="Q3809">
        <v>1.7987028400947E-2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247</v>
      </c>
      <c r="E3810">
        <v>25.993039799999998</v>
      </c>
      <c r="F3810">
        <v>4.88</v>
      </c>
      <c r="G3810">
        <v>388.07703131997499</v>
      </c>
      <c r="H3810">
        <v>40.623414442978302</v>
      </c>
      <c r="I3810">
        <v>64.994499290807497</v>
      </c>
      <c r="J3810">
        <v>7.7939603278414502</v>
      </c>
      <c r="K3810">
        <v>3.7917063155911399</v>
      </c>
      <c r="L3810">
        <v>2.78078352818134</v>
      </c>
      <c r="M3810">
        <v>97.517609653328904</v>
      </c>
      <c r="N3810">
        <v>1.0180976168103599</v>
      </c>
      <c r="O3810">
        <v>0</v>
      </c>
      <c r="P3810">
        <v>474.11764705882302</v>
      </c>
      <c r="Q3810">
        <v>0.199656339498408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E3811">
        <v>25.951360000000001</v>
      </c>
      <c r="F3811">
        <v>159.65</v>
      </c>
      <c r="G3811">
        <v>-55.600601701407001</v>
      </c>
      <c r="H3811">
        <v>1.9052326247964899</v>
      </c>
      <c r="I3811">
        <v>-12.6787961637378</v>
      </c>
      <c r="J3811">
        <v>-8.8603511264699897</v>
      </c>
      <c r="K3811">
        <v>167.039602521494</v>
      </c>
      <c r="L3811">
        <v>183.212541848418</v>
      </c>
      <c r="M3811">
        <v>49.670864077142603</v>
      </c>
      <c r="N3811">
        <v>1.0429292929292899</v>
      </c>
      <c r="O3811">
        <v>45.317882868775399</v>
      </c>
      <c r="P3811">
        <v>8.3474720054292604</v>
      </c>
      <c r="Q3811">
        <v>7.8047471793310993E-2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D3812" t="s">
        <v>100</v>
      </c>
      <c r="E3812">
        <v>25.943168549999999</v>
      </c>
      <c r="F3812">
        <v>17.36</v>
      </c>
      <c r="G3812">
        <v>18.1014300651829</v>
      </c>
      <c r="H3812">
        <v>-3.6467846098294201</v>
      </c>
      <c r="I3812">
        <v>-20.947131034586501</v>
      </c>
      <c r="J3812">
        <v>-0.61035940324536198</v>
      </c>
      <c r="K3812">
        <v>17.319196903113699</v>
      </c>
      <c r="L3812">
        <v>16.6471362863868</v>
      </c>
      <c r="M3812">
        <v>48.897812769050702</v>
      </c>
      <c r="N3812">
        <v>0.73590251534363604</v>
      </c>
      <c r="O3812">
        <v>45.449308755760299</v>
      </c>
      <c r="P3812">
        <v>57.818181818181799</v>
      </c>
      <c r="Q3812">
        <v>7.3210060142459999E-3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E3813">
        <v>25.915235500000001</v>
      </c>
      <c r="F3813">
        <v>16.46</v>
      </c>
      <c r="G3813">
        <v>-34.718167610536703</v>
      </c>
      <c r="H3813">
        <v>-7.90145691208172</v>
      </c>
      <c r="I3813">
        <v>-17.9166802820606</v>
      </c>
      <c r="J3813">
        <v>-6.2000336661525397</v>
      </c>
      <c r="K3813">
        <v>16.4474693331833</v>
      </c>
      <c r="L3813">
        <v>16.977172937142399</v>
      </c>
      <c r="M3813">
        <v>65.446573505565595</v>
      </c>
      <c r="N3813">
        <v>1.3603835508253199</v>
      </c>
      <c r="O3813">
        <v>31.7739975698663</v>
      </c>
      <c r="P3813">
        <v>26.615384615384599</v>
      </c>
      <c r="Q3813">
        <v>-6.3188935913325001E-2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E3814">
        <v>25.896000000000001</v>
      </c>
      <c r="F3814">
        <v>10.08</v>
      </c>
      <c r="G3814">
        <v>-56.1856916030344</v>
      </c>
      <c r="H3814">
        <v>9.0833153178078394</v>
      </c>
      <c r="I3814">
        <v>-50.2378239415156</v>
      </c>
      <c r="J3814">
        <v>-6.8456793117981798</v>
      </c>
      <c r="K3814">
        <v>10.4059216359222</v>
      </c>
      <c r="L3814">
        <v>11.775573406181</v>
      </c>
      <c r="M3814">
        <v>42.011266401571</v>
      </c>
      <c r="N3814">
        <v>2.03061497326203</v>
      </c>
      <c r="O3814">
        <v>92.857142857142804</v>
      </c>
      <c r="P3814">
        <v>18.588235294117599</v>
      </c>
      <c r="Q3814">
        <v>-3.6896601385699002E-2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21</v>
      </c>
      <c r="E3815">
        <v>25.890652549999999</v>
      </c>
      <c r="F3815">
        <v>16.899999999999999</v>
      </c>
      <c r="G3815">
        <v>-9.0554550684091595</v>
      </c>
      <c r="H3815">
        <v>-12.1087458698271</v>
      </c>
      <c r="I3815">
        <v>-19.089880417881499</v>
      </c>
      <c r="J3815">
        <v>-0.55215359152085797</v>
      </c>
      <c r="K3815">
        <v>16.792822725488499</v>
      </c>
      <c r="L3815">
        <v>16.642054275674099</v>
      </c>
      <c r="M3815">
        <v>41.707313120434399</v>
      </c>
      <c r="N3815">
        <v>0.955163775518453</v>
      </c>
      <c r="O3815">
        <v>37.573964497041402</v>
      </c>
      <c r="P3815">
        <v>40.8333333333333</v>
      </c>
      <c r="Q3815">
        <v>5.8851506126475002E-2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403</v>
      </c>
      <c r="E3816">
        <v>25.8111</v>
      </c>
      <c r="F3816">
        <v>51</v>
      </c>
      <c r="G3816">
        <v>186.701455208846</v>
      </c>
      <c r="H3816">
        <v>-6.4511776316137599</v>
      </c>
      <c r="I3816">
        <v>-28.5508655122077</v>
      </c>
      <c r="J3816">
        <v>-5.4692565068039398</v>
      </c>
      <c r="K3816">
        <v>52.446198221933201</v>
      </c>
      <c r="L3816">
        <v>51.1757877395289</v>
      </c>
      <c r="M3816">
        <v>45.125851429585097</v>
      </c>
      <c r="N3816">
        <v>0.389523384752618</v>
      </c>
      <c r="O3816">
        <v>115.03921568627401</v>
      </c>
      <c r="P3816">
        <v>212.30863441518599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E3817">
        <v>25.727900000000002</v>
      </c>
      <c r="F3817">
        <v>20.9</v>
      </c>
      <c r="G3817">
        <v>136.297582698421</v>
      </c>
      <c r="H3817">
        <v>29.6182407548777</v>
      </c>
      <c r="I3817">
        <v>69.121187546079597</v>
      </c>
      <c r="J3817">
        <v>7.0356289570036603</v>
      </c>
      <c r="K3817">
        <v>16.568784686558999</v>
      </c>
      <c r="L3817">
        <v>13.2151045538271</v>
      </c>
      <c r="M3817">
        <v>76.862422945757402</v>
      </c>
      <c r="N3817">
        <v>0.98690292758089304</v>
      </c>
      <c r="O3817">
        <v>2.1052631578947398</v>
      </c>
      <c r="P3817">
        <v>231.74603174603101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629</v>
      </c>
      <c r="E3818">
        <v>25.721964</v>
      </c>
      <c r="F3818">
        <v>51.7</v>
      </c>
      <c r="G3818">
        <v>199.550053498062</v>
      </c>
      <c r="H3818">
        <v>31.3335985677965</v>
      </c>
      <c r="I3818">
        <v>69.710496471921005</v>
      </c>
      <c r="J3818">
        <v>-1.6617380890220099</v>
      </c>
      <c r="K3818">
        <v>40.3432500613767</v>
      </c>
      <c r="L3818">
        <v>30.2711563552744</v>
      </c>
      <c r="M3818">
        <v>66.608248989308294</v>
      </c>
      <c r="N3818">
        <v>0.50091378330987102</v>
      </c>
      <c r="O3818">
        <v>2.32108317214698</v>
      </c>
      <c r="P3818">
        <v>327.27272727272702</v>
      </c>
      <c r="Q3818">
        <v>0.10637706182035001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D3819" t="s">
        <v>629</v>
      </c>
      <c r="E3819">
        <v>25.6844304</v>
      </c>
      <c r="F3819">
        <v>9.5500000000000007</v>
      </c>
      <c r="G3819">
        <v>-39.956954991093497</v>
      </c>
      <c r="H3819">
        <v>-6.6849634536348601</v>
      </c>
      <c r="I3819">
        <v>-12.669032579620801</v>
      </c>
      <c r="J3819">
        <v>-0.189022655141521</v>
      </c>
      <c r="K3819">
        <v>9.9216582875208292</v>
      </c>
      <c r="L3819">
        <v>9.3721998126942694</v>
      </c>
      <c r="M3819">
        <v>41.509765425828199</v>
      </c>
      <c r="N3819">
        <v>1.5388894802554201</v>
      </c>
      <c r="O3819">
        <v>46.596858638743399</v>
      </c>
      <c r="P3819">
        <v>36.428571428571402</v>
      </c>
      <c r="Q3819">
        <v>2.1053557503758001E-2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D3820" t="s">
        <v>49</v>
      </c>
      <c r="E3820">
        <v>25.671524999999999</v>
      </c>
      <c r="F3820">
        <v>2.16</v>
      </c>
      <c r="G3820">
        <v>8.5543114768896302</v>
      </c>
      <c r="H3820">
        <v>2.8248404679337402</v>
      </c>
      <c r="I3820">
        <v>-33.627929375416699</v>
      </c>
      <c r="J3820">
        <v>11.078590135313901</v>
      </c>
      <c r="K3820">
        <v>2.07758132007136</v>
      </c>
      <c r="L3820">
        <v>2.1155811182908502</v>
      </c>
      <c r="M3820">
        <v>83.698516792755001</v>
      </c>
      <c r="N3820">
        <v>1.97666944320454</v>
      </c>
      <c r="O3820">
        <v>48.148148148148103</v>
      </c>
      <c r="P3820">
        <v>62.406015037593903</v>
      </c>
      <c r="Q3820">
        <v>7.7247246819119E-2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E3821">
        <v>25.659893910000001</v>
      </c>
      <c r="F3821">
        <v>332.7</v>
      </c>
      <c r="G3821">
        <v>967.00365823208301</v>
      </c>
      <c r="H3821">
        <v>38.820716859030703</v>
      </c>
      <c r="I3821">
        <v>193.04959570954</v>
      </c>
      <c r="J3821">
        <v>-11.4481078272701</v>
      </c>
      <c r="K3821">
        <v>325.95735942150299</v>
      </c>
      <c r="L3821">
        <v>199.817037944872</v>
      </c>
      <c r="M3821">
        <v>50.146135901526002</v>
      </c>
      <c r="N3821">
        <v>0.77354762026294799</v>
      </c>
      <c r="O3821">
        <v>25.758941989780499</v>
      </c>
      <c r="P3821">
        <v>1047.2413793103401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25.612196807</v>
      </c>
      <c r="F3822">
        <v>14</v>
      </c>
      <c r="G3822">
        <v>42.057491452342397</v>
      </c>
      <c r="H3822">
        <v>-5.7132858937220199</v>
      </c>
      <c r="I3822">
        <v>24.392348753173099</v>
      </c>
      <c r="J3822">
        <v>15.709688556069599</v>
      </c>
      <c r="K3822">
        <v>11.921109424686</v>
      </c>
      <c r="L3822">
        <v>10.266687971184099</v>
      </c>
      <c r="M3822">
        <v>61.782612949632302</v>
      </c>
      <c r="N3822">
        <v>0.80134977413666297</v>
      </c>
      <c r="O3822">
        <v>0.28571428571428897</v>
      </c>
      <c r="P3822">
        <v>82.054616384915406</v>
      </c>
      <c r="Q3822">
        <v>4.0376003644204003E-2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D3823" t="s">
        <v>214</v>
      </c>
      <c r="E3823">
        <v>25.571999999999999</v>
      </c>
      <c r="F3823">
        <v>61.9</v>
      </c>
      <c r="G3823">
        <v>75.6936338017899</v>
      </c>
      <c r="H3823">
        <v>15.879278230740599</v>
      </c>
      <c r="I3823">
        <v>73.147150238061201</v>
      </c>
      <c r="J3823">
        <v>3.8765660794367398</v>
      </c>
      <c r="K3823">
        <v>61.280552512764103</v>
      </c>
      <c r="L3823">
        <v>47.761989600480298</v>
      </c>
      <c r="M3823">
        <v>51.268724086720397</v>
      </c>
      <c r="N3823">
        <v>0.47995391464120502</v>
      </c>
      <c r="O3823">
        <v>39.095315024232598</v>
      </c>
      <c r="P3823">
        <v>138.07692307692301</v>
      </c>
      <c r="Q3823">
        <v>6.4319775648930003E-2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400</v>
      </c>
      <c r="E3824">
        <v>25.549029000000001</v>
      </c>
      <c r="F3824">
        <v>37.85</v>
      </c>
      <c r="G3824">
        <v>-49.8314034305644</v>
      </c>
      <c r="H3824">
        <v>2.0412423571565901</v>
      </c>
      <c r="I3824">
        <v>-6.43763720015244</v>
      </c>
      <c r="J3824">
        <v>0.87926555007614504</v>
      </c>
      <c r="K3824">
        <v>33.730997852728201</v>
      </c>
      <c r="L3824">
        <v>38.272890635467903</v>
      </c>
      <c r="M3824">
        <v>57.883209169842502</v>
      </c>
      <c r="N3824">
        <v>2.4827586206896499</v>
      </c>
      <c r="O3824">
        <v>55.878467635402899</v>
      </c>
      <c r="P3824">
        <v>32.111692844677101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403</v>
      </c>
      <c r="E3825">
        <v>25.5269768</v>
      </c>
      <c r="F3825">
        <v>43.78</v>
      </c>
      <c r="G3825">
        <v>11.2053207936598</v>
      </c>
      <c r="H3825">
        <v>-3.01688465186623</v>
      </c>
      <c r="I3825">
        <v>28.993911833031099</v>
      </c>
      <c r="J3825">
        <v>-8.8922555041423795E-2</v>
      </c>
      <c r="K3825">
        <v>41.155758755186099</v>
      </c>
      <c r="L3825">
        <v>37.3981900492618</v>
      </c>
      <c r="M3825">
        <v>61.616201921061403</v>
      </c>
      <c r="N3825">
        <v>0.95564595441304201</v>
      </c>
      <c r="O3825">
        <v>9.61626313385106</v>
      </c>
      <c r="P3825">
        <v>51.750433275563203</v>
      </c>
      <c r="Q3825">
        <v>7.3047694512164002E-2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D3826" t="s">
        <v>629</v>
      </c>
      <c r="E3826">
        <v>25.513950000000001</v>
      </c>
      <c r="F3826">
        <v>51.7</v>
      </c>
      <c r="G3826">
        <v>-43.803381737985703</v>
      </c>
      <c r="H3826">
        <v>-4.5281007085368401</v>
      </c>
      <c r="I3826">
        <v>-2.4600461637378701</v>
      </c>
      <c r="K3826">
        <v>62.326431611066397</v>
      </c>
      <c r="M3826">
        <v>98.920027569831404</v>
      </c>
      <c r="N3826">
        <v>1.125</v>
      </c>
      <c r="O3826">
        <v>22.243713733075399</v>
      </c>
      <c r="P3826">
        <v>10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1654</v>
      </c>
      <c r="E3827">
        <v>25.457146359999999</v>
      </c>
      <c r="F3827">
        <v>28</v>
      </c>
      <c r="G3827">
        <v>10.6458621561902</v>
      </c>
      <c r="H3827">
        <v>3.1642069837708502</v>
      </c>
      <c r="I3827">
        <v>-4.9744415572119598</v>
      </c>
      <c r="J3827">
        <v>11.022188556069599</v>
      </c>
      <c r="K3827">
        <v>25.5432891172998</v>
      </c>
      <c r="L3827">
        <v>23.3211035249109</v>
      </c>
      <c r="M3827">
        <v>50.328345915218399</v>
      </c>
      <c r="N3827">
        <v>0.60736196319018398</v>
      </c>
      <c r="O3827">
        <v>22.857142857142801</v>
      </c>
      <c r="P3827">
        <v>55.988857938718603</v>
      </c>
      <c r="Q3827">
        <v>0.15260988359369501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403</v>
      </c>
      <c r="E3828">
        <v>25.451801100000001</v>
      </c>
      <c r="F3828">
        <v>34.85</v>
      </c>
      <c r="G3828">
        <v>29.695851096690099</v>
      </c>
      <c r="H3828">
        <v>-8.3958137130211501</v>
      </c>
      <c r="I3828">
        <v>-24.4327665476732</v>
      </c>
      <c r="J3828">
        <v>-1.66711480755219</v>
      </c>
      <c r="K3828">
        <v>35.400042065159703</v>
      </c>
      <c r="L3828">
        <v>34.434528625688898</v>
      </c>
      <c r="M3828">
        <v>57.5136587123243</v>
      </c>
      <c r="N3828">
        <v>1.0481248431650301</v>
      </c>
      <c r="O3828">
        <v>37.675753228120499</v>
      </c>
      <c r="P3828">
        <v>93.6111111111111</v>
      </c>
      <c r="Q3828">
        <v>7.7169563957866005E-2</v>
      </c>
    </row>
    <row r="3829" spans="1:17" hidden="1" x14ac:dyDescent="0.3">
      <c r="A3829" t="s">
        <v>7821</v>
      </c>
      <c r="B3829" t="s">
        <v>6113</v>
      </c>
      <c r="C3829" t="str">
        <f>IFERROR(VLOOKUP(Table1[[#This Row],[Ticker]],[1]!Table1[[Symbol]:[Industry]],2,FALSE),"-")</f>
        <v>-</v>
      </c>
      <c r="D3829" t="s">
        <v>140</v>
      </c>
      <c r="E3829">
        <v>25.442550000000001</v>
      </c>
      <c r="F3829">
        <v>77.599999999999994</v>
      </c>
      <c r="G3829">
        <v>346.699576727926</v>
      </c>
      <c r="H3829">
        <v>1.57027752494392</v>
      </c>
      <c r="I3829">
        <v>225.66631549203501</v>
      </c>
      <c r="J3829">
        <v>-7.8278502939691599</v>
      </c>
      <c r="K3829">
        <v>66.402144352403795</v>
      </c>
      <c r="L3829">
        <v>41.049219974987302</v>
      </c>
      <c r="M3829">
        <v>59.022557868081599</v>
      </c>
      <c r="N3829">
        <v>1.0251870862936701</v>
      </c>
      <c r="O3829">
        <v>12.822164948453601</v>
      </c>
      <c r="P3829">
        <v>384.99999999999898</v>
      </c>
      <c r="Q3829">
        <v>0.11602285227719</v>
      </c>
    </row>
    <row r="3830" spans="1:17" hidden="1" x14ac:dyDescent="0.3">
      <c r="A3830" t="s">
        <v>7822</v>
      </c>
      <c r="B3830" t="s">
        <v>7823</v>
      </c>
      <c r="C3830" t="str">
        <f>IFERROR(VLOOKUP(Table1[[#This Row],[Ticker]],[1]!Table1[[Symbol]:[Industry]],2,FALSE),"-")</f>
        <v>-</v>
      </c>
      <c r="D3830" t="s">
        <v>539</v>
      </c>
      <c r="E3830">
        <v>25.436399999999999</v>
      </c>
      <c r="F3830">
        <v>79.38</v>
      </c>
      <c r="G3830">
        <v>70.296078444202706</v>
      </c>
      <c r="H3830">
        <v>10.267817658809999</v>
      </c>
      <c r="I3830">
        <v>111.65062577302</v>
      </c>
      <c r="J3830">
        <v>-2.803311217064</v>
      </c>
      <c r="K3830">
        <v>73.323080131639401</v>
      </c>
      <c r="L3830">
        <v>55.9953056494127</v>
      </c>
      <c r="M3830">
        <v>56.685850283329401</v>
      </c>
      <c r="N3830">
        <v>0.67294461114264803</v>
      </c>
      <c r="O3830">
        <v>13.378684807256199</v>
      </c>
      <c r="P3830">
        <v>161.376358248271</v>
      </c>
    </row>
    <row r="3831" spans="1:17" hidden="1" x14ac:dyDescent="0.3">
      <c r="A3831" t="s">
        <v>7824</v>
      </c>
      <c r="B3831" t="s">
        <v>7825</v>
      </c>
      <c r="C3831" t="str">
        <f>IFERROR(VLOOKUP(Table1[[#This Row],[Ticker]],[1]!Table1[[Symbol]:[Industry]],2,FALSE),"-")</f>
        <v>-</v>
      </c>
      <c r="E3831">
        <v>25.367277000000001</v>
      </c>
      <c r="F3831">
        <v>24.95</v>
      </c>
      <c r="G3831">
        <v>-39.572696447719402</v>
      </c>
      <c r="H3831">
        <v>-2.9264579980645702</v>
      </c>
      <c r="I3831">
        <v>4.56622025277243</v>
      </c>
      <c r="J3831">
        <v>5.4121435430395897</v>
      </c>
      <c r="K3831">
        <v>22.5833739334082</v>
      </c>
      <c r="L3831">
        <v>22.018584142053701</v>
      </c>
      <c r="M3831">
        <v>65.953346145074704</v>
      </c>
      <c r="N3831">
        <v>1.2838050607192699</v>
      </c>
      <c r="O3831">
        <v>21.442885771543001</v>
      </c>
      <c r="P3831">
        <v>58.917197452229203</v>
      </c>
      <c r="Q3831">
        <v>8.0880234751687999E-2</v>
      </c>
    </row>
    <row r="3832" spans="1:17" hidden="1" x14ac:dyDescent="0.3">
      <c r="A3832" t="s">
        <v>7826</v>
      </c>
      <c r="B3832" t="s">
        <v>7827</v>
      </c>
      <c r="C3832" t="str">
        <f>IFERROR(VLOOKUP(Table1[[#This Row],[Ticker]],[1]!Table1[[Symbol]:[Industry]],2,FALSE),"-")</f>
        <v>-</v>
      </c>
      <c r="D3832" t="s">
        <v>280</v>
      </c>
      <c r="E3832">
        <v>25.348857599999999</v>
      </c>
      <c r="F3832">
        <v>67</v>
      </c>
      <c r="G3832">
        <v>41.892820793659801</v>
      </c>
      <c r="H3832">
        <v>-21.5122471998727</v>
      </c>
      <c r="I3832">
        <v>1.0992758701604199</v>
      </c>
      <c r="J3832">
        <v>-4.1372180095868902</v>
      </c>
      <c r="K3832">
        <v>66.915093261920603</v>
      </c>
      <c r="L3832">
        <v>58.529327504907698</v>
      </c>
      <c r="M3832">
        <v>5.0194059284290402</v>
      </c>
      <c r="N3832">
        <v>0.83254908897930302</v>
      </c>
      <c r="O3832">
        <v>27.9253731343283</v>
      </c>
      <c r="P3832">
        <v>73.575129533678705</v>
      </c>
      <c r="Q3832">
        <v>8.4942752638117E-2</v>
      </c>
    </row>
    <row r="3833" spans="1:17" hidden="1" x14ac:dyDescent="0.3">
      <c r="A3833" t="s">
        <v>7828</v>
      </c>
      <c r="B3833" t="s">
        <v>7829</v>
      </c>
      <c r="C3833" t="str">
        <f>IFERROR(VLOOKUP(Table1[[#This Row],[Ticker]],[1]!Table1[[Symbol]:[Industry]],2,FALSE),"-")</f>
        <v>-</v>
      </c>
      <c r="E3833">
        <v>25.31709</v>
      </c>
      <c r="F3833">
        <v>27</v>
      </c>
      <c r="G3833">
        <v>-19.307966607914899</v>
      </c>
      <c r="H3833">
        <v>1.77111188988836</v>
      </c>
      <c r="I3833">
        <v>-12.4600461637378</v>
      </c>
      <c r="J3833">
        <v>-8.8922555041423795E-2</v>
      </c>
      <c r="K3833">
        <v>26.2151619685268</v>
      </c>
      <c r="L3833">
        <v>26.022734971410301</v>
      </c>
      <c r="M3833">
        <v>65.352471103912606</v>
      </c>
      <c r="N3833">
        <v>4.2258953168044</v>
      </c>
      <c r="O3833">
        <v>12.2222222222222</v>
      </c>
      <c r="P3833">
        <v>6.2992125984251999</v>
      </c>
    </row>
    <row r="3834" spans="1:17" hidden="1" x14ac:dyDescent="0.3">
      <c r="A3834" t="s">
        <v>7830</v>
      </c>
      <c r="B3834" t="s">
        <v>7831</v>
      </c>
      <c r="C3834" t="str">
        <f>IFERROR(VLOOKUP(Table1[[#This Row],[Ticker]],[1]!Table1[[Symbol]:[Industry]],2,FALSE),"-")</f>
        <v>-</v>
      </c>
      <c r="E3834">
        <v>25.316237183999998</v>
      </c>
      <c r="F3834">
        <v>44.27</v>
      </c>
      <c r="G3834">
        <v>235.7805758957</v>
      </c>
      <c r="H3834">
        <v>-21.159558361696</v>
      </c>
      <c r="I3834">
        <v>28.707045672996799</v>
      </c>
      <c r="J3834">
        <v>5.9961214332283497</v>
      </c>
      <c r="K3834">
        <v>48.5282722766907</v>
      </c>
      <c r="L3834">
        <v>43.5719210465979</v>
      </c>
      <c r="M3834">
        <v>40.808953419259602</v>
      </c>
      <c r="N3834">
        <v>0.26239121419630002</v>
      </c>
      <c r="O3834">
        <v>101.694149536932</v>
      </c>
      <c r="P3834">
        <v>265.86776859504101</v>
      </c>
      <c r="Q3834">
        <v>0.142168469486395</v>
      </c>
    </row>
    <row r="3835" spans="1:17" hidden="1" x14ac:dyDescent="0.3">
      <c r="A3835" t="s">
        <v>7832</v>
      </c>
      <c r="B3835" t="s">
        <v>7833</v>
      </c>
      <c r="C3835" t="str">
        <f>IFERROR(VLOOKUP(Table1[[#This Row],[Ticker]],[1]!Table1[[Symbol]:[Industry]],2,FALSE),"-")</f>
        <v>-</v>
      </c>
      <c r="E3835">
        <v>25.3150744</v>
      </c>
      <c r="F3835">
        <v>92.89</v>
      </c>
      <c r="G3835">
        <v>125.446874847713</v>
      </c>
      <c r="H3835">
        <v>93.037776915402404</v>
      </c>
      <c r="I3835">
        <v>116.22040681509</v>
      </c>
      <c r="J3835">
        <v>21.302405655715901</v>
      </c>
      <c r="K3835">
        <v>55.586002046794903</v>
      </c>
      <c r="L3835">
        <v>45.510963555322903</v>
      </c>
      <c r="M3835">
        <v>99.999999999768306</v>
      </c>
      <c r="N3835">
        <v>5.03511036744825</v>
      </c>
      <c r="O3835">
        <v>0</v>
      </c>
      <c r="P3835">
        <v>152.07598371777399</v>
      </c>
    </row>
    <row r="3836" spans="1:17" hidden="1" x14ac:dyDescent="0.3">
      <c r="A3836" t="s">
        <v>7834</v>
      </c>
      <c r="B3836" t="s">
        <v>7835</v>
      </c>
      <c r="C3836" t="str">
        <f>IFERROR(VLOOKUP(Table1[[#This Row],[Ticker]],[1]!Table1[[Symbol]:[Industry]],2,FALSE),"-")</f>
        <v>-</v>
      </c>
      <c r="E3836">
        <v>25.295999999999999</v>
      </c>
      <c r="F3836">
        <v>62</v>
      </c>
      <c r="G3836">
        <v>-49.063969329796898</v>
      </c>
      <c r="H3836">
        <v>-1.1947673752035</v>
      </c>
      <c r="I3836">
        <v>-30.827393102513302</v>
      </c>
      <c r="J3836">
        <v>4.1127581172274796</v>
      </c>
      <c r="K3836">
        <v>62.208274385986599</v>
      </c>
      <c r="L3836">
        <v>70.547430932529807</v>
      </c>
      <c r="M3836">
        <v>58.512267860483902</v>
      </c>
      <c r="N3836">
        <v>1.0012626262626201</v>
      </c>
      <c r="O3836">
        <v>56.387096774193502</v>
      </c>
      <c r="P3836">
        <v>22.167487684729</v>
      </c>
    </row>
    <row r="3837" spans="1:17" hidden="1" x14ac:dyDescent="0.3">
      <c r="A3837" t="s">
        <v>7836</v>
      </c>
      <c r="B3837" t="s">
        <v>7837</v>
      </c>
      <c r="C3837" t="str">
        <f>IFERROR(VLOOKUP(Table1[[#This Row],[Ticker]],[1]!Table1[[Symbol]:[Industry]],2,FALSE),"-")</f>
        <v>-</v>
      </c>
      <c r="D3837" t="s">
        <v>46</v>
      </c>
      <c r="E3837">
        <v>25.25985</v>
      </c>
      <c r="F3837">
        <v>36.799999999999997</v>
      </c>
      <c r="G3837">
        <v>-71.806009615696894</v>
      </c>
      <c r="H3837">
        <v>-5.2580277158361097</v>
      </c>
      <c r="I3837">
        <v>-52.476346082238202</v>
      </c>
      <c r="J3837">
        <v>-2.94606541218428</v>
      </c>
      <c r="K3837">
        <v>36.7129924428517</v>
      </c>
      <c r="M3837">
        <v>45.482696312403696</v>
      </c>
      <c r="N3837">
        <v>1.9042769857433799</v>
      </c>
      <c r="O3837">
        <v>103.532608695652</v>
      </c>
      <c r="P3837">
        <v>16.825396825396801</v>
      </c>
    </row>
    <row r="3838" spans="1:17" hidden="1" x14ac:dyDescent="0.3">
      <c r="A3838" t="s">
        <v>7838</v>
      </c>
      <c r="B3838" t="s">
        <v>7839</v>
      </c>
      <c r="C3838" t="str">
        <f>IFERROR(VLOOKUP(Table1[[#This Row],[Ticker]],[1]!Table1[[Symbol]:[Industry]],2,FALSE),"-")</f>
        <v>-</v>
      </c>
      <c r="D3838" t="s">
        <v>46</v>
      </c>
      <c r="E3838">
        <v>25.211264</v>
      </c>
      <c r="F3838">
        <v>28.34</v>
      </c>
      <c r="G3838">
        <v>106.11808653364299</v>
      </c>
      <c r="H3838">
        <v>15.7094894484423</v>
      </c>
      <c r="I3838">
        <v>236.12543969111999</v>
      </c>
      <c r="J3838">
        <v>-8.8922555041423795E-2</v>
      </c>
      <c r="K3838">
        <v>23.948312236362501</v>
      </c>
      <c r="L3838">
        <v>17.4544613440221</v>
      </c>
      <c r="M3838">
        <v>99.997548755455</v>
      </c>
      <c r="N3838">
        <v>4.8800298062593104</v>
      </c>
      <c r="O3838">
        <v>0</v>
      </c>
      <c r="P3838">
        <v>248.58548585485801</v>
      </c>
    </row>
    <row r="3839" spans="1:17" hidden="1" x14ac:dyDescent="0.3">
      <c r="A3839" t="s">
        <v>7840</v>
      </c>
      <c r="B3839" t="s">
        <v>7841</v>
      </c>
      <c r="C3839" t="str">
        <f>IFERROR(VLOOKUP(Table1[[#This Row],[Ticker]],[1]!Table1[[Symbol]:[Industry]],2,FALSE),"-")</f>
        <v>-</v>
      </c>
      <c r="D3839" t="s">
        <v>140</v>
      </c>
      <c r="E3839">
        <v>25.083155999999999</v>
      </c>
      <c r="F3839">
        <v>96.6</v>
      </c>
      <c r="G3839">
        <v>-50.548904148065098</v>
      </c>
      <c r="H3839">
        <v>-20.528100708536801</v>
      </c>
      <c r="I3839">
        <v>-40.5850461637378</v>
      </c>
      <c r="J3839">
        <v>-8.8922555041423795E-2</v>
      </c>
      <c r="K3839">
        <v>106.76906474524399</v>
      </c>
      <c r="L3839">
        <v>119.048830820799</v>
      </c>
      <c r="M3839">
        <v>9.1795833229903803</v>
      </c>
      <c r="N3839">
        <v>0</v>
      </c>
      <c r="O3839">
        <v>39.130434782608702</v>
      </c>
      <c r="P3839">
        <v>0</v>
      </c>
    </row>
    <row r="3840" spans="1:17" hidden="1" x14ac:dyDescent="0.3">
      <c r="A3840" t="s">
        <v>7842</v>
      </c>
      <c r="B3840" t="s">
        <v>7843</v>
      </c>
      <c r="C3840" t="str">
        <f>IFERROR(VLOOKUP(Table1[[#This Row],[Ticker]],[1]!Table1[[Symbol]:[Industry]],2,FALSE),"-")</f>
        <v>-</v>
      </c>
      <c r="D3840" t="s">
        <v>120</v>
      </c>
      <c r="E3840">
        <v>24.954999999999998</v>
      </c>
      <c r="F3840">
        <v>7.38</v>
      </c>
      <c r="G3840">
        <v>-21.222455019635799</v>
      </c>
      <c r="H3840">
        <v>-5.8886449262239102</v>
      </c>
      <c r="I3840">
        <v>-42.241206962976698</v>
      </c>
      <c r="J3840">
        <v>-5.3176807249760598</v>
      </c>
      <c r="K3840">
        <v>7.77765285281499</v>
      </c>
      <c r="L3840">
        <v>8.7020690218291499</v>
      </c>
      <c r="M3840">
        <v>33.763526202566403</v>
      </c>
      <c r="N3840">
        <v>0.72565763898181201</v>
      </c>
      <c r="O3840">
        <v>68.563685636856306</v>
      </c>
      <c r="P3840">
        <v>13.538461538461499</v>
      </c>
      <c r="Q3840">
        <v>8.1397761169829993E-3</v>
      </c>
    </row>
    <row r="3841" spans="1:17" hidden="1" x14ac:dyDescent="0.3">
      <c r="A3841" t="s">
        <v>7844</v>
      </c>
      <c r="B3841" t="s">
        <v>7845</v>
      </c>
      <c r="C3841" t="str">
        <f>IFERROR(VLOOKUP(Table1[[#This Row],[Ticker]],[1]!Table1[[Symbol]:[Industry]],2,FALSE),"-")</f>
        <v>-</v>
      </c>
      <c r="E3841">
        <v>24.933272011</v>
      </c>
      <c r="F3841">
        <v>12.53</v>
      </c>
      <c r="G3841">
        <v>14.3928207936598</v>
      </c>
      <c r="H3841">
        <v>19.904888982184801</v>
      </c>
      <c r="I3841">
        <v>23.146014442322699</v>
      </c>
      <c r="J3841">
        <v>-13.8130111897805</v>
      </c>
      <c r="K3841">
        <v>10.511530362240499</v>
      </c>
      <c r="L3841">
        <v>8.7091474148303494</v>
      </c>
      <c r="M3841">
        <v>52.030575864536203</v>
      </c>
      <c r="N3841">
        <v>1.82831477552995</v>
      </c>
      <c r="O3841">
        <v>13.248204309656799</v>
      </c>
      <c r="P3841">
        <v>111.65540540540501</v>
      </c>
      <c r="Q3841">
        <v>0.11160553211064</v>
      </c>
    </row>
    <row r="3842" spans="1:17" hidden="1" x14ac:dyDescent="0.3">
      <c r="A3842" t="s">
        <v>7846</v>
      </c>
      <c r="B3842" t="s">
        <v>7847</v>
      </c>
      <c r="C3842" t="str">
        <f>IFERROR(VLOOKUP(Table1[[#This Row],[Ticker]],[1]!Table1[[Symbol]:[Industry]],2,FALSE),"-")</f>
        <v>-</v>
      </c>
      <c r="D3842" t="s">
        <v>75</v>
      </c>
      <c r="E3842">
        <v>24.89</v>
      </c>
      <c r="F3842">
        <v>25</v>
      </c>
      <c r="G3842">
        <v>-29.268065526186</v>
      </c>
      <c r="H3842">
        <v>-25.775664061363301</v>
      </c>
      <c r="I3842">
        <v>-9.1969317482070991</v>
      </c>
      <c r="J3842">
        <v>0.91107744495856902</v>
      </c>
      <c r="K3842">
        <v>28.149316809779201</v>
      </c>
      <c r="L3842">
        <v>26.317455397420598</v>
      </c>
      <c r="M3842">
        <v>31.797458797034501</v>
      </c>
      <c r="N3842">
        <v>1.83810141550405</v>
      </c>
      <c r="O3842">
        <v>83.16</v>
      </c>
      <c r="P3842">
        <v>19.047619047619001</v>
      </c>
    </row>
    <row r="3843" spans="1:17" hidden="1" x14ac:dyDescent="0.3">
      <c r="A3843" t="s">
        <v>7848</v>
      </c>
      <c r="B3843" t="s">
        <v>7849</v>
      </c>
      <c r="C3843" t="str">
        <f>IFERROR(VLOOKUP(Table1[[#This Row],[Ticker]],[1]!Table1[[Symbol]:[Industry]],2,FALSE),"-")</f>
        <v>-</v>
      </c>
      <c r="E3843">
        <v>24.8626</v>
      </c>
      <c r="F3843">
        <v>650</v>
      </c>
      <c r="G3843">
        <v>13.3262396244816</v>
      </c>
      <c r="H3843">
        <v>1.9473024845906299</v>
      </c>
      <c r="I3843">
        <v>8.1336458585255702</v>
      </c>
      <c r="J3843">
        <v>-7.0435967760045903</v>
      </c>
      <c r="K3843">
        <v>636.69203686220897</v>
      </c>
      <c r="L3843">
        <v>587.20284947436096</v>
      </c>
      <c r="M3843">
        <v>41.418888569393403</v>
      </c>
      <c r="N3843">
        <v>2.2698575100441598</v>
      </c>
      <c r="O3843">
        <v>46.469230769230698</v>
      </c>
      <c r="P3843">
        <v>62.5</v>
      </c>
      <c r="Q3843">
        <v>-1.2912378991050001E-3</v>
      </c>
    </row>
    <row r="3844" spans="1:17" hidden="1" x14ac:dyDescent="0.3">
      <c r="A3844" t="s">
        <v>7850</v>
      </c>
      <c r="B3844" t="s">
        <v>7851</v>
      </c>
      <c r="C3844" t="str">
        <f>IFERROR(VLOOKUP(Table1[[#This Row],[Ticker]],[1]!Table1[[Symbol]:[Industry]],2,FALSE),"-")</f>
        <v>-</v>
      </c>
      <c r="D3844" t="s">
        <v>713</v>
      </c>
      <c r="E3844">
        <v>24.859794348000001</v>
      </c>
      <c r="F3844">
        <v>777.9</v>
      </c>
      <c r="G3844">
        <v>43.535057492899703</v>
      </c>
      <c r="H3844">
        <v>0.49583886931736298</v>
      </c>
      <c r="I3844">
        <v>24.251083693382299</v>
      </c>
      <c r="J3844">
        <v>2.0705022980232299</v>
      </c>
      <c r="K3844">
        <v>728.92664391404605</v>
      </c>
      <c r="L3844">
        <v>625.01787101658601</v>
      </c>
      <c r="M3844">
        <v>42.579740679890797</v>
      </c>
      <c r="N3844">
        <v>0.63660925342158603</v>
      </c>
      <c r="O3844">
        <v>0.73916955906929704</v>
      </c>
      <c r="P3844">
        <v>74.554022214742503</v>
      </c>
      <c r="Q3844">
        <v>-2.2826330923839998E-3</v>
      </c>
    </row>
    <row r="3845" spans="1:17" hidden="1" x14ac:dyDescent="0.3">
      <c r="A3845" t="s">
        <v>7852</v>
      </c>
      <c r="B3845" t="s">
        <v>7853</v>
      </c>
      <c r="C3845" t="str">
        <f>IFERROR(VLOOKUP(Table1[[#This Row],[Ticker]],[1]!Table1[[Symbol]:[Industry]],2,FALSE),"-")</f>
        <v>-</v>
      </c>
      <c r="E3845">
        <v>24.769221680000001</v>
      </c>
      <c r="F3845">
        <v>5.09</v>
      </c>
      <c r="G3845">
        <v>-57.149878930858002</v>
      </c>
      <c r="H3845">
        <v>24.673001219837801</v>
      </c>
      <c r="I3845">
        <v>-24.0919906081823</v>
      </c>
      <c r="J3845">
        <v>-4.3746368407557004</v>
      </c>
      <c r="K3845">
        <v>4.4738475333097298</v>
      </c>
      <c r="L3845">
        <v>4.46969042015568</v>
      </c>
      <c r="M3845">
        <v>50.833568532529597</v>
      </c>
      <c r="N3845">
        <v>1.5243519466156601</v>
      </c>
      <c r="O3845">
        <v>46.758349705304497</v>
      </c>
      <c r="P3845">
        <v>63.6655948553054</v>
      </c>
      <c r="Q3845">
        <v>6.6989368768492E-2</v>
      </c>
    </row>
    <row r="3846" spans="1:17" hidden="1" x14ac:dyDescent="0.3">
      <c r="A3846" t="s">
        <v>7854</v>
      </c>
      <c r="B3846" t="s">
        <v>7855</v>
      </c>
      <c r="C3846" t="str">
        <f>IFERROR(VLOOKUP(Table1[[#This Row],[Ticker]],[1]!Table1[[Symbol]:[Industry]],2,FALSE),"-")</f>
        <v>-</v>
      </c>
      <c r="D3846" t="s">
        <v>494</v>
      </c>
      <c r="E3846">
        <v>24.751999999999999</v>
      </c>
      <c r="F3846">
        <v>35.619999999999997</v>
      </c>
      <c r="G3846">
        <v>-52.675156274317203</v>
      </c>
      <c r="H3846">
        <v>-6.5395168542285997</v>
      </c>
      <c r="I3846">
        <v>-55.440676866475101</v>
      </c>
      <c r="J3846">
        <v>-1.77967794091544</v>
      </c>
      <c r="K3846">
        <v>36.893793773358901</v>
      </c>
      <c r="L3846">
        <v>46.267770851449498</v>
      </c>
      <c r="M3846">
        <v>33.711363126192701</v>
      </c>
      <c r="N3846">
        <v>1.09026372005591</v>
      </c>
      <c r="O3846">
        <v>253.874227961819</v>
      </c>
      <c r="P3846">
        <v>5.3534457261165098</v>
      </c>
      <c r="Q3846">
        <v>-2.3585535672559998E-2</v>
      </c>
    </row>
    <row r="3847" spans="1:17" hidden="1" x14ac:dyDescent="0.3">
      <c r="A3847" t="s">
        <v>7856</v>
      </c>
      <c r="B3847" t="s">
        <v>7857</v>
      </c>
      <c r="C3847" t="str">
        <f>IFERROR(VLOOKUP(Table1[[#This Row],[Ticker]],[1]!Table1[[Symbol]:[Industry]],2,FALSE),"-")</f>
        <v>-</v>
      </c>
      <c r="D3847" t="s">
        <v>156</v>
      </c>
      <c r="E3847">
        <v>24.682008575999902</v>
      </c>
      <c r="F3847">
        <v>69.569999999999993</v>
      </c>
      <c r="G3847">
        <v>83.483729884568902</v>
      </c>
      <c r="H3847">
        <v>22.443997121294299</v>
      </c>
      <c r="I3847">
        <v>14.261265311671901</v>
      </c>
      <c r="J3847">
        <v>22.2273210155575</v>
      </c>
      <c r="K3847">
        <v>62.712233706158699</v>
      </c>
      <c r="L3847">
        <v>56.188778581474303</v>
      </c>
      <c r="M3847">
        <v>49.396888937559197</v>
      </c>
      <c r="N3847">
        <v>2.48312678040624</v>
      </c>
      <c r="O3847">
        <v>15.9982751185856</v>
      </c>
      <c r="P3847">
        <v>142.066805845511</v>
      </c>
      <c r="Q3847">
        <v>8.4619595572322001E-2</v>
      </c>
    </row>
    <row r="3848" spans="1:17" hidden="1" x14ac:dyDescent="0.3">
      <c r="A3848" t="s">
        <v>7858</v>
      </c>
      <c r="B3848" t="s">
        <v>7859</v>
      </c>
      <c r="C3848" t="str">
        <f>IFERROR(VLOOKUP(Table1[[#This Row],[Ticker]],[1]!Table1[[Symbol]:[Industry]],2,FALSE),"-")</f>
        <v>-</v>
      </c>
      <c r="E3848">
        <v>24.6641166</v>
      </c>
      <c r="F3848">
        <v>53.45</v>
      </c>
      <c r="G3848">
        <v>212.68396003416601</v>
      </c>
      <c r="H3848">
        <v>1.88814294628548</v>
      </c>
      <c r="I3848">
        <v>114.793355196806</v>
      </c>
      <c r="J3848">
        <v>9.0985774449585595</v>
      </c>
      <c r="K3848">
        <v>49.146397350876299</v>
      </c>
      <c r="L3848">
        <v>37.656892447202601</v>
      </c>
      <c r="M3848">
        <v>68.954337353670198</v>
      </c>
      <c r="N3848">
        <v>0.59728244231493399</v>
      </c>
      <c r="O3848">
        <v>18.054256314312401</v>
      </c>
      <c r="P3848">
        <v>301.87969924812</v>
      </c>
      <c r="Q3848">
        <v>0.10744137720456499</v>
      </c>
    </row>
    <row r="3849" spans="1:17" hidden="1" x14ac:dyDescent="0.3">
      <c r="A3849" t="s">
        <v>7860</v>
      </c>
      <c r="B3849" t="s">
        <v>7861</v>
      </c>
      <c r="C3849" t="str">
        <f>IFERROR(VLOOKUP(Table1[[#This Row],[Ticker]],[1]!Table1[[Symbol]:[Industry]],2,FALSE),"-")</f>
        <v>-</v>
      </c>
      <c r="D3849" t="s">
        <v>140</v>
      </c>
      <c r="E3849">
        <v>24.65607975</v>
      </c>
      <c r="F3849">
        <v>21.02</v>
      </c>
      <c r="G3849">
        <v>3.42903933264079</v>
      </c>
      <c r="H3849">
        <v>6.8798013504503599</v>
      </c>
      <c r="I3849">
        <v>-23.693154271845899</v>
      </c>
      <c r="J3849">
        <v>3.8570795218017602</v>
      </c>
      <c r="K3849">
        <v>19.0640088034652</v>
      </c>
      <c r="L3849">
        <v>18.684090101952901</v>
      </c>
      <c r="M3849">
        <v>54.856827045446799</v>
      </c>
      <c r="N3849">
        <v>0.49648113277356298</v>
      </c>
      <c r="O3849">
        <v>49.619410085632701</v>
      </c>
      <c r="P3849">
        <v>61.692307692307601</v>
      </c>
      <c r="Q3849">
        <v>3.6838517394830003E-2</v>
      </c>
    </row>
    <row r="3850" spans="1:17" hidden="1" x14ac:dyDescent="0.3">
      <c r="A3850" t="s">
        <v>7862</v>
      </c>
      <c r="B3850" t="s">
        <v>7863</v>
      </c>
      <c r="C3850" t="str">
        <f>IFERROR(VLOOKUP(Table1[[#This Row],[Ticker]],[1]!Table1[[Symbol]:[Industry]],2,FALSE),"-")</f>
        <v>-</v>
      </c>
      <c r="D3850" t="s">
        <v>713</v>
      </c>
      <c r="E3850">
        <v>24.652576575000001</v>
      </c>
      <c r="F3850">
        <v>13.38</v>
      </c>
      <c r="G3850">
        <v>22.175525893438</v>
      </c>
      <c r="H3850">
        <v>1.51804089846395</v>
      </c>
      <c r="I3850">
        <v>8.1891873799952197</v>
      </c>
      <c r="J3850">
        <v>4.1331259203299604</v>
      </c>
      <c r="K3850">
        <v>12.5941638968219</v>
      </c>
      <c r="L3850">
        <v>11.5057916729484</v>
      </c>
      <c r="M3850">
        <v>43.246163025678499</v>
      </c>
      <c r="N3850">
        <v>0.81602906377538797</v>
      </c>
      <c r="O3850">
        <v>8.1464872944693596</v>
      </c>
      <c r="P3850">
        <v>61.789600967351802</v>
      </c>
    </row>
    <row r="3851" spans="1:17" hidden="1" x14ac:dyDescent="0.3">
      <c r="A3851" t="s">
        <v>7864</v>
      </c>
      <c r="B3851" t="s">
        <v>7865</v>
      </c>
      <c r="C3851" t="str">
        <f>IFERROR(VLOOKUP(Table1[[#This Row],[Ticker]],[1]!Table1[[Symbol]:[Industry]],2,FALSE),"-")</f>
        <v>-</v>
      </c>
      <c r="D3851" t="s">
        <v>117</v>
      </c>
      <c r="E3851">
        <v>24.647819999999999</v>
      </c>
      <c r="F3851">
        <v>22.53</v>
      </c>
      <c r="G3851">
        <v>-30.5839822430335</v>
      </c>
      <c r="H3851">
        <v>-13.4977976782338</v>
      </c>
      <c r="I3851">
        <v>-5.1743318780235796</v>
      </c>
      <c r="J3851">
        <v>-5.9786468658183596</v>
      </c>
      <c r="K3851">
        <v>23.982975975808699</v>
      </c>
      <c r="L3851">
        <v>20.7225048299223</v>
      </c>
      <c r="M3851">
        <v>26.588123126122799</v>
      </c>
      <c r="N3851">
        <v>0.98571378888899897</v>
      </c>
      <c r="O3851">
        <v>31.380381713271198</v>
      </c>
      <c r="P3851">
        <v>61.853448275862</v>
      </c>
      <c r="Q3851">
        <v>6.7240201035298999E-2</v>
      </c>
    </row>
    <row r="3852" spans="1:17" hidden="1" x14ac:dyDescent="0.3">
      <c r="A3852" t="s">
        <v>7866</v>
      </c>
      <c r="B3852" t="s">
        <v>7867</v>
      </c>
      <c r="C3852" t="str">
        <f>IFERROR(VLOOKUP(Table1[[#This Row],[Ticker]],[1]!Table1[[Symbol]:[Industry]],2,FALSE),"-")</f>
        <v>-</v>
      </c>
      <c r="E3852">
        <v>24.603428344999902</v>
      </c>
      <c r="F3852">
        <v>45</v>
      </c>
      <c r="G3852">
        <v>-31.857179206340099</v>
      </c>
      <c r="H3852">
        <v>-20.993665958211899</v>
      </c>
      <c r="I3852">
        <v>-12.4600461637378</v>
      </c>
      <c r="J3852">
        <v>-4.4459895050945502</v>
      </c>
      <c r="K3852">
        <v>48.330823493280299</v>
      </c>
      <c r="L3852">
        <v>47.787785429605499</v>
      </c>
      <c r="M3852">
        <v>44.362888008378398</v>
      </c>
      <c r="N3852">
        <v>1.8853404131238799E-4</v>
      </c>
      <c r="O3852">
        <v>26</v>
      </c>
      <c r="P3852">
        <v>6.18216139688532</v>
      </c>
    </row>
    <row r="3853" spans="1:17" hidden="1" x14ac:dyDescent="0.3">
      <c r="A3853" t="s">
        <v>7868</v>
      </c>
      <c r="B3853" t="s">
        <v>7869</v>
      </c>
      <c r="C3853" t="str">
        <f>IFERROR(VLOOKUP(Table1[[#This Row],[Ticker]],[1]!Table1[[Symbol]:[Industry]],2,FALSE),"-")</f>
        <v>-</v>
      </c>
      <c r="D3853" t="s">
        <v>1407</v>
      </c>
      <c r="E3853">
        <v>24.590401919999898</v>
      </c>
      <c r="F3853">
        <v>45.32</v>
      </c>
      <c r="G3853">
        <v>33.410364653308903</v>
      </c>
      <c r="H3853">
        <v>-1.1560076852810099</v>
      </c>
      <c r="I3853">
        <v>-27.907807357767702</v>
      </c>
      <c r="J3853">
        <v>-1.53016424018554</v>
      </c>
      <c r="K3853">
        <v>43.875179554861703</v>
      </c>
      <c r="L3853">
        <v>42.104973686434697</v>
      </c>
      <c r="M3853">
        <v>56.648515605145697</v>
      </c>
      <c r="N3853">
        <v>1.16364084700931</v>
      </c>
      <c r="O3853">
        <v>39.894086496028201</v>
      </c>
      <c r="P3853">
        <v>71.6666666666666</v>
      </c>
      <c r="Q3853">
        <v>-2.5094858711937E-2</v>
      </c>
    </row>
    <row r="3854" spans="1:17" hidden="1" x14ac:dyDescent="0.3">
      <c r="A3854" t="s">
        <v>7870</v>
      </c>
      <c r="B3854" t="s">
        <v>7871</v>
      </c>
      <c r="C3854" t="str">
        <f>IFERROR(VLOOKUP(Table1[[#This Row],[Ticker]],[1]!Table1[[Symbol]:[Industry]],2,FALSE),"-")</f>
        <v>-</v>
      </c>
      <c r="E3854">
        <v>24.58568</v>
      </c>
      <c r="F3854">
        <v>39</v>
      </c>
      <c r="G3854">
        <v>-39.247568931760902</v>
      </c>
      <c r="H3854">
        <v>-27.047331477767599</v>
      </c>
      <c r="I3854">
        <v>-26.100435889158501</v>
      </c>
      <c r="J3854">
        <v>-8.5207407368596098</v>
      </c>
      <c r="M3854">
        <v>23.0184940669958</v>
      </c>
      <c r="O3854">
        <v>33.999999999999901</v>
      </c>
      <c r="P3854">
        <v>2.6315789473684199</v>
      </c>
    </row>
    <row r="3855" spans="1:17" hidden="1" x14ac:dyDescent="0.3">
      <c r="A3855" t="s">
        <v>7872</v>
      </c>
      <c r="B3855" t="s">
        <v>7873</v>
      </c>
      <c r="C3855" t="str">
        <f>IFERROR(VLOOKUP(Table1[[#This Row],[Ticker]],[1]!Table1[[Symbol]:[Industry]],2,FALSE),"-")</f>
        <v>-</v>
      </c>
      <c r="E3855">
        <v>24.552499999999998</v>
      </c>
      <c r="F3855">
        <v>6.72</v>
      </c>
      <c r="G3855">
        <v>-26.7836497945754</v>
      </c>
      <c r="H3855">
        <v>-16.736605509634199</v>
      </c>
      <c r="I3855">
        <v>-31.202488727220299</v>
      </c>
      <c r="J3855">
        <v>2.8049681201997401</v>
      </c>
      <c r="K3855">
        <v>6.9184603550810202</v>
      </c>
      <c r="L3855">
        <v>6.3027667181210196</v>
      </c>
      <c r="M3855">
        <v>0.27282414476380301</v>
      </c>
      <c r="N3855">
        <v>0.67802301828508704</v>
      </c>
      <c r="O3855">
        <v>43.452380952380899</v>
      </c>
      <c r="P3855">
        <v>33.598409542743497</v>
      </c>
      <c r="Q3855">
        <v>5.7966792697465998E-2</v>
      </c>
    </row>
    <row r="3856" spans="1:17" hidden="1" x14ac:dyDescent="0.3">
      <c r="A3856" t="s">
        <v>7874</v>
      </c>
      <c r="B3856" t="s">
        <v>7875</v>
      </c>
      <c r="C3856" t="str">
        <f>IFERROR(VLOOKUP(Table1[[#This Row],[Ticker]],[1]!Table1[[Symbol]:[Industry]],2,FALSE),"-")</f>
        <v>-</v>
      </c>
      <c r="E3856">
        <v>24.503885159999999</v>
      </c>
      <c r="F3856">
        <v>45.95</v>
      </c>
      <c r="G3856">
        <v>-80.403047381450804</v>
      </c>
      <c r="H3856">
        <v>-2.4169895974257201</v>
      </c>
      <c r="I3856">
        <v>-33.657096412408698</v>
      </c>
      <c r="J3856">
        <v>8.7715370516868401</v>
      </c>
      <c r="K3856">
        <v>45.183938183736601</v>
      </c>
      <c r="M3856">
        <v>71.981599976345606</v>
      </c>
      <c r="N3856">
        <v>1.36363636363636</v>
      </c>
      <c r="O3856">
        <v>132.861806311207</v>
      </c>
      <c r="P3856">
        <v>43.59375</v>
      </c>
    </row>
    <row r="3857" spans="1:17" hidden="1" x14ac:dyDescent="0.3">
      <c r="A3857" t="s">
        <v>7876</v>
      </c>
      <c r="B3857" t="s">
        <v>7877</v>
      </c>
      <c r="C3857" t="str">
        <f>IFERROR(VLOOKUP(Table1[[#This Row],[Ticker]],[1]!Table1[[Symbol]:[Industry]],2,FALSE),"-")</f>
        <v>-</v>
      </c>
      <c r="D3857" t="s">
        <v>49</v>
      </c>
      <c r="E3857">
        <v>24.48</v>
      </c>
      <c r="F3857">
        <v>54.16</v>
      </c>
      <c r="G3857">
        <v>10.290256691095699</v>
      </c>
      <c r="H3857">
        <v>8.4668231493311694</v>
      </c>
      <c r="I3857">
        <v>-13.1203543075383</v>
      </c>
      <c r="J3857">
        <v>-6.9508472412338902</v>
      </c>
      <c r="K3857">
        <v>53.5110682043561</v>
      </c>
      <c r="L3857">
        <v>49.1019152321077</v>
      </c>
      <c r="M3857">
        <v>51.833560142201598</v>
      </c>
      <c r="N3857">
        <v>1.2580921215260199</v>
      </c>
      <c r="O3857">
        <v>49.113737075332303</v>
      </c>
      <c r="P3857">
        <v>86.758620689655103</v>
      </c>
      <c r="Q3857">
        <v>0.119880622019745</v>
      </c>
    </row>
    <row r="3858" spans="1:17" hidden="1" x14ac:dyDescent="0.3">
      <c r="A3858" t="s">
        <v>7878</v>
      </c>
      <c r="B3858" t="s">
        <v>7879</v>
      </c>
      <c r="C3858" t="str">
        <f>IFERROR(VLOOKUP(Table1[[#This Row],[Ticker]],[1]!Table1[[Symbol]:[Industry]],2,FALSE),"-")</f>
        <v>-</v>
      </c>
      <c r="E3858">
        <v>24.452819999999999</v>
      </c>
      <c r="F3858">
        <v>90</v>
      </c>
      <c r="G3858">
        <v>-62.449284469497996</v>
      </c>
      <c r="H3858">
        <v>-7.4407220677601398</v>
      </c>
      <c r="I3858">
        <v>-49.302151426895698</v>
      </c>
      <c r="J3858">
        <v>-6.8246738503782103</v>
      </c>
      <c r="M3858">
        <v>49.423703018919298</v>
      </c>
      <c r="O3858">
        <v>74.2222222222222</v>
      </c>
      <c r="P3858">
        <v>15.9793814432989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D3859" t="s">
        <v>130</v>
      </c>
      <c r="E3859">
        <v>24.423317879999999</v>
      </c>
      <c r="F3859">
        <v>16.399999999999999</v>
      </c>
      <c r="G3859">
        <v>-5.5931859894901201</v>
      </c>
      <c r="H3859">
        <v>-1.87035303188851</v>
      </c>
      <c r="I3859">
        <v>-12.2495918825592</v>
      </c>
      <c r="J3859">
        <v>1.0670674632677399</v>
      </c>
      <c r="K3859">
        <v>20.078539679257499</v>
      </c>
      <c r="L3859">
        <v>20.567302919445201</v>
      </c>
      <c r="M3859">
        <v>33.686981725690302</v>
      </c>
      <c r="N3859">
        <v>1</v>
      </c>
      <c r="Q3859">
        <v>-3.2586267451102997E-2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D3860" t="s">
        <v>821</v>
      </c>
      <c r="E3860">
        <v>24.31</v>
      </c>
      <c r="F3860">
        <v>22.1</v>
      </c>
      <c r="G3860">
        <v>-48.603694885782602</v>
      </c>
      <c r="H3860">
        <v>3.2767773402436502</v>
      </c>
      <c r="I3860">
        <v>10.3177316140399</v>
      </c>
      <c r="J3860">
        <v>-8.8922555041423795E-2</v>
      </c>
      <c r="K3860">
        <v>21.032454686178699</v>
      </c>
      <c r="L3860">
        <v>21.099885678504702</v>
      </c>
      <c r="M3860">
        <v>99.991342128637498</v>
      </c>
      <c r="N3860">
        <v>0</v>
      </c>
      <c r="O3860">
        <v>43.891402714932099</v>
      </c>
      <c r="P3860">
        <v>35.582822085889497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E3861">
        <v>24.244718604999999</v>
      </c>
      <c r="F3861">
        <v>1.7</v>
      </c>
      <c r="G3861">
        <v>-57.334086836862198</v>
      </c>
      <c r="H3861">
        <v>27.5614515302691</v>
      </c>
      <c r="I3861">
        <v>-19.563871300349899</v>
      </c>
      <c r="J3861">
        <v>-8.8922555041423795E-2</v>
      </c>
      <c r="K3861">
        <v>1.59063681740116</v>
      </c>
      <c r="L3861">
        <v>1.9332005526738101</v>
      </c>
      <c r="M3861">
        <v>64.8132132794005</v>
      </c>
      <c r="N3861">
        <v>0.92295762041602103</v>
      </c>
      <c r="O3861">
        <v>71.176470588235304</v>
      </c>
      <c r="P3861">
        <v>41.6666666666666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242</v>
      </c>
      <c r="E3862">
        <v>24.203520000000001</v>
      </c>
      <c r="F3862">
        <v>24</v>
      </c>
      <c r="G3862">
        <v>-28.832985657953</v>
      </c>
      <c r="H3862">
        <v>4.8113070363378698</v>
      </c>
      <c r="I3862">
        <v>-2.2672086981731399</v>
      </c>
      <c r="J3862">
        <v>-8.8922555041423795E-2</v>
      </c>
      <c r="K3862">
        <v>22.9556626943784</v>
      </c>
      <c r="L3862">
        <v>22.3751528282084</v>
      </c>
      <c r="M3862">
        <v>98.473488821407003</v>
      </c>
      <c r="N3862">
        <v>0.57123929881777402</v>
      </c>
      <c r="O3862">
        <v>3.3333333333333401</v>
      </c>
      <c r="P3862">
        <v>30.222463374932101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E3863">
        <v>24.159312</v>
      </c>
      <c r="F3863">
        <v>32.049999999999997</v>
      </c>
      <c r="G3863">
        <v>124.783445793659</v>
      </c>
      <c r="H3863">
        <v>28.1291001028222</v>
      </c>
      <c r="I3863">
        <v>49.818434848920297</v>
      </c>
      <c r="J3863">
        <v>-4.2787848462808</v>
      </c>
      <c r="K3863">
        <v>27.3556894040271</v>
      </c>
      <c r="L3863">
        <v>22.465053142076901</v>
      </c>
      <c r="M3863">
        <v>54.699162957959899</v>
      </c>
      <c r="N3863">
        <v>1.2984697660025999</v>
      </c>
      <c r="O3863">
        <v>24.804992199687899</v>
      </c>
      <c r="P3863">
        <v>173.46416382252499</v>
      </c>
      <c r="Q3863">
        <v>0.112659424048036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D3864" t="s">
        <v>539</v>
      </c>
      <c r="E3864">
        <v>24.128768149999999</v>
      </c>
      <c r="F3864">
        <v>0.76</v>
      </c>
      <c r="G3864">
        <v>136.461786310901</v>
      </c>
      <c r="H3864">
        <v>3.6910773736549398</v>
      </c>
      <c r="I3864">
        <v>-17.4600461637378</v>
      </c>
      <c r="J3864">
        <v>-24.850827316946098</v>
      </c>
      <c r="K3864">
        <v>0.82363037000097505</v>
      </c>
      <c r="M3864">
        <v>42.341986033496397</v>
      </c>
      <c r="N3864">
        <v>3.9507090787441999</v>
      </c>
      <c r="O3864">
        <v>49.999999999999901</v>
      </c>
      <c r="P3864">
        <v>171.42857142857099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D3865" t="s">
        <v>539</v>
      </c>
      <c r="E3865">
        <v>23.995000000000001</v>
      </c>
      <c r="F3865">
        <v>46.14</v>
      </c>
      <c r="G3865">
        <v>93.689398740427805</v>
      </c>
      <c r="H3865">
        <v>6.6151002541587101</v>
      </c>
      <c r="I3865">
        <v>47.637108589905402</v>
      </c>
      <c r="J3865">
        <v>0.87303634307837796</v>
      </c>
      <c r="K3865">
        <v>42.8968871100397</v>
      </c>
      <c r="L3865">
        <v>34.569583692012699</v>
      </c>
      <c r="M3865">
        <v>80.116020739042298</v>
      </c>
      <c r="N3865">
        <v>0.32719467713446199</v>
      </c>
      <c r="O3865">
        <v>43.086259211096603</v>
      </c>
      <c r="P3865">
        <v>148.064516129032</v>
      </c>
      <c r="Q3865">
        <v>0.11366676041358199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E3866">
        <v>23.945900000000002</v>
      </c>
      <c r="F3866">
        <v>60.99</v>
      </c>
      <c r="G3866">
        <v>-1.0361007749676301</v>
      </c>
      <c r="H3866">
        <v>96.955770259205096</v>
      </c>
      <c r="I3866">
        <v>61.846898677645299</v>
      </c>
      <c r="J3866">
        <v>5.0625925964737304</v>
      </c>
      <c r="K3866">
        <v>42.012079140432199</v>
      </c>
      <c r="L3866">
        <v>37.787081576672001</v>
      </c>
      <c r="M3866">
        <v>78.664757383119493</v>
      </c>
      <c r="N3866">
        <v>4.9545454545454497</v>
      </c>
      <c r="O3866">
        <v>12.887358583374301</v>
      </c>
      <c r="P3866">
        <v>130.15094339622601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D3867" t="s">
        <v>86</v>
      </c>
      <c r="E3867">
        <v>23.943432600000001</v>
      </c>
      <c r="F3867">
        <v>44.86</v>
      </c>
      <c r="G3867">
        <v>-8.2340761189513803</v>
      </c>
      <c r="H3867">
        <v>-1.80832048875661</v>
      </c>
      <c r="I3867">
        <v>4.9130569236509203</v>
      </c>
      <c r="J3867">
        <v>-5.2626481446939701</v>
      </c>
      <c r="O3867">
        <v>0</v>
      </c>
      <c r="P3867">
        <v>28.1714285714285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E3868">
        <v>23.926444619999899</v>
      </c>
      <c r="F3868">
        <v>157.9</v>
      </c>
      <c r="G3868">
        <v>-38.9203826101282</v>
      </c>
      <c r="H3868">
        <v>-1.7003372123928699</v>
      </c>
      <c r="I3868">
        <v>-14.537565543582801</v>
      </c>
      <c r="J3868">
        <v>-4.50947213688133</v>
      </c>
      <c r="K3868">
        <v>153.51567551714101</v>
      </c>
      <c r="L3868">
        <v>152.66361928271601</v>
      </c>
      <c r="M3868">
        <v>63.958346194006403</v>
      </c>
      <c r="N3868">
        <v>1.3249960944016199</v>
      </c>
      <c r="O3868">
        <v>20.329322355921398</v>
      </c>
      <c r="P3868">
        <v>21.088957055214699</v>
      </c>
      <c r="Q3868">
        <v>0.10458885733587001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D3869" t="s">
        <v>239</v>
      </c>
      <c r="E3869">
        <v>23.891489499999999</v>
      </c>
      <c r="F3869">
        <v>86.4</v>
      </c>
      <c r="G3869">
        <v>1079.41374129575</v>
      </c>
      <c r="H3869">
        <v>40.943597404670697</v>
      </c>
      <c r="I3869">
        <v>154.70136385481399</v>
      </c>
      <c r="J3869">
        <v>8.1285075840423993</v>
      </c>
      <c r="K3869">
        <v>62.016568599767403</v>
      </c>
      <c r="L3869">
        <v>40.574898815528897</v>
      </c>
      <c r="M3869">
        <v>99.341540549079497</v>
      </c>
      <c r="N3869">
        <v>1.6987414288375899</v>
      </c>
      <c r="O3869">
        <v>0.115740740740744</v>
      </c>
      <c r="P3869">
        <v>1105.0209205020899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D3870" t="s">
        <v>49</v>
      </c>
      <c r="E3870">
        <v>23.8185</v>
      </c>
      <c r="F3870">
        <v>2.54</v>
      </c>
      <c r="G3870">
        <v>-78.3073654260794</v>
      </c>
      <c r="H3870">
        <v>6.9397891997200301</v>
      </c>
      <c r="I3870">
        <v>-4.8329275196700703</v>
      </c>
      <c r="J3870">
        <v>-0.498758620615185</v>
      </c>
      <c r="K3870">
        <v>2.3245715019495301</v>
      </c>
      <c r="L3870">
        <v>2.92666150331736</v>
      </c>
      <c r="M3870">
        <v>45.683157257114701</v>
      </c>
      <c r="N3870">
        <v>1.0046694641007401</v>
      </c>
      <c r="O3870">
        <v>121.653543307086</v>
      </c>
      <c r="P3870">
        <v>33.684210526315802</v>
      </c>
      <c r="Q3870">
        <v>5.5948277362619002E-2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D3871" t="s">
        <v>403</v>
      </c>
      <c r="E3871">
        <v>23.802510000000002</v>
      </c>
      <c r="F3871">
        <v>47.51</v>
      </c>
      <c r="G3871">
        <v>236.51172323268401</v>
      </c>
      <c r="H3871">
        <v>-4.5281007085368401</v>
      </c>
      <c r="I3871">
        <v>-12.4600461637378</v>
      </c>
      <c r="J3871">
        <v>-8.8922555041423795E-2</v>
      </c>
      <c r="K3871">
        <v>47.4603356719742</v>
      </c>
      <c r="M3871">
        <v>100</v>
      </c>
      <c r="O3871">
        <v>0</v>
      </c>
      <c r="P3871">
        <v>262.118902439024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E3872">
        <v>23.8</v>
      </c>
      <c r="F3872">
        <v>13.53</v>
      </c>
      <c r="G3872">
        <v>-32.2968343787539</v>
      </c>
      <c r="H3872">
        <v>-13.7084285773893</v>
      </c>
      <c r="I3872">
        <v>-21.5936929065182</v>
      </c>
      <c r="J3872">
        <v>-2.8276865999852401</v>
      </c>
      <c r="K3872">
        <v>14.0746440854084</v>
      </c>
      <c r="L3872">
        <v>13.8030320877576</v>
      </c>
      <c r="M3872">
        <v>42.441381271006797</v>
      </c>
      <c r="N3872">
        <v>0.31152179573172301</v>
      </c>
      <c r="O3872">
        <v>33.0376940133037</v>
      </c>
      <c r="P3872">
        <v>24.9307479224376</v>
      </c>
      <c r="Q3872">
        <v>2.6260311664399998E-2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E3873">
        <v>23.796139499999999</v>
      </c>
      <c r="F3873">
        <v>21.83</v>
      </c>
      <c r="G3873">
        <v>19.926154126993101</v>
      </c>
      <c r="H3873">
        <v>5.7461903188922401</v>
      </c>
      <c r="I3873">
        <v>-11.860967822724</v>
      </c>
      <c r="J3873">
        <v>7.7292592631403796</v>
      </c>
      <c r="K3873">
        <v>22.617028598569501</v>
      </c>
      <c r="L3873">
        <v>21.573133617876699</v>
      </c>
      <c r="M3873">
        <v>48.958907172482597</v>
      </c>
      <c r="N3873">
        <v>0.83919230521381705</v>
      </c>
      <c r="O3873">
        <v>41.9147961520843</v>
      </c>
      <c r="P3873">
        <v>60.514705882352899</v>
      </c>
      <c r="Q3873">
        <v>-1.5617579425807E-2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D3874" t="s">
        <v>1535</v>
      </c>
      <c r="E3874">
        <v>23.763029765999999</v>
      </c>
      <c r="F3874">
        <v>3.31</v>
      </c>
      <c r="G3874">
        <v>-44.125697724858703</v>
      </c>
      <c r="H3874">
        <v>4.4718992914631599</v>
      </c>
      <c r="I3874">
        <v>-30.731651102009401</v>
      </c>
      <c r="J3874">
        <v>0.217825911216251</v>
      </c>
      <c r="K3874">
        <v>3.2839557466371301</v>
      </c>
      <c r="L3874">
        <v>3.76652740939487</v>
      </c>
      <c r="M3874">
        <v>54.437818215792902</v>
      </c>
      <c r="N3874">
        <v>1.5855494588483701</v>
      </c>
      <c r="O3874">
        <v>78.247734138972802</v>
      </c>
      <c r="P3874">
        <v>18.214285714285701</v>
      </c>
      <c r="Q3874">
        <v>-9.3653252331861003E-2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D3875" t="s">
        <v>75</v>
      </c>
      <c r="E3875">
        <v>23.727360000000001</v>
      </c>
      <c r="F3875">
        <v>23.41</v>
      </c>
      <c r="G3875">
        <v>1.7051167675444701</v>
      </c>
      <c r="H3875">
        <v>3.4663540049566901</v>
      </c>
      <c r="I3875">
        <v>-8.9217887555114199</v>
      </c>
      <c r="J3875">
        <v>-11.7335350314119</v>
      </c>
      <c r="K3875">
        <v>23.860234016179302</v>
      </c>
      <c r="L3875">
        <v>22.391725946788899</v>
      </c>
      <c r="M3875">
        <v>35.3718325068726</v>
      </c>
      <c r="N3875">
        <v>1.61987731844522</v>
      </c>
      <c r="O3875">
        <v>22.5971806920119</v>
      </c>
      <c r="P3875">
        <v>46.404002501563397</v>
      </c>
      <c r="Q3875">
        <v>7.6872987509698995E-2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140</v>
      </c>
      <c r="E3876">
        <v>23.696793199999998</v>
      </c>
      <c r="F3876">
        <v>47.48</v>
      </c>
      <c r="G3876">
        <v>168.75115929334899</v>
      </c>
      <c r="H3876">
        <v>4.84761917167509</v>
      </c>
      <c r="I3876">
        <v>160.413517054652</v>
      </c>
      <c r="J3876">
        <v>1.8213586211766299</v>
      </c>
      <c r="K3876">
        <v>47.081008455400898</v>
      </c>
      <c r="L3876">
        <v>35.812721703264998</v>
      </c>
      <c r="M3876">
        <v>51.369335893020597</v>
      </c>
      <c r="N3876">
        <v>0.18794086057055601</v>
      </c>
      <c r="O3876">
        <v>41.575400168491903</v>
      </c>
      <c r="P3876">
        <v>224.98288843258001</v>
      </c>
      <c r="Q3876">
        <v>7.0605925676009998E-2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D3877" t="s">
        <v>239</v>
      </c>
      <c r="E3877">
        <v>23.696408959999999</v>
      </c>
      <c r="F3877">
        <v>33.200000000000003</v>
      </c>
      <c r="G3877">
        <v>30.701672017765301</v>
      </c>
      <c r="H3877">
        <v>-12.055878486314599</v>
      </c>
      <c r="I3877">
        <v>17.940582273025601</v>
      </c>
      <c r="J3877">
        <v>-0.68611574703904299</v>
      </c>
      <c r="K3877">
        <v>32.448114726192998</v>
      </c>
      <c r="L3877">
        <v>29.013518838787601</v>
      </c>
      <c r="M3877">
        <v>43.099040634915703</v>
      </c>
      <c r="N3877">
        <v>0.75999051532496598</v>
      </c>
      <c r="O3877">
        <v>16.566265060240902</v>
      </c>
      <c r="P3877">
        <v>72.646905876234996</v>
      </c>
      <c r="Q3877">
        <v>8.5846390021800001E-2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E3878">
        <v>23.537308624000001</v>
      </c>
      <c r="F3878">
        <v>22.2</v>
      </c>
      <c r="G3878">
        <v>-31.139094099957202</v>
      </c>
      <c r="H3878">
        <v>6.4179121691253496</v>
      </c>
      <c r="I3878">
        <v>0.86307787914113998</v>
      </c>
      <c r="J3878">
        <v>-1.58408526392444</v>
      </c>
      <c r="K3878">
        <v>21.369446458950101</v>
      </c>
      <c r="L3878">
        <v>21.688740389021799</v>
      </c>
      <c r="M3878">
        <v>67.984039028704203</v>
      </c>
      <c r="N3878">
        <v>0.84267165953692202</v>
      </c>
      <c r="O3878">
        <v>30.630630630630598</v>
      </c>
      <c r="P3878">
        <v>21.643835616438299</v>
      </c>
      <c r="Q3878">
        <v>3.8030548881998999E-2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D3879" t="s">
        <v>403</v>
      </c>
      <c r="E3879">
        <v>23.515775999999999</v>
      </c>
      <c r="F3879">
        <v>14.9</v>
      </c>
      <c r="G3879">
        <v>39.948376349215302</v>
      </c>
      <c r="H3879">
        <v>18.612395159231699</v>
      </c>
      <c r="I3879">
        <v>19.9843982807065</v>
      </c>
      <c r="J3879">
        <v>1.96587196550652</v>
      </c>
      <c r="K3879">
        <v>13.954411866173301</v>
      </c>
      <c r="L3879">
        <v>12.8033115521638</v>
      </c>
      <c r="M3879">
        <v>56.133598266172697</v>
      </c>
      <c r="N3879">
        <v>1.4060606060606</v>
      </c>
      <c r="O3879">
        <v>15.1006711409395</v>
      </c>
      <c r="P3879">
        <v>105.234159779614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E3880">
        <v>23.396699999999999</v>
      </c>
      <c r="F3880">
        <v>50</v>
      </c>
      <c r="G3880">
        <v>-14.496068095229001</v>
      </c>
      <c r="H3880">
        <v>-3.2149693954055198</v>
      </c>
      <c r="I3880">
        <v>-28.987592073587599</v>
      </c>
      <c r="J3880">
        <v>-8.8922555041423795E-2</v>
      </c>
      <c r="K3880">
        <v>49.872229074053998</v>
      </c>
      <c r="L3880">
        <v>49.849958068599797</v>
      </c>
      <c r="M3880">
        <v>65.294652738019707</v>
      </c>
      <c r="N3880">
        <v>0.68865121806298202</v>
      </c>
      <c r="O3880">
        <v>27.299999999999901</v>
      </c>
      <c r="P3880">
        <v>41.843971631205598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E3881">
        <v>23.358690899999999</v>
      </c>
      <c r="F3881">
        <v>26</v>
      </c>
      <c r="G3881">
        <v>24.162406047116001</v>
      </c>
      <c r="H3881">
        <v>20.660935208287299</v>
      </c>
      <c r="I3881">
        <v>18.2589080846281</v>
      </c>
      <c r="J3881">
        <v>10.286077444958501</v>
      </c>
      <c r="K3881">
        <v>22.089388495822501</v>
      </c>
      <c r="L3881">
        <v>19.748144811697198</v>
      </c>
      <c r="M3881">
        <v>69.161958074861204</v>
      </c>
      <c r="N3881">
        <v>0.96349462329520497</v>
      </c>
      <c r="O3881">
        <v>16.076923076922998</v>
      </c>
      <c r="P3881">
        <v>85.714285714285694</v>
      </c>
      <c r="Q3881">
        <v>0.12812216174705601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713</v>
      </c>
      <c r="E3882">
        <v>23.31605892</v>
      </c>
      <c r="F3882">
        <v>89.76</v>
      </c>
      <c r="G3882">
        <v>3.4732805637747699</v>
      </c>
      <c r="H3882">
        <v>-2.2306952907748001</v>
      </c>
      <c r="I3882">
        <v>14.5887861080243</v>
      </c>
      <c r="J3882">
        <v>2.90302220905523</v>
      </c>
      <c r="K3882">
        <v>85.774166660522297</v>
      </c>
      <c r="L3882">
        <v>77.607081786473998</v>
      </c>
      <c r="M3882">
        <v>58.062255720738897</v>
      </c>
      <c r="N3882">
        <v>1.22761549315592</v>
      </c>
      <c r="O3882">
        <v>3.66532976827094</v>
      </c>
      <c r="P3882">
        <v>35.8764759309718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E3883">
        <v>23.294495999999999</v>
      </c>
      <c r="F3883">
        <v>73.64</v>
      </c>
      <c r="G3883">
        <v>542.63238522197196</v>
      </c>
      <c r="H3883">
        <v>-16.3238753564241</v>
      </c>
      <c r="I3883">
        <v>96.388507438077198</v>
      </c>
      <c r="J3883">
        <v>14.593876660131899</v>
      </c>
      <c r="K3883">
        <v>62.631074155424798</v>
      </c>
      <c r="L3883">
        <v>45.381389836851604</v>
      </c>
      <c r="M3883">
        <v>60.723835807170197</v>
      </c>
      <c r="N3883">
        <v>0.76079749331025204</v>
      </c>
      <c r="O3883">
        <v>19.418794133622999</v>
      </c>
      <c r="P3883">
        <v>568.23956442831195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1407</v>
      </c>
      <c r="E3884">
        <v>23.251439999999999</v>
      </c>
      <c r="F3884">
        <v>1.47</v>
      </c>
      <c r="G3884">
        <v>99.008205409044393</v>
      </c>
      <c r="H3884">
        <v>-5.8614340418701696</v>
      </c>
      <c r="I3884">
        <v>-28.4600461637378</v>
      </c>
      <c r="J3884">
        <v>-3.3568964112505699</v>
      </c>
      <c r="K3884">
        <v>1.5128720399749001</v>
      </c>
      <c r="L3884">
        <v>1.3599410589168901</v>
      </c>
      <c r="M3884">
        <v>44.742325074187001</v>
      </c>
      <c r="N3884">
        <v>1.0397443196556899</v>
      </c>
      <c r="O3884">
        <v>32.653061224489697</v>
      </c>
      <c r="P3884">
        <v>145</v>
      </c>
      <c r="Q3884">
        <v>6.5442422474028997E-2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D3885" t="s">
        <v>304</v>
      </c>
      <c r="E3885">
        <v>23.2482319</v>
      </c>
      <c r="F3885">
        <v>21.31</v>
      </c>
      <c r="G3885">
        <v>78.316265769736304</v>
      </c>
      <c r="H3885">
        <v>-8.7092853775263901</v>
      </c>
      <c r="I3885">
        <v>24.4057213378677</v>
      </c>
      <c r="J3885">
        <v>1.76292929681042</v>
      </c>
      <c r="K3885">
        <v>22.855914912806899</v>
      </c>
      <c r="L3885">
        <v>20.235117404086999</v>
      </c>
      <c r="M3885">
        <v>42.6011053113385</v>
      </c>
      <c r="N3885">
        <v>0.99189957064614998</v>
      </c>
      <c r="O3885">
        <v>52.182074143594498</v>
      </c>
      <c r="P3885">
        <v>144.94252873563201</v>
      </c>
      <c r="Q3885">
        <v>5.3820223100471999E-2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629</v>
      </c>
      <c r="E3886">
        <v>23.213349149999999</v>
      </c>
      <c r="F3886">
        <v>34.5</v>
      </c>
      <c r="G3886">
        <v>-39.357179206340099</v>
      </c>
      <c r="H3886">
        <v>-1.8495292799654099</v>
      </c>
      <c r="I3886">
        <v>-32.227488024202898</v>
      </c>
      <c r="J3886">
        <v>-8.8922555041423795E-2</v>
      </c>
      <c r="K3886">
        <v>34.643976267302897</v>
      </c>
      <c r="L3886">
        <v>37.634053430235497</v>
      </c>
      <c r="M3886">
        <v>57.482507358339902</v>
      </c>
      <c r="N3886">
        <v>0.22248803827751101</v>
      </c>
      <c r="O3886">
        <v>50.7246376811594</v>
      </c>
      <c r="P3886">
        <v>36.579572446555801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242</v>
      </c>
      <c r="E3887">
        <v>23.169594797999999</v>
      </c>
      <c r="F3887">
        <v>27.99</v>
      </c>
      <c r="G3887">
        <v>-55.386406501874497</v>
      </c>
      <c r="H3887">
        <v>1.52904214860601</v>
      </c>
      <c r="I3887">
        <v>-20.538863897728</v>
      </c>
      <c r="J3887">
        <v>0.78064266234987401</v>
      </c>
      <c r="K3887">
        <v>27.2188874535472</v>
      </c>
      <c r="L3887">
        <v>30.713045392896799</v>
      </c>
      <c r="M3887">
        <v>49.968620654289403</v>
      </c>
      <c r="N3887">
        <v>1.2774497498566399</v>
      </c>
      <c r="O3887">
        <v>48.517327617006003</v>
      </c>
      <c r="P3887">
        <v>20.750647109577201</v>
      </c>
      <c r="Q3887">
        <v>-1.8289629804030001E-2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E3888">
        <v>23.158196694000001</v>
      </c>
      <c r="F3888">
        <v>23.91</v>
      </c>
      <c r="G3888">
        <v>-57.292893492054397</v>
      </c>
      <c r="H3888">
        <v>16.8702043762089</v>
      </c>
      <c r="I3888">
        <v>-21.026011746911799</v>
      </c>
      <c r="J3888">
        <v>24.206088290945502</v>
      </c>
      <c r="K3888">
        <v>19.7158818885889</v>
      </c>
      <c r="L3888">
        <v>23.625532365213001</v>
      </c>
      <c r="M3888">
        <v>63.888257522548002</v>
      </c>
      <c r="N3888">
        <v>2.0077681666759801</v>
      </c>
      <c r="O3888">
        <v>56.838143036386398</v>
      </c>
      <c r="P3888">
        <v>38.6086956521739</v>
      </c>
      <c r="Q3888">
        <v>0.18714582660198001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629</v>
      </c>
      <c r="E3889">
        <v>23.1551613</v>
      </c>
      <c r="F3889">
        <v>30.9</v>
      </c>
      <c r="G3889">
        <v>1.9123600779049801</v>
      </c>
      <c r="H3889">
        <v>18.087283906847698</v>
      </c>
      <c r="I3889">
        <v>-8.8730532036305991</v>
      </c>
      <c r="J3889">
        <v>20.212964237411398</v>
      </c>
      <c r="K3889">
        <v>27.535146158813799</v>
      </c>
      <c r="L3889">
        <v>27.788711823918099</v>
      </c>
      <c r="M3889">
        <v>88.1394660786424</v>
      </c>
      <c r="N3889">
        <v>3.7217528302259799</v>
      </c>
      <c r="O3889">
        <v>15.0161812297734</v>
      </c>
      <c r="P3889">
        <v>33.132270573028798</v>
      </c>
      <c r="Q3889">
        <v>9.8043022982045994E-2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E3890">
        <v>23.148579999999999</v>
      </c>
      <c r="F3890">
        <v>25.65</v>
      </c>
      <c r="G3890">
        <v>-16.458243036127399</v>
      </c>
      <c r="H3890">
        <v>-13.2303907848727</v>
      </c>
      <c r="I3890">
        <v>-23.7057209042223</v>
      </c>
      <c r="J3890">
        <v>13.707461840772</v>
      </c>
      <c r="K3890">
        <v>25.411850285770299</v>
      </c>
      <c r="L3890">
        <v>24.879633179747</v>
      </c>
      <c r="M3890">
        <v>47.035558973009302</v>
      </c>
      <c r="N3890">
        <v>1.3309090909090899</v>
      </c>
      <c r="O3890">
        <v>26.705653021442501</v>
      </c>
      <c r="P3890">
        <v>48.009232544720099</v>
      </c>
      <c r="Q3890">
        <v>9.0121603321067001E-2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E3891">
        <v>23.112302199999998</v>
      </c>
      <c r="F3891">
        <v>59</v>
      </c>
      <c r="G3891">
        <v>43.060630970903901</v>
      </c>
      <c r="H3891">
        <v>46.867248128672401</v>
      </c>
      <c r="I3891">
        <v>35.0399538362621</v>
      </c>
      <c r="J3891">
        <v>32.795339539263502</v>
      </c>
      <c r="K3891">
        <v>46.595296612634201</v>
      </c>
      <c r="L3891">
        <v>40.514671835279799</v>
      </c>
      <c r="M3891">
        <v>70.671034715513798</v>
      </c>
      <c r="N3891">
        <v>1.74207053856326</v>
      </c>
      <c r="O3891">
        <v>13.6440677966101</v>
      </c>
      <c r="P3891">
        <v>108.40692334864001</v>
      </c>
      <c r="Q3891">
        <v>0.16844687226984401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D3892" t="s">
        <v>629</v>
      </c>
      <c r="E3892">
        <v>23.110000992</v>
      </c>
      <c r="F3892">
        <v>27.6</v>
      </c>
      <c r="G3892">
        <v>-1.8403630628424199</v>
      </c>
      <c r="H3892">
        <v>-11.2132409925687</v>
      </c>
      <c r="I3892">
        <v>-17.123258598970999</v>
      </c>
      <c r="J3892">
        <v>-3.1824477348975302</v>
      </c>
      <c r="K3892">
        <v>30.510799930198999</v>
      </c>
      <c r="L3892">
        <v>29.6634389493519</v>
      </c>
      <c r="M3892">
        <v>31.152554264023902</v>
      </c>
      <c r="N3892">
        <v>0.56068954946370697</v>
      </c>
      <c r="O3892">
        <v>50.543478260869499</v>
      </c>
      <c r="P3892">
        <v>92.334494773519097</v>
      </c>
      <c r="Q3892">
        <v>8.3839937222103006E-2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E3893">
        <v>23.1</v>
      </c>
      <c r="F3893">
        <v>81.45</v>
      </c>
      <c r="G3893">
        <v>52.698424996812101</v>
      </c>
      <c r="H3893">
        <v>-5.3586449009255803</v>
      </c>
      <c r="I3893">
        <v>51.094170703731997</v>
      </c>
      <c r="J3893">
        <v>9.33523282725921</v>
      </c>
      <c r="K3893">
        <v>78.373979979184796</v>
      </c>
      <c r="L3893">
        <v>65.467606182617999</v>
      </c>
      <c r="M3893">
        <v>45.704045804215198</v>
      </c>
      <c r="N3893">
        <v>2.2343837918175198</v>
      </c>
      <c r="O3893">
        <v>21.473296500920799</v>
      </c>
      <c r="P3893">
        <v>126.25</v>
      </c>
      <c r="Q3893">
        <v>6.6045577265582994E-2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E3894">
        <v>23.091247410000001</v>
      </c>
      <c r="F3894">
        <v>2.6</v>
      </c>
      <c r="K3894">
        <v>2.9214051989229399</v>
      </c>
      <c r="L3894">
        <v>4.2861502767889696</v>
      </c>
      <c r="M3894">
        <v>64.437260219561196</v>
      </c>
      <c r="N3894">
        <v>1</v>
      </c>
      <c r="Q3894">
        <v>-8.2544193203107005E-2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E3895">
        <v>23.03125</v>
      </c>
      <c r="F3895">
        <v>13.07</v>
      </c>
      <c r="G3895">
        <v>-24.289349748975798</v>
      </c>
      <c r="H3895">
        <v>26.171899291463099</v>
      </c>
      <c r="I3895">
        <v>12.1348060764909</v>
      </c>
      <c r="J3895">
        <v>-5.0343771004959601</v>
      </c>
      <c r="K3895">
        <v>12.1696169102437</v>
      </c>
      <c r="L3895">
        <v>11.269260625257999</v>
      </c>
      <c r="M3895">
        <v>58.3996823204264</v>
      </c>
      <c r="N3895">
        <v>1.0276679841897201</v>
      </c>
      <c r="O3895">
        <v>20.887528691660201</v>
      </c>
      <c r="P3895">
        <v>53.764705882352899</v>
      </c>
      <c r="Q3895">
        <v>7.9028638801359005E-2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D3896" t="s">
        <v>49</v>
      </c>
      <c r="E3896">
        <v>23.003050000000002</v>
      </c>
      <c r="F3896">
        <v>938.9</v>
      </c>
      <c r="G3896">
        <v>-4.6694578177912103</v>
      </c>
      <c r="H3896">
        <v>-4.5281007085368401</v>
      </c>
      <c r="I3896">
        <v>-12.4600461637378</v>
      </c>
      <c r="J3896">
        <v>-8.8922555041423795E-2</v>
      </c>
      <c r="K3896">
        <v>938.86167213749195</v>
      </c>
      <c r="L3896">
        <v>896.05965661175401</v>
      </c>
      <c r="M3896">
        <v>100</v>
      </c>
      <c r="O3896">
        <v>0</v>
      </c>
      <c r="P3896">
        <v>20.937721388548901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629</v>
      </c>
      <c r="E3897">
        <v>22.98433464</v>
      </c>
      <c r="F3897">
        <v>3.19</v>
      </c>
      <c r="G3897">
        <v>33.892820793659801</v>
      </c>
      <c r="H3897">
        <v>-8.7323049127410393</v>
      </c>
      <c r="I3897">
        <v>-31.289562703177999</v>
      </c>
      <c r="J3897">
        <v>-0.40142255504143098</v>
      </c>
      <c r="K3897">
        <v>3.1492713167355899</v>
      </c>
      <c r="L3897">
        <v>3.1274970049656798</v>
      </c>
      <c r="M3897">
        <v>45.074550996724298</v>
      </c>
      <c r="N3897">
        <v>1.44450214337697</v>
      </c>
      <c r="O3897">
        <v>42.006269592476499</v>
      </c>
      <c r="P3897">
        <v>67.894736842105203</v>
      </c>
      <c r="Q3897">
        <v>1.1007093914498001E-2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D3898" t="s">
        <v>333</v>
      </c>
      <c r="E3898">
        <v>22.86830016</v>
      </c>
      <c r="F3898">
        <v>37.729999999999997</v>
      </c>
      <c r="G3898">
        <v>-46.3424733239872</v>
      </c>
      <c r="H3898">
        <v>-4.1013202337435697</v>
      </c>
      <c r="I3898">
        <v>-16.308160332952902</v>
      </c>
      <c r="J3898">
        <v>-0.72233506493849897</v>
      </c>
      <c r="K3898">
        <v>38.181746870376699</v>
      </c>
      <c r="L3898">
        <v>38.396988824925003</v>
      </c>
      <c r="M3898">
        <v>50.3691842211813</v>
      </c>
      <c r="N3898">
        <v>0.468633811113292</v>
      </c>
      <c r="O3898">
        <v>52.557646435197398</v>
      </c>
      <c r="P3898">
        <v>16.3787785317705</v>
      </c>
      <c r="Q3898">
        <v>8.3947634979611996E-2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E3899">
        <v>22.865441949000001</v>
      </c>
      <c r="F3899">
        <v>11.02</v>
      </c>
      <c r="G3899">
        <v>0.47977731539893698</v>
      </c>
      <c r="H3899">
        <v>26.668997235840401</v>
      </c>
      <c r="I3899">
        <v>10.668445456373799</v>
      </c>
      <c r="J3899">
        <v>-0.91159165924617502</v>
      </c>
      <c r="K3899">
        <v>9.3033895206322494</v>
      </c>
      <c r="L3899">
        <v>8.8169487556951598</v>
      </c>
      <c r="M3899">
        <v>62.096685549279002</v>
      </c>
      <c r="N3899">
        <v>2.7499198803546601</v>
      </c>
      <c r="O3899">
        <v>24.137931034482701</v>
      </c>
      <c r="P3899">
        <v>60.875912408759099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D3900" t="s">
        <v>100</v>
      </c>
      <c r="E3900">
        <v>22.863406094999998</v>
      </c>
      <c r="F3900">
        <v>4.62</v>
      </c>
      <c r="G3900">
        <v>25.3732129505225</v>
      </c>
      <c r="H3900">
        <v>2.74889459662749</v>
      </c>
      <c r="I3900">
        <v>5.6985216111981796</v>
      </c>
      <c r="J3900">
        <v>7.6940963128830999</v>
      </c>
      <c r="K3900">
        <v>4.2651083353209804</v>
      </c>
      <c r="L3900">
        <v>3.9878174993603501</v>
      </c>
      <c r="M3900">
        <v>58.118007422795401</v>
      </c>
      <c r="N3900">
        <v>1.04516079418398</v>
      </c>
      <c r="O3900">
        <v>40.259740259740198</v>
      </c>
      <c r="P3900">
        <v>80.46875</v>
      </c>
      <c r="Q3900">
        <v>-1.1757620637397E-2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E3901">
        <v>22.85910552</v>
      </c>
      <c r="F3901">
        <v>15.8</v>
      </c>
      <c r="G3901">
        <v>49.948376349215302</v>
      </c>
      <c r="H3901">
        <v>-2.9656007085368401</v>
      </c>
      <c r="I3901">
        <v>-3.4945289223585601</v>
      </c>
      <c r="J3901">
        <v>-1.6040740701929299</v>
      </c>
      <c r="K3901">
        <v>16.625043833428101</v>
      </c>
      <c r="L3901">
        <v>15.521070939541399</v>
      </c>
      <c r="M3901">
        <v>42.114104804536602</v>
      </c>
      <c r="N3901">
        <v>0.68353826846862198</v>
      </c>
      <c r="O3901">
        <v>49.6202531645569</v>
      </c>
      <c r="P3901">
        <v>101.017811704834</v>
      </c>
      <c r="Q3901">
        <v>7.4504790167399998E-2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46</v>
      </c>
      <c r="E3902">
        <v>22.7923674</v>
      </c>
      <c r="F3902">
        <v>13.53</v>
      </c>
      <c r="G3902">
        <v>272.33399726424801</v>
      </c>
      <c r="H3902">
        <v>77.529946784866794</v>
      </c>
      <c r="I3902">
        <v>187.53995383626199</v>
      </c>
      <c r="J3902">
        <v>8.0615476643943094</v>
      </c>
      <c r="K3902">
        <v>9.1747269909480504</v>
      </c>
      <c r="L3902">
        <v>6.1258512814026096</v>
      </c>
      <c r="M3902">
        <v>96.576353036956505</v>
      </c>
      <c r="N3902">
        <v>1.2829444197506801</v>
      </c>
      <c r="O3902">
        <v>3.9911308203991198</v>
      </c>
      <c r="P3902">
        <v>330.89171974522202</v>
      </c>
      <c r="Q3902">
        <v>0.10461366642740801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539</v>
      </c>
      <c r="E3903">
        <v>22.712</v>
      </c>
      <c r="F3903">
        <v>16.66</v>
      </c>
      <c r="G3903">
        <v>9.8399752652045205</v>
      </c>
      <c r="H3903">
        <v>-16.763516299657098</v>
      </c>
      <c r="I3903">
        <v>-15.0331455789425</v>
      </c>
      <c r="J3903">
        <v>-1.53819791736026</v>
      </c>
      <c r="K3903">
        <v>17.918879211192799</v>
      </c>
      <c r="L3903">
        <v>17.615195062850301</v>
      </c>
      <c r="M3903">
        <v>36.006476491176301</v>
      </c>
      <c r="N3903">
        <v>0.25558807812022999</v>
      </c>
      <c r="O3903">
        <v>99.579831932773104</v>
      </c>
      <c r="P3903">
        <v>52.844036697247702</v>
      </c>
      <c r="Q3903">
        <v>4.2865272942654999E-2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140</v>
      </c>
      <c r="E3904">
        <v>22.652323599999999</v>
      </c>
      <c r="F3904">
        <v>17.82</v>
      </c>
      <c r="G3904">
        <v>46.069121371694401</v>
      </c>
      <c r="H3904">
        <v>-25.182306316013399</v>
      </c>
      <c r="I3904">
        <v>-26.289833397780399</v>
      </c>
      <c r="J3904">
        <v>-0.20656961386495001</v>
      </c>
      <c r="K3904">
        <v>19.873720522343898</v>
      </c>
      <c r="L3904">
        <v>20.083696992684601</v>
      </c>
      <c r="M3904">
        <v>26.283515440216899</v>
      </c>
      <c r="N3904">
        <v>0.83470678525163</v>
      </c>
      <c r="O3904">
        <v>61.7845117845117</v>
      </c>
      <c r="P3904">
        <v>71.676300578034599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D3905" t="s">
        <v>403</v>
      </c>
      <c r="E3905">
        <v>22.629842694000001</v>
      </c>
      <c r="F3905">
        <v>16.53</v>
      </c>
      <c r="G3905">
        <v>425.39282079365898</v>
      </c>
      <c r="H3905">
        <v>68.560904527065205</v>
      </c>
      <c r="I3905">
        <v>254.87328716959499</v>
      </c>
      <c r="J3905">
        <v>-2.33611356627737</v>
      </c>
      <c r="K3905">
        <v>11.014731586940901</v>
      </c>
      <c r="L3905">
        <v>6.8823920915082297</v>
      </c>
      <c r="M3905">
        <v>99.9984628697202</v>
      </c>
      <c r="N3905">
        <v>0.89547236952568898</v>
      </c>
      <c r="O3905">
        <v>6.3520871143375404</v>
      </c>
      <c r="P3905">
        <v>490.35714285714198</v>
      </c>
      <c r="Q3905">
        <v>9.7848165634034007E-2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403</v>
      </c>
      <c r="E3906">
        <v>22.623699999999999</v>
      </c>
      <c r="F3906">
        <v>15.09</v>
      </c>
      <c r="G3906">
        <v>116.607909076163</v>
      </c>
      <c r="H3906">
        <v>9.0325053520692205</v>
      </c>
      <c r="I3906">
        <v>46.717169026135501</v>
      </c>
      <c r="J3906">
        <v>-6.4014225550414201</v>
      </c>
      <c r="K3906">
        <v>13.405944609583701</v>
      </c>
      <c r="L3906">
        <v>10.458847235206701</v>
      </c>
      <c r="M3906">
        <v>48.687503608837503</v>
      </c>
      <c r="N3906">
        <v>1.49857430207113</v>
      </c>
      <c r="O3906">
        <v>10.271703114645399</v>
      </c>
      <c r="P3906">
        <v>229.475982532751</v>
      </c>
      <c r="Q3906">
        <v>6.2967122031035994E-2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D3907" t="s">
        <v>330</v>
      </c>
      <c r="E3907">
        <v>22.587738431999998</v>
      </c>
      <c r="F3907">
        <v>17.46</v>
      </c>
      <c r="G3907">
        <v>36.503626654465698</v>
      </c>
      <c r="H3907">
        <v>2.65074060128683</v>
      </c>
      <c r="I3907">
        <v>-39.7100461637378</v>
      </c>
      <c r="J3907">
        <v>14.911077444958501</v>
      </c>
      <c r="K3907">
        <v>15.985845223015801</v>
      </c>
      <c r="L3907">
        <v>16.353215308442401</v>
      </c>
      <c r="M3907">
        <v>69.218196519885197</v>
      </c>
      <c r="N3907">
        <v>1.03924109885427</v>
      </c>
      <c r="O3907">
        <v>42.435155109918497</v>
      </c>
      <c r="P3907">
        <v>70.642953537690403</v>
      </c>
      <c r="Q3907">
        <v>4.9202966744845998E-2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713</v>
      </c>
      <c r="E3908">
        <v>22.46870916</v>
      </c>
      <c r="F3908">
        <v>115.51</v>
      </c>
      <c r="G3908">
        <v>10.7843664306889</v>
      </c>
      <c r="H3908">
        <v>-0.58191236772966004</v>
      </c>
      <c r="I3908">
        <v>6.7207214796793702</v>
      </c>
      <c r="J3908">
        <v>1.6759382755846199</v>
      </c>
      <c r="K3908">
        <v>110.646340265917</v>
      </c>
      <c r="L3908">
        <v>100.398479619318</v>
      </c>
      <c r="M3908">
        <v>31.967359018905899</v>
      </c>
      <c r="N3908">
        <v>2.6846391950447699</v>
      </c>
      <c r="O3908">
        <v>3.6273915678296298</v>
      </c>
      <c r="P3908">
        <v>39.978187106156099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140</v>
      </c>
      <c r="E3909">
        <v>22.427411580000001</v>
      </c>
      <c r="F3909">
        <v>22.19</v>
      </c>
      <c r="G3909">
        <v>-52.227549576710501</v>
      </c>
      <c r="H3909">
        <v>-24.727142359845299</v>
      </c>
      <c r="I3909">
        <v>-1.34337115121908</v>
      </c>
      <c r="J3909">
        <v>-3.8667003328192</v>
      </c>
      <c r="K3909">
        <v>24.450549899779201</v>
      </c>
      <c r="L3909">
        <v>23.720239385411698</v>
      </c>
      <c r="M3909">
        <v>23.591397025746801</v>
      </c>
      <c r="N3909">
        <v>0.21461237300725999</v>
      </c>
      <c r="O3909">
        <v>74.943668319062596</v>
      </c>
      <c r="P3909">
        <v>30.529411764705799</v>
      </c>
      <c r="Q3909">
        <v>-1.0300091592065E-2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403</v>
      </c>
      <c r="E3910">
        <v>22.3917</v>
      </c>
      <c r="F3910">
        <v>22.58</v>
      </c>
      <c r="G3910">
        <v>63.031083116132599</v>
      </c>
      <c r="H3910">
        <v>-12.0119716762787</v>
      </c>
      <c r="I3910">
        <v>28.753212122691099</v>
      </c>
      <c r="J3910">
        <v>2.3396488735300101</v>
      </c>
      <c r="K3910">
        <v>21.286515576704002</v>
      </c>
      <c r="L3910">
        <v>17.688502237980099</v>
      </c>
      <c r="M3910">
        <v>38.854449044794102</v>
      </c>
      <c r="N3910">
        <v>2.0956421708728801</v>
      </c>
      <c r="O3910">
        <v>23.0292294065544</v>
      </c>
      <c r="P3910">
        <v>98.418277680140505</v>
      </c>
      <c r="Q3910">
        <v>0.121153131735286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75</v>
      </c>
      <c r="E3911">
        <v>22.374654400000001</v>
      </c>
      <c r="F3911">
        <v>24.39</v>
      </c>
      <c r="G3911">
        <v>-41.358474543127699</v>
      </c>
      <c r="H3911">
        <v>-2.48206490291023</v>
      </c>
      <c r="I3911">
        <v>-26.154313679661399</v>
      </c>
      <c r="J3911">
        <v>-3.2442623608666499</v>
      </c>
      <c r="K3911">
        <v>24.872491772938101</v>
      </c>
      <c r="L3911">
        <v>27.728920563786399</v>
      </c>
      <c r="M3911">
        <v>43.246087156266697</v>
      </c>
      <c r="N3911">
        <v>0.65738540558139003</v>
      </c>
      <c r="O3911">
        <v>25.051250512505099</v>
      </c>
      <c r="P3911">
        <v>10.6624319419237</v>
      </c>
      <c r="Q3911">
        <v>-1.8140789262046E-2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D3912" t="s">
        <v>539</v>
      </c>
      <c r="E3912">
        <v>22.260735</v>
      </c>
      <c r="F3912">
        <v>1.06</v>
      </c>
      <c r="G3912">
        <v>-22.722563821724702</v>
      </c>
      <c r="H3912">
        <v>-0.64460556290576898</v>
      </c>
      <c r="I3912">
        <v>-54.536548895978299</v>
      </c>
      <c r="J3912">
        <v>-7.0454442941718396</v>
      </c>
      <c r="K3912">
        <v>1.1075826383754499</v>
      </c>
      <c r="L3912">
        <v>1.25826147976805</v>
      </c>
      <c r="M3912">
        <v>43.695900965194902</v>
      </c>
      <c r="N3912">
        <v>2.74921757136695</v>
      </c>
      <c r="O3912">
        <v>140.56603773584899</v>
      </c>
      <c r="P3912">
        <v>24.705882352941099</v>
      </c>
      <c r="Q3912">
        <v>2.2976855605772999E-2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21</v>
      </c>
      <c r="E3913">
        <v>22.26</v>
      </c>
      <c r="F3913">
        <v>80.099999999999994</v>
      </c>
      <c r="G3913">
        <v>74.093643531131704</v>
      </c>
      <c r="H3913">
        <v>-1.9647204268467</v>
      </c>
      <c r="I3913">
        <v>-20.019192153351199</v>
      </c>
      <c r="J3913">
        <v>-6.1276322324607797</v>
      </c>
      <c r="K3913">
        <v>70.031564777448096</v>
      </c>
      <c r="L3913">
        <v>63.1649790430859</v>
      </c>
      <c r="M3913">
        <v>54.410138210783501</v>
      </c>
      <c r="N3913">
        <v>1.34619676778387</v>
      </c>
      <c r="O3913">
        <v>27.9151061173533</v>
      </c>
      <c r="P3913">
        <v>128.07517084282401</v>
      </c>
      <c r="Q3913">
        <v>0.12063755862502699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D3914" t="s">
        <v>182</v>
      </c>
      <c r="E3914">
        <v>22.188840299999999</v>
      </c>
      <c r="F3914">
        <v>46</v>
      </c>
      <c r="G3914">
        <v>54.784977656404898</v>
      </c>
      <c r="H3914">
        <v>-9.4081668789255897</v>
      </c>
      <c r="I3914">
        <v>-14.483475343716499</v>
      </c>
      <c r="J3914">
        <v>0.12894236870585499</v>
      </c>
      <c r="K3914">
        <v>45.510798950144398</v>
      </c>
      <c r="L3914">
        <v>39.391644107167103</v>
      </c>
      <c r="M3914">
        <v>61.181552145531903</v>
      </c>
      <c r="N3914">
        <v>0.23715415019762801</v>
      </c>
      <c r="O3914">
        <v>10.6521739130434</v>
      </c>
      <c r="P3914">
        <v>97.424892703862596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E3915">
        <v>22.1723325</v>
      </c>
      <c r="F3915">
        <v>43.52</v>
      </c>
      <c r="G3915">
        <v>194.39282079365901</v>
      </c>
      <c r="H3915">
        <v>40.265002739739003</v>
      </c>
      <c r="I3915">
        <v>78.417146818718194</v>
      </c>
      <c r="J3915">
        <v>10.411077444958501</v>
      </c>
      <c r="K3915">
        <v>30.861696262176</v>
      </c>
      <c r="L3915">
        <v>25.457958452583298</v>
      </c>
      <c r="M3915">
        <v>91.173566195141603</v>
      </c>
      <c r="N3915">
        <v>2.9839768859968601</v>
      </c>
      <c r="O3915">
        <v>6.1121323529411598</v>
      </c>
      <c r="P3915">
        <v>253.53371242891899</v>
      </c>
      <c r="Q3915">
        <v>0.11245806277156301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E3916">
        <v>22.171139499999999</v>
      </c>
      <c r="F3916">
        <v>48.8</v>
      </c>
      <c r="G3916">
        <v>-40.589757603552698</v>
      </c>
      <c r="H3916">
        <v>-7.9993695847870896</v>
      </c>
      <c r="I3916">
        <v>-29.311298506556</v>
      </c>
      <c r="J3916">
        <v>-1.6489225550414199</v>
      </c>
      <c r="K3916">
        <v>51.534771756846702</v>
      </c>
      <c r="L3916">
        <v>53.429458186619101</v>
      </c>
      <c r="M3916">
        <v>58.8398714022901</v>
      </c>
      <c r="N3916">
        <v>0.653140850565743</v>
      </c>
      <c r="O3916">
        <v>36.782786885245898</v>
      </c>
      <c r="P3916">
        <v>32.249322493224902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539</v>
      </c>
      <c r="E3917">
        <v>22.105025999999999</v>
      </c>
      <c r="F3917">
        <v>8.34</v>
      </c>
      <c r="G3917">
        <v>-21.226703611847</v>
      </c>
      <c r="H3917">
        <v>-3.9321531519218298</v>
      </c>
      <c r="I3917">
        <v>25.848411547704899</v>
      </c>
      <c r="J3917">
        <v>-2.6293382594294199</v>
      </c>
      <c r="K3917">
        <v>8.6264793193567204</v>
      </c>
      <c r="L3917">
        <v>8.0317239151899606</v>
      </c>
      <c r="M3917">
        <v>39.6506580875784</v>
      </c>
      <c r="N3917">
        <v>1.4197434508787099</v>
      </c>
      <c r="O3917">
        <v>60.5515587529976</v>
      </c>
      <c r="P3917">
        <v>73.029045643153495</v>
      </c>
      <c r="Q3917">
        <v>6.0652725607827002E-2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629</v>
      </c>
      <c r="E3918">
        <v>22.093747199999999</v>
      </c>
      <c r="F3918">
        <v>29.15</v>
      </c>
      <c r="G3918">
        <v>8.0471078179605904</v>
      </c>
      <c r="H3918">
        <v>-8.11116259778764</v>
      </c>
      <c r="I3918">
        <v>-25.236826534773101</v>
      </c>
      <c r="J3918">
        <v>1.28094045865721</v>
      </c>
      <c r="K3918">
        <v>28.935535437370401</v>
      </c>
      <c r="L3918">
        <v>28.418107087633999</v>
      </c>
      <c r="M3918">
        <v>47.242929502947398</v>
      </c>
      <c r="N3918">
        <v>1.19069178106546</v>
      </c>
      <c r="O3918">
        <v>57.289879931389301</v>
      </c>
      <c r="P3918">
        <v>42.1257922964407</v>
      </c>
      <c r="Q3918">
        <v>4.2161979942324998E-2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140</v>
      </c>
      <c r="E3919">
        <v>22.05815046</v>
      </c>
      <c r="F3919">
        <v>18.02</v>
      </c>
      <c r="G3919">
        <v>-21.302350817742099</v>
      </c>
      <c r="H3919">
        <v>0.61475643432029403</v>
      </c>
      <c r="I3919">
        <v>-9.1343580903433903</v>
      </c>
      <c r="J3919">
        <v>0.73299525317774605</v>
      </c>
      <c r="K3919">
        <v>18.236311141999099</v>
      </c>
      <c r="L3919">
        <v>18.502926148646999</v>
      </c>
      <c r="M3919">
        <v>54.175328226405902</v>
      </c>
      <c r="N3919">
        <v>1.0323695263302699</v>
      </c>
      <c r="O3919">
        <v>63.706992230854603</v>
      </c>
      <c r="P3919">
        <v>16.258064516129</v>
      </c>
      <c r="Q3919">
        <v>6.8054346995194998E-2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934</v>
      </c>
      <c r="E3920">
        <v>22.043970000000002</v>
      </c>
      <c r="F3920">
        <v>10.41</v>
      </c>
      <c r="G3920">
        <v>-38.639760659974201</v>
      </c>
      <c r="H3920">
        <v>-5.18291829506631</v>
      </c>
      <c r="I3920">
        <v>-48.437905942335597</v>
      </c>
      <c r="J3920">
        <v>0.86164778716389601</v>
      </c>
      <c r="K3920">
        <v>10.798996944793</v>
      </c>
      <c r="L3920">
        <v>12.4521817595075</v>
      </c>
      <c r="M3920">
        <v>59.20113461071</v>
      </c>
      <c r="N3920">
        <v>1.5775314987654701</v>
      </c>
      <c r="O3920">
        <v>69.068203650336201</v>
      </c>
      <c r="P3920">
        <v>26.796589524969502</v>
      </c>
      <c r="Q3920">
        <v>-8.8773420173221998E-2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403</v>
      </c>
      <c r="E3921">
        <v>22.036668599999999</v>
      </c>
      <c r="F3921">
        <v>42.6</v>
      </c>
      <c r="G3921">
        <v>12.3461886693074</v>
      </c>
      <c r="H3921">
        <v>2.0785058980697699</v>
      </c>
      <c r="I3921">
        <v>-18.5447022483939</v>
      </c>
      <c r="J3921">
        <v>4.9717462818925799</v>
      </c>
      <c r="K3921">
        <v>34.650059683177602</v>
      </c>
      <c r="L3921">
        <v>34.719713472185603</v>
      </c>
      <c r="M3921">
        <v>74.233885959622498</v>
      </c>
      <c r="N3921">
        <v>1.85972363636363</v>
      </c>
      <c r="O3921">
        <v>20.6572769953051</v>
      </c>
      <c r="P3921">
        <v>68.712871287128706</v>
      </c>
      <c r="Q3921">
        <v>-1.3947072060807E-2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1451</v>
      </c>
      <c r="E3922">
        <v>22</v>
      </c>
      <c r="F3922">
        <v>1.99</v>
      </c>
      <c r="G3922">
        <v>-4.2657157917060298</v>
      </c>
      <c r="H3922">
        <v>12.8876296285418</v>
      </c>
      <c r="I3922">
        <v>-28.846600785586599</v>
      </c>
      <c r="J3922">
        <v>15.380690704627</v>
      </c>
      <c r="K3922">
        <v>1.83461912912861</v>
      </c>
      <c r="L3922">
        <v>1.7712993610416301</v>
      </c>
      <c r="M3922">
        <v>75.960912683489497</v>
      </c>
      <c r="N3922">
        <v>2.2312312733768298</v>
      </c>
      <c r="O3922">
        <v>31.658291457286399</v>
      </c>
      <c r="P3922">
        <v>47.407407407407298</v>
      </c>
      <c r="Q3922">
        <v>0.169729200989752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1308</v>
      </c>
      <c r="E3923">
        <v>21.997200029999998</v>
      </c>
      <c r="F3923">
        <v>56.88</v>
      </c>
      <c r="G3923">
        <v>-18.427981919737501</v>
      </c>
      <c r="H3923">
        <v>-5.0580424149491297</v>
      </c>
      <c r="I3923">
        <v>-8.2842219879136998</v>
      </c>
      <c r="J3923">
        <v>-0.15990747074683401</v>
      </c>
      <c r="K3923">
        <v>56.306939880115898</v>
      </c>
      <c r="L3923">
        <v>55.077330330953302</v>
      </c>
      <c r="M3923">
        <v>48.752273491280398</v>
      </c>
      <c r="N3923">
        <v>2.6175599978308499</v>
      </c>
      <c r="O3923">
        <v>3.02390998593529</v>
      </c>
      <c r="P3923">
        <v>8.8820826952526808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E3924">
        <v>21.9263592</v>
      </c>
      <c r="F3924">
        <v>22.64</v>
      </c>
      <c r="G3924">
        <v>40.253626654465599</v>
      </c>
      <c r="H3924">
        <v>-7.7027038831399999</v>
      </c>
      <c r="I3924">
        <v>0.73995383626212596</v>
      </c>
      <c r="J3924">
        <v>-6.8244597451240603</v>
      </c>
      <c r="K3924">
        <v>24.074999585780599</v>
      </c>
      <c r="L3924">
        <v>21.337225651773799</v>
      </c>
      <c r="M3924">
        <v>43.738264136410201</v>
      </c>
      <c r="N3924">
        <v>0.99986857262135698</v>
      </c>
      <c r="O3924">
        <v>41.298586572438097</v>
      </c>
      <c r="P3924">
        <v>70.225563909774394</v>
      </c>
      <c r="Q3924">
        <v>0.103877875353046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692</v>
      </c>
      <c r="E3925">
        <v>21.911999999999999</v>
      </c>
      <c r="F3925">
        <v>20.72</v>
      </c>
      <c r="G3925">
        <v>6.36734308665344</v>
      </c>
      <c r="H3925">
        <v>-7.0884158242433797</v>
      </c>
      <c r="I3925">
        <v>-6.0399126249602597</v>
      </c>
      <c r="J3925">
        <v>4.0689721818006701</v>
      </c>
      <c r="K3925">
        <v>19.581564957454098</v>
      </c>
      <c r="L3925">
        <v>18.414717082322099</v>
      </c>
      <c r="M3925">
        <v>54.1100946902909</v>
      </c>
      <c r="N3925">
        <v>0.77021309029932805</v>
      </c>
      <c r="O3925">
        <v>10.9555984555984</v>
      </c>
      <c r="P3925">
        <v>59.017651573292397</v>
      </c>
      <c r="Q3925">
        <v>2.9264957130041999E-2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403</v>
      </c>
      <c r="E3926">
        <v>21.879259325</v>
      </c>
      <c r="F3926">
        <v>89.64</v>
      </c>
      <c r="G3926">
        <v>-25.607179206340099</v>
      </c>
      <c r="H3926">
        <v>31.785767904601801</v>
      </c>
      <c r="I3926">
        <v>51.116596172028501</v>
      </c>
      <c r="J3926">
        <v>23.382151825123799</v>
      </c>
      <c r="M3926">
        <v>100</v>
      </c>
      <c r="N3926">
        <v>1.0909090909090899</v>
      </c>
      <c r="O3926">
        <v>0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21.845742000000001</v>
      </c>
      <c r="F3927">
        <v>20.75</v>
      </c>
      <c r="G3927">
        <v>-77.964158611374501</v>
      </c>
      <c r="H3927">
        <v>-2.1357562109291801</v>
      </c>
      <c r="I3927">
        <v>-66.613824334307907</v>
      </c>
      <c r="J3927">
        <v>8.8169298622613699</v>
      </c>
      <c r="K3927">
        <v>23.276983827464601</v>
      </c>
      <c r="L3927">
        <v>34.100084201207999</v>
      </c>
      <c r="M3927">
        <v>64.623100611454504</v>
      </c>
      <c r="N3927">
        <v>1.2590646024921901</v>
      </c>
      <c r="O3927">
        <v>248.578313253012</v>
      </c>
      <c r="P3927">
        <v>11.081370449678801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624</v>
      </c>
      <c r="E3928">
        <v>21.779934000000001</v>
      </c>
      <c r="F3928">
        <v>36.1</v>
      </c>
      <c r="G3928">
        <v>-5.6736243890644298</v>
      </c>
      <c r="H3928">
        <v>-35.394022496246301</v>
      </c>
      <c r="I3928">
        <v>-26.507665211356901</v>
      </c>
      <c r="J3928">
        <v>3.9651314990126298</v>
      </c>
      <c r="K3928">
        <v>45.5122454181721</v>
      </c>
      <c r="L3928">
        <v>44.601015425007503</v>
      </c>
      <c r="M3928">
        <v>15.8187562850209</v>
      </c>
      <c r="N3928">
        <v>3.3613636363636301</v>
      </c>
      <c r="O3928">
        <v>105.95567867036</v>
      </c>
      <c r="P3928">
        <v>63.348416289592699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484</v>
      </c>
      <c r="E3929">
        <v>21.754000000000001</v>
      </c>
      <c r="F3929">
        <v>2.78</v>
      </c>
      <c r="G3929">
        <v>11.338633601541501</v>
      </c>
      <c r="H3929">
        <v>8.8339682569804001</v>
      </c>
      <c r="I3929">
        <v>-7.55438578637939</v>
      </c>
      <c r="J3929">
        <v>-0.46771043382931099</v>
      </c>
      <c r="K3929">
        <v>2.5032040696722699</v>
      </c>
      <c r="L3929">
        <v>2.4102767867397001</v>
      </c>
      <c r="M3929">
        <v>71.629297275685502</v>
      </c>
      <c r="N3929">
        <v>1.83147991255674</v>
      </c>
      <c r="O3929">
        <v>13.6690647482014</v>
      </c>
      <c r="P3929">
        <v>51.086956521739097</v>
      </c>
      <c r="Q3929">
        <v>5.7786540173834999E-2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E3930">
        <v>21.7348</v>
      </c>
      <c r="F3930">
        <v>67</v>
      </c>
      <c r="G3930">
        <v>-38.025479859934897</v>
      </c>
      <c r="H3930">
        <v>-1.4511776316137599</v>
      </c>
      <c r="I3930">
        <v>-21.919505623197299</v>
      </c>
      <c r="J3930">
        <v>2.9880005218816499</v>
      </c>
      <c r="K3930">
        <v>67.022756428448105</v>
      </c>
      <c r="L3930">
        <v>68.966799732050504</v>
      </c>
      <c r="M3930">
        <v>70.999419669693793</v>
      </c>
      <c r="N3930">
        <v>1.14478114478114</v>
      </c>
      <c r="O3930">
        <v>43.283582089552198</v>
      </c>
      <c r="P3930">
        <v>19.6428571428571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E3931">
        <v>21.72863744</v>
      </c>
      <c r="F3931">
        <v>21.57</v>
      </c>
      <c r="G3931">
        <v>33.581012675578599</v>
      </c>
      <c r="H3931">
        <v>0.496289535365604</v>
      </c>
      <c r="I3931">
        <v>9.4043606159231405</v>
      </c>
      <c r="J3931">
        <v>0.23726570218131701</v>
      </c>
      <c r="K3931">
        <v>20.5624863839009</v>
      </c>
      <c r="L3931">
        <v>18.339193631415299</v>
      </c>
      <c r="M3931">
        <v>52.754634457031003</v>
      </c>
      <c r="N3931">
        <v>0.91141817798158498</v>
      </c>
      <c r="O3931">
        <v>14.510894761242399</v>
      </c>
      <c r="P3931">
        <v>85.150214592274594</v>
      </c>
      <c r="Q3931">
        <v>-2.1083697769095001E-2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542</v>
      </c>
      <c r="E3932">
        <v>21.699202499999998</v>
      </c>
      <c r="F3932">
        <v>72.790000000000006</v>
      </c>
      <c r="G3932">
        <v>-3.16815481609627</v>
      </c>
      <c r="H3932">
        <v>-3.0585415762765198</v>
      </c>
      <c r="I3932">
        <v>-15.329007999873401</v>
      </c>
      <c r="J3932">
        <v>5.88973553588096</v>
      </c>
      <c r="K3932">
        <v>71.231149239168801</v>
      </c>
      <c r="L3932">
        <v>69.752513101216294</v>
      </c>
      <c r="M3932">
        <v>52.789856731150003</v>
      </c>
      <c r="N3932">
        <v>1.24496452365862</v>
      </c>
      <c r="O3932">
        <v>15.400467097128701</v>
      </c>
      <c r="P3932">
        <v>39.980769230769198</v>
      </c>
      <c r="Q3932">
        <v>-7.5741149659837997E-2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539</v>
      </c>
      <c r="E3933">
        <v>21.604326100000002</v>
      </c>
      <c r="F3933">
        <v>52</v>
      </c>
      <c r="G3933">
        <v>391.29142914355998</v>
      </c>
      <c r="H3933">
        <v>-31.3596515106758</v>
      </c>
      <c r="I3933">
        <v>221.51554792746299</v>
      </c>
      <c r="J3933">
        <v>-5.7268535895241799</v>
      </c>
      <c r="K3933">
        <v>60.346600947010302</v>
      </c>
      <c r="L3933">
        <v>39.690911833991301</v>
      </c>
      <c r="M3933">
        <v>41.994590459364701</v>
      </c>
      <c r="N3933">
        <v>0.62458591758152004</v>
      </c>
      <c r="O3933">
        <v>49.769230769230703</v>
      </c>
      <c r="P3933">
        <v>416.89860834989997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629</v>
      </c>
      <c r="E3934">
        <v>21.602940480000001</v>
      </c>
      <c r="F3934">
        <v>3.4</v>
      </c>
      <c r="G3934">
        <v>-70.142252615801794</v>
      </c>
      <c r="H3934">
        <v>-7.3852435656796898</v>
      </c>
      <c r="I3934">
        <v>-55.887666796017399</v>
      </c>
      <c r="J3934">
        <v>-3.4980134641323302</v>
      </c>
      <c r="K3934">
        <v>3.50539860975258</v>
      </c>
      <c r="L3934">
        <v>4.2754081011991101</v>
      </c>
      <c r="M3934">
        <v>98.357265219866306</v>
      </c>
      <c r="N3934">
        <v>0.35885167464114798</v>
      </c>
      <c r="O3934">
        <v>116.17647058823501</v>
      </c>
      <c r="P3934">
        <v>4.2944785276073496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403</v>
      </c>
      <c r="E3935">
        <v>21.593250000000001</v>
      </c>
      <c r="F3935">
        <v>43.95</v>
      </c>
      <c r="G3935">
        <v>2.3404190469349202</v>
      </c>
      <c r="H3935">
        <v>1.35425223263963</v>
      </c>
      <c r="I3935">
        <v>3.1978485731042299</v>
      </c>
      <c r="J3935">
        <v>-16.755589221708</v>
      </c>
      <c r="K3935">
        <v>48.056751432844699</v>
      </c>
      <c r="L3935">
        <v>42.669673811895599</v>
      </c>
      <c r="M3935">
        <v>29.002924974527399</v>
      </c>
      <c r="N3935">
        <v>0.21279422334526099</v>
      </c>
      <c r="O3935">
        <v>41.797497155858899</v>
      </c>
      <c r="P3935">
        <v>71.411856474258897</v>
      </c>
      <c r="Q3935">
        <v>8.5757071018653E-2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403</v>
      </c>
      <c r="E3936">
        <v>21.567542400000001</v>
      </c>
      <c r="F3936">
        <v>31.35</v>
      </c>
      <c r="G3936">
        <v>19.868458844703898</v>
      </c>
      <c r="H3936">
        <v>43.419044171123303</v>
      </c>
      <c r="I3936">
        <v>36.825668121976399</v>
      </c>
      <c r="J3936">
        <v>-0.56511303123189505</v>
      </c>
      <c r="K3936">
        <v>24.4547940023437</v>
      </c>
      <c r="L3936">
        <v>16.9511075591479</v>
      </c>
      <c r="M3936">
        <v>88.393252057173299</v>
      </c>
      <c r="N3936">
        <v>0.87936424240141597</v>
      </c>
      <c r="O3936">
        <v>5.26315789473683</v>
      </c>
      <c r="P3936">
        <v>148.02215189873399</v>
      </c>
      <c r="Q3936">
        <v>0.151081085552665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346</v>
      </c>
      <c r="E3937">
        <v>21.517213760000001</v>
      </c>
      <c r="F3937">
        <v>15.05</v>
      </c>
      <c r="G3937">
        <v>-100.669316737408</v>
      </c>
      <c r="H3937">
        <v>-15.527509342481199</v>
      </c>
      <c r="I3937">
        <v>-60.741833105318598</v>
      </c>
      <c r="J3937">
        <v>-8.8922555041423795E-2</v>
      </c>
      <c r="K3937">
        <v>19.395224725756499</v>
      </c>
      <c r="L3937">
        <v>37.599002680976099</v>
      </c>
      <c r="M3937">
        <v>6.9133081973037598</v>
      </c>
      <c r="N3937">
        <v>1.05328604836666</v>
      </c>
      <c r="O3937">
        <v>336.87707641195999</v>
      </c>
      <c r="P3937">
        <v>0</v>
      </c>
      <c r="Q3937">
        <v>-6.6758328695492003E-2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E3938">
        <v>21.475714</v>
      </c>
      <c r="F3938">
        <v>48.54</v>
      </c>
      <c r="G3938">
        <v>90.1261541269931</v>
      </c>
      <c r="H3938">
        <v>38.688123227481398</v>
      </c>
      <c r="I3938">
        <v>26.2653039362906</v>
      </c>
      <c r="J3938">
        <v>3.1435254581354299</v>
      </c>
      <c r="K3938">
        <v>38.6807355647965</v>
      </c>
      <c r="L3938">
        <v>32.604755916941699</v>
      </c>
      <c r="M3938">
        <v>76.1308206752513</v>
      </c>
      <c r="N3938">
        <v>2.4656876239854801</v>
      </c>
      <c r="O3938">
        <v>15.7601977750309</v>
      </c>
      <c r="P3938">
        <v>127.034611786716</v>
      </c>
      <c r="Q3938">
        <v>0.10678238662563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713</v>
      </c>
      <c r="E3939">
        <v>21.450464595</v>
      </c>
      <c r="F3939">
        <v>39.75</v>
      </c>
      <c r="G3939">
        <v>4.09611391397282</v>
      </c>
      <c r="H3939">
        <v>2.3923145163766502</v>
      </c>
      <c r="I3939">
        <v>-4.3262050320730099</v>
      </c>
      <c r="J3939">
        <v>0.48694124065212602</v>
      </c>
      <c r="K3939">
        <v>37.630509358031503</v>
      </c>
      <c r="L3939">
        <v>36.271955750766899</v>
      </c>
      <c r="M3939">
        <v>53.954400247966703</v>
      </c>
      <c r="N3939">
        <v>1.1837429411807601</v>
      </c>
      <c r="O3939">
        <v>4.5534591194968703</v>
      </c>
      <c r="P3939">
        <v>31.404958677685901</v>
      </c>
      <c r="Q3939">
        <v>5.7901449305412002E-2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1535</v>
      </c>
      <c r="E3940">
        <v>21.449638531999899</v>
      </c>
      <c r="F3940">
        <v>8.14</v>
      </c>
      <c r="G3940">
        <v>103.68859544154699</v>
      </c>
      <c r="H3940">
        <v>51.802174520820898</v>
      </c>
      <c r="I3940">
        <v>20.982576787081801</v>
      </c>
      <c r="J3940">
        <v>28.417864775275302</v>
      </c>
      <c r="K3940">
        <v>5.8493412301438701</v>
      </c>
      <c r="L3940">
        <v>5.4734330884900304</v>
      </c>
      <c r="M3940">
        <v>93.498991873790104</v>
      </c>
      <c r="N3940">
        <v>3.09929297376461</v>
      </c>
      <c r="O3940">
        <v>9.8280098280098205</v>
      </c>
      <c r="Q3940">
        <v>6.5005420698922997E-2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D3941" t="s">
        <v>1840</v>
      </c>
      <c r="E3941">
        <v>21.390124</v>
      </c>
      <c r="F3941">
        <v>22.57</v>
      </c>
      <c r="G3941">
        <v>243.78725614554099</v>
      </c>
      <c r="H3941">
        <v>34.305023507272402</v>
      </c>
      <c r="I3941">
        <v>104.55918460549201</v>
      </c>
      <c r="J3941">
        <v>8.0205058768100592</v>
      </c>
      <c r="K3941">
        <v>16.9754586154958</v>
      </c>
      <c r="L3941">
        <v>13.468012069131101</v>
      </c>
      <c r="M3941">
        <v>96.542543312346297</v>
      </c>
      <c r="N3941">
        <v>2.3210980005095498</v>
      </c>
      <c r="O3941">
        <v>0</v>
      </c>
      <c r="P3941">
        <v>269.39443535188201</v>
      </c>
      <c r="Q3941">
        <v>4.1353551648508999E-2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629</v>
      </c>
      <c r="E3942">
        <v>21.346499999999999</v>
      </c>
      <c r="F3942">
        <v>22.08</v>
      </c>
      <c r="G3942">
        <v>0.56424936508837498</v>
      </c>
      <c r="H3942">
        <v>-2.33658093721716</v>
      </c>
      <c r="I3942">
        <v>-31.134079312909101</v>
      </c>
      <c r="J3942">
        <v>-1.3774637423400899</v>
      </c>
      <c r="K3942">
        <v>21.932182661671298</v>
      </c>
      <c r="L3942">
        <v>21.393773234006002</v>
      </c>
      <c r="M3942">
        <v>64.0828278744915</v>
      </c>
      <c r="N3942">
        <v>0.18687759364383399</v>
      </c>
      <c r="O3942">
        <v>50.543478260869499</v>
      </c>
      <c r="P3942">
        <v>37.999999999999901</v>
      </c>
      <c r="Q3942">
        <v>6.5647922814106002E-2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E3943">
        <v>21.34168</v>
      </c>
      <c r="F3943">
        <v>28.7</v>
      </c>
      <c r="G3943">
        <v>25.4454523726071</v>
      </c>
      <c r="H3943">
        <v>26.491422068035799</v>
      </c>
      <c r="I3943">
        <v>36.398874998087798</v>
      </c>
      <c r="J3943">
        <v>-1.39611209752509</v>
      </c>
      <c r="K3943">
        <v>28.012056586895</v>
      </c>
      <c r="L3943">
        <v>24.0618137012797</v>
      </c>
      <c r="M3943">
        <v>50.363453545452103</v>
      </c>
      <c r="N3943">
        <v>0.67678180089388695</v>
      </c>
      <c r="O3943">
        <v>17.247386759581801</v>
      </c>
      <c r="P3943">
        <v>94.576271186440593</v>
      </c>
      <c r="Q3943">
        <v>9.3904977426883002E-2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E3944">
        <v>21.325600000000001</v>
      </c>
      <c r="F3944">
        <v>9.0500000000000007</v>
      </c>
      <c r="G3944">
        <v>-40.4707728093505</v>
      </c>
      <c r="H3944">
        <v>0.70511885915372696</v>
      </c>
      <c r="I3944">
        <v>-35.307445993234801</v>
      </c>
      <c r="J3944">
        <v>9.8991868385376396</v>
      </c>
      <c r="K3944">
        <v>8.6800463779268497</v>
      </c>
      <c r="L3944">
        <v>9.2512940876367793</v>
      </c>
      <c r="M3944">
        <v>71.203962068461493</v>
      </c>
      <c r="N3944">
        <v>0.87803030303030305</v>
      </c>
      <c r="O3944">
        <v>54.1436464088397</v>
      </c>
      <c r="P3944">
        <v>21.6397849462365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E3945">
        <v>21.29665</v>
      </c>
      <c r="F3945">
        <v>32.64</v>
      </c>
      <c r="G3945">
        <v>25.154945504976201</v>
      </c>
      <c r="H3945">
        <v>-4.5281007085368401</v>
      </c>
      <c r="I3945">
        <v>-7.4745202711679104</v>
      </c>
      <c r="J3945">
        <v>-8.8922555041423795E-2</v>
      </c>
      <c r="K3945">
        <v>32.400821246985103</v>
      </c>
      <c r="L3945">
        <v>29.616961807855201</v>
      </c>
      <c r="M3945">
        <v>1.5738798927461899</v>
      </c>
      <c r="N3945">
        <v>0</v>
      </c>
      <c r="O3945">
        <v>0.24509803921568499</v>
      </c>
      <c r="P3945">
        <v>94.285714285714207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E3946">
        <v>21.288540000000001</v>
      </c>
      <c r="F3946">
        <v>10.73</v>
      </c>
      <c r="G3946">
        <v>11.0807188828317</v>
      </c>
      <c r="H3946">
        <v>0.34761630867157001</v>
      </c>
      <c r="I3946">
        <v>-32.325617485619802</v>
      </c>
      <c r="J3946">
        <v>-3.4369401761867802</v>
      </c>
      <c r="K3946">
        <v>10.919227717402199</v>
      </c>
      <c r="L3946">
        <v>10.5714773107883</v>
      </c>
      <c r="M3946">
        <v>54.902282708674598</v>
      </c>
      <c r="N3946">
        <v>1.2035820158572501</v>
      </c>
      <c r="O3946">
        <v>48.928238583411002</v>
      </c>
      <c r="P3946">
        <v>68.710691823899296</v>
      </c>
      <c r="Q3946">
        <v>5.2596348524635003E-2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692</v>
      </c>
      <c r="E3947">
        <v>21.175712999999998</v>
      </c>
      <c r="F3947">
        <v>68.73</v>
      </c>
      <c r="G3947">
        <v>-27.421464920625802</v>
      </c>
      <c r="H3947">
        <v>0.46731634004246098</v>
      </c>
      <c r="I3947">
        <v>-18.822443983901302</v>
      </c>
      <c r="J3947">
        <v>-8.8922555041423795E-2</v>
      </c>
      <c r="K3947">
        <v>66.574372490983393</v>
      </c>
      <c r="L3947">
        <v>67.649031978720799</v>
      </c>
      <c r="M3947">
        <v>99.964255264645004</v>
      </c>
      <c r="N3947">
        <v>1.36363636363636</v>
      </c>
      <c r="O3947">
        <v>12.032591299287001</v>
      </c>
      <c r="P3947">
        <v>8.1340465701699092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1407</v>
      </c>
      <c r="E3948">
        <v>21.140877551999999</v>
      </c>
      <c r="F3948">
        <v>9.6300000000000008</v>
      </c>
      <c r="G3948">
        <v>-44.478282828918097</v>
      </c>
      <c r="H3948">
        <v>-6.1590894954889297</v>
      </c>
      <c r="I3948">
        <v>-44.113701238258798</v>
      </c>
      <c r="J3948">
        <v>-2.5156161849706402</v>
      </c>
      <c r="K3948">
        <v>10.020952476815699</v>
      </c>
      <c r="L3948">
        <v>12.2778794952771</v>
      </c>
      <c r="M3948">
        <v>30.292547813089602</v>
      </c>
      <c r="N3948">
        <v>0.96066998601258602</v>
      </c>
      <c r="O3948">
        <v>72.377985462097598</v>
      </c>
      <c r="P3948">
        <v>7</v>
      </c>
      <c r="Q3948">
        <v>-1.6814270539053999E-2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46</v>
      </c>
      <c r="E3949">
        <v>21.108750000000001</v>
      </c>
      <c r="F3949">
        <v>62.39</v>
      </c>
      <c r="G3949">
        <v>400.44678369416499</v>
      </c>
      <c r="H3949">
        <v>62.121113951148999</v>
      </c>
      <c r="I3949">
        <v>206.507233999861</v>
      </c>
      <c r="J3949">
        <v>-4.0273562354397896</v>
      </c>
      <c r="K3949">
        <v>47.8553524252697</v>
      </c>
      <c r="L3949">
        <v>30.6576382690419</v>
      </c>
      <c r="M3949">
        <v>67.559196082673395</v>
      </c>
      <c r="N3949">
        <v>1.86838435139393</v>
      </c>
      <c r="O3949">
        <v>11.396057060426299</v>
      </c>
      <c r="P3949">
        <v>426.05396290050498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75</v>
      </c>
      <c r="E3950">
        <v>21.09384056</v>
      </c>
      <c r="F3950">
        <v>6.1</v>
      </c>
      <c r="G3950">
        <v>-81.611506649542406</v>
      </c>
      <c r="H3950">
        <v>-14.8729282947437</v>
      </c>
      <c r="I3950">
        <v>-61.7534792476946</v>
      </c>
      <c r="J3950">
        <v>-2.5889225550414201</v>
      </c>
      <c r="K3950">
        <v>6.8849749898799502</v>
      </c>
      <c r="L3950">
        <v>8.8941130404264594</v>
      </c>
      <c r="M3950">
        <v>33.668295497328302</v>
      </c>
      <c r="N3950">
        <v>0.667073889278336</v>
      </c>
      <c r="O3950">
        <v>204.75409836065501</v>
      </c>
      <c r="P3950">
        <v>309.67092008059001</v>
      </c>
      <c r="Q3950">
        <v>8.5846689758285993E-2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E3951">
        <v>21.090250000000001</v>
      </c>
      <c r="F3951">
        <v>58.37</v>
      </c>
      <c r="G3951">
        <v>-81.737662895878998</v>
      </c>
      <c r="H3951">
        <v>-13.2423864228225</v>
      </c>
      <c r="I3951">
        <v>-68.688017667299903</v>
      </c>
      <c r="J3951">
        <v>0.27756959155543598</v>
      </c>
      <c r="M3951">
        <v>41.510228146419699</v>
      </c>
      <c r="O3951">
        <v>177.625492547541</v>
      </c>
      <c r="P3951">
        <v>11.2445206784829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403</v>
      </c>
      <c r="E3952">
        <v>21.067483500000002</v>
      </c>
      <c r="F3952">
        <v>35.93</v>
      </c>
      <c r="G3952">
        <v>88.2618684127074</v>
      </c>
      <c r="H3952">
        <v>-10.9564884688865</v>
      </c>
      <c r="I3952">
        <v>0.35000093202349802</v>
      </c>
      <c r="J3952">
        <v>3.20372575605708</v>
      </c>
      <c r="K3952">
        <v>35.346481587310798</v>
      </c>
      <c r="L3952">
        <v>31.303340793447902</v>
      </c>
      <c r="M3952">
        <v>58.892577141787299</v>
      </c>
      <c r="N3952">
        <v>1.49949121543277</v>
      </c>
      <c r="O3952">
        <v>20.289451711661499</v>
      </c>
      <c r="P3952">
        <v>131.806451612903</v>
      </c>
      <c r="Q3952">
        <v>8.1264608826074003E-2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E3953">
        <v>21.000426182999998</v>
      </c>
      <c r="F3953">
        <v>6.65</v>
      </c>
      <c r="G3953">
        <v>-12.8953147995605</v>
      </c>
      <c r="H3953">
        <v>-8.2706156785967195</v>
      </c>
      <c r="I3953">
        <v>-30.964948124522099</v>
      </c>
      <c r="J3953">
        <v>-6.0830746018250501</v>
      </c>
      <c r="K3953">
        <v>6.6177211718835398</v>
      </c>
      <c r="L3953">
        <v>6.4555435409224202</v>
      </c>
      <c r="M3953">
        <v>41.476918885099401</v>
      </c>
      <c r="N3953">
        <v>0.46044194553904</v>
      </c>
      <c r="O3953">
        <v>27.669172932330799</v>
      </c>
      <c r="P3953">
        <v>38.253638253638201</v>
      </c>
      <c r="Q3953">
        <v>4.4165528715816998E-2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713</v>
      </c>
      <c r="E3954">
        <v>20.996392725</v>
      </c>
      <c r="F3954">
        <v>125.02</v>
      </c>
      <c r="G3954">
        <v>10.855822214580099</v>
      </c>
      <c r="H3954">
        <v>-2.4165729081128999</v>
      </c>
      <c r="I3954">
        <v>6.9249805742300303</v>
      </c>
      <c r="J3954">
        <v>1.09866833201625</v>
      </c>
      <c r="K3954">
        <v>119.654272467216</v>
      </c>
      <c r="L3954">
        <v>108.53991231537201</v>
      </c>
      <c r="M3954">
        <v>31.0272649847048</v>
      </c>
      <c r="N3954">
        <v>1.0370635426060699</v>
      </c>
      <c r="O3954">
        <v>1.58374660054392</v>
      </c>
      <c r="P3954">
        <v>39.796488873979598</v>
      </c>
      <c r="Q3954">
        <v>7.1200898966220002E-3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214</v>
      </c>
      <c r="E3955">
        <v>20.947500000000002</v>
      </c>
      <c r="F3955">
        <v>81.180000000000007</v>
      </c>
      <c r="G3955">
        <v>79.911808135431897</v>
      </c>
      <c r="H3955">
        <v>2.85796529460616</v>
      </c>
      <c r="I3955">
        <v>7.8066205029287996</v>
      </c>
      <c r="J3955">
        <v>-8.8922555041423795E-2</v>
      </c>
      <c r="K3955">
        <v>81.196992572453794</v>
      </c>
      <c r="L3955">
        <v>72.218956238137594</v>
      </c>
      <c r="M3955">
        <v>66.258995899443704</v>
      </c>
      <c r="N3955">
        <v>1.2425342385834901</v>
      </c>
      <c r="O3955">
        <v>20.7193890120719</v>
      </c>
      <c r="P3955">
        <v>111.95822454307999</v>
      </c>
      <c r="Q3955">
        <v>7.2737622618021996E-2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D3956" t="s">
        <v>539</v>
      </c>
      <c r="E3956">
        <v>20.88</v>
      </c>
      <c r="F3956">
        <v>26.66</v>
      </c>
      <c r="G3956">
        <v>-40.918487973811501</v>
      </c>
      <c r="H3956">
        <v>-13.6343401689078</v>
      </c>
      <c r="I3956">
        <v>-52.791290568393201</v>
      </c>
      <c r="J3956">
        <v>-1.3348001658878801</v>
      </c>
      <c r="K3956">
        <v>30.383241237335401</v>
      </c>
      <c r="L3956">
        <v>35.234490578773602</v>
      </c>
      <c r="M3956">
        <v>40.842165286584802</v>
      </c>
      <c r="N3956">
        <v>1.55562357190752</v>
      </c>
      <c r="O3956">
        <v>121.30532633158199</v>
      </c>
      <c r="P3956">
        <v>11.5948095437421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448</v>
      </c>
      <c r="E3957">
        <v>20.831759999999999</v>
      </c>
      <c r="F3957">
        <v>20.21</v>
      </c>
      <c r="G3957">
        <v>-7.9228895781184805E-2</v>
      </c>
      <c r="H3957">
        <v>-30.461151882065099</v>
      </c>
      <c r="I3957">
        <v>-31.587697224162</v>
      </c>
      <c r="J3957">
        <v>-3.8389225550414201</v>
      </c>
      <c r="K3957">
        <v>21.769514747104001</v>
      </c>
      <c r="L3957">
        <v>21.8615946568213</v>
      </c>
      <c r="M3957">
        <v>10.409434135807601</v>
      </c>
      <c r="N3957">
        <v>0.59940059940059898</v>
      </c>
      <c r="O3957">
        <v>37.951509153884203</v>
      </c>
      <c r="P3957">
        <v>29.1373801916932</v>
      </c>
      <c r="Q3957">
        <v>0.133288651768036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E3958">
        <v>20.814225</v>
      </c>
      <c r="F3958">
        <v>50.12</v>
      </c>
      <c r="G3958">
        <v>32.151712830172201</v>
      </c>
      <c r="H3958">
        <v>34.887957685623697</v>
      </c>
      <c r="I3958">
        <v>47.412362129723</v>
      </c>
      <c r="J3958">
        <v>15.640597561293999</v>
      </c>
      <c r="K3958">
        <v>37.944012538986399</v>
      </c>
      <c r="L3958">
        <v>37.347684860918697</v>
      </c>
      <c r="M3958">
        <v>85.820290035826901</v>
      </c>
      <c r="N3958">
        <v>0.49474335188620899</v>
      </c>
      <c r="O3958">
        <v>14.026336791699901</v>
      </c>
      <c r="P3958">
        <v>77.4787535410765</v>
      </c>
      <c r="Q3958">
        <v>0.23958795945554601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713</v>
      </c>
      <c r="E3959">
        <v>20.802747875000001</v>
      </c>
      <c r="F3959">
        <v>89.83</v>
      </c>
      <c r="G3959">
        <v>2.6279470598889301</v>
      </c>
      <c r="H3959">
        <v>-3.4244971049332298</v>
      </c>
      <c r="I3959">
        <v>14.2931639392676</v>
      </c>
      <c r="J3959">
        <v>3.4516148685544699</v>
      </c>
      <c r="K3959">
        <v>85.917164442622706</v>
      </c>
      <c r="L3959">
        <v>77.827843845166996</v>
      </c>
      <c r="M3959">
        <v>59.256974662123497</v>
      </c>
      <c r="N3959">
        <v>0.659440867441351</v>
      </c>
      <c r="O3959">
        <v>5.08738728709785</v>
      </c>
      <c r="P3959">
        <v>35.694864048338303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E3960">
        <v>20.7056304</v>
      </c>
      <c r="F3960">
        <v>19.45</v>
      </c>
      <c r="G3960">
        <v>79.778248459974407</v>
      </c>
      <c r="H3960">
        <v>-18.498357581001901</v>
      </c>
      <c r="I3960">
        <v>7.15865002322397</v>
      </c>
      <c r="J3960">
        <v>7.03790123844903</v>
      </c>
      <c r="K3960">
        <v>19.542773446108399</v>
      </c>
      <c r="L3960">
        <v>16.789247524582699</v>
      </c>
      <c r="M3960">
        <v>39.650103239919403</v>
      </c>
      <c r="N3960">
        <v>0.29075784522810399</v>
      </c>
      <c r="O3960">
        <v>59.3830334190231</v>
      </c>
      <c r="P3960">
        <v>143.125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539</v>
      </c>
      <c r="E3961">
        <v>20.68264692</v>
      </c>
      <c r="F3961">
        <v>3.06</v>
      </c>
      <c r="G3961">
        <v>-105.541819729216</v>
      </c>
      <c r="H3961">
        <v>-5.8184232891820002</v>
      </c>
      <c r="I3961">
        <v>-74.682268385960001</v>
      </c>
      <c r="J3961">
        <v>-0.414655454064218</v>
      </c>
      <c r="K3961">
        <v>3.20276735387906</v>
      </c>
      <c r="L3961">
        <v>5.9740711160650903</v>
      </c>
      <c r="M3961">
        <v>64.754587480939804</v>
      </c>
      <c r="N3961">
        <v>1.5795513262351999</v>
      </c>
      <c r="O3961">
        <v>422.87581699346401</v>
      </c>
      <c r="P3961">
        <v>6.6202090592334297</v>
      </c>
      <c r="Q3961">
        <v>0.20595045173530299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140</v>
      </c>
      <c r="E3962">
        <v>20.627206600000001</v>
      </c>
      <c r="F3962">
        <v>26.65</v>
      </c>
      <c r="G3962">
        <v>209.61294657982299</v>
      </c>
      <c r="I3962">
        <v>85.681217776782503</v>
      </c>
      <c r="K3962">
        <v>20.138901269265599</v>
      </c>
      <c r="L3962">
        <v>14.926506281189599</v>
      </c>
      <c r="M3962">
        <v>97.886429792970802</v>
      </c>
      <c r="N3962">
        <v>0.42857142857142799</v>
      </c>
      <c r="O3962">
        <v>8.6303939962476495</v>
      </c>
      <c r="P3962">
        <v>237.341772151898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20.623900800000001</v>
      </c>
      <c r="F3963">
        <v>44.35</v>
      </c>
      <c r="G3963">
        <v>59.107523001073297</v>
      </c>
      <c r="H3963">
        <v>3.0779841593574702</v>
      </c>
      <c r="I3963">
        <v>55.851149282182398</v>
      </c>
      <c r="J3963">
        <v>-4.0889225550414201</v>
      </c>
      <c r="K3963">
        <v>39.729619186403497</v>
      </c>
      <c r="L3963">
        <v>33.935714058421198</v>
      </c>
      <c r="M3963">
        <v>57.498262432022997</v>
      </c>
      <c r="N3963">
        <v>1.7364657706695299</v>
      </c>
      <c r="O3963">
        <v>7.5310033821871203</v>
      </c>
      <c r="P3963">
        <v>110.18957345971501</v>
      </c>
      <c r="Q3963">
        <v>-7.9382395682269999E-3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D3964" t="s">
        <v>49</v>
      </c>
      <c r="E3964">
        <v>20.587343400000002</v>
      </c>
      <c r="F3964">
        <v>17.18</v>
      </c>
      <c r="G3964">
        <v>-60.482084437575899</v>
      </c>
      <c r="H3964">
        <v>3.5296262908618301</v>
      </c>
      <c r="I3964">
        <v>-59.986008289577804</v>
      </c>
      <c r="J3964">
        <v>4.3878216310050799</v>
      </c>
      <c r="K3964">
        <v>18.588837899125501</v>
      </c>
      <c r="L3964">
        <v>24.059498077101601</v>
      </c>
      <c r="M3964">
        <v>45.147141188741998</v>
      </c>
      <c r="N3964">
        <v>0.280501015716483</v>
      </c>
      <c r="O3964">
        <v>115.308498253783</v>
      </c>
      <c r="P3964">
        <v>12.287581699346401</v>
      </c>
      <c r="Q3964">
        <v>-4.0903327083699002E-2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E3965">
        <v>20.582032680000001</v>
      </c>
      <c r="F3965">
        <v>45.11</v>
      </c>
      <c r="G3965">
        <v>-15.797052624061701</v>
      </c>
      <c r="H3965">
        <v>0.33349501139801901</v>
      </c>
      <c r="I3965">
        <v>-15.3030356102164</v>
      </c>
      <c r="J3965">
        <v>0.98731062881507103</v>
      </c>
      <c r="K3965">
        <v>44.188220768589098</v>
      </c>
      <c r="L3965">
        <v>44.666776706794003</v>
      </c>
      <c r="M3965">
        <v>60.935482157485403</v>
      </c>
      <c r="N3965">
        <v>1.32112715351886</v>
      </c>
      <c r="O3965">
        <v>52.449567723342902</v>
      </c>
      <c r="P3965">
        <v>15.370843989769799</v>
      </c>
      <c r="Q3965">
        <v>1.8004368901326999E-2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629</v>
      </c>
      <c r="E3966">
        <v>20.545200000000001</v>
      </c>
      <c r="F3966">
        <v>14.16</v>
      </c>
      <c r="G3966">
        <v>96.684814514224897</v>
      </c>
      <c r="H3966">
        <v>18.199172018735801</v>
      </c>
      <c r="I3966">
        <v>-0.87612181385607502</v>
      </c>
      <c r="J3966">
        <v>11.6660443323757</v>
      </c>
      <c r="K3966">
        <v>12.2309617547205</v>
      </c>
      <c r="L3966">
        <v>11.569383812427001</v>
      </c>
      <c r="M3966">
        <v>71.122227925995801</v>
      </c>
      <c r="N3966">
        <v>1.68503993438273</v>
      </c>
      <c r="O3966">
        <v>53.672316384180697</v>
      </c>
      <c r="P3966">
        <v>122.291993720565</v>
      </c>
      <c r="Q3966">
        <v>0.19777175386505999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297</v>
      </c>
      <c r="E3967">
        <v>20.484201850000002</v>
      </c>
      <c r="F3967">
        <v>59.9</v>
      </c>
      <c r="G3967">
        <v>23.4719646463228</v>
      </c>
      <c r="H3967">
        <v>7.3346443895023699</v>
      </c>
      <c r="I3967">
        <v>18.928416218363399</v>
      </c>
      <c r="J3967">
        <v>-1.7098916876504999</v>
      </c>
      <c r="K3967">
        <v>50.822399057426303</v>
      </c>
      <c r="L3967">
        <v>46.627221699579501</v>
      </c>
      <c r="M3967">
        <v>69.5380503022065</v>
      </c>
      <c r="N3967">
        <v>4.2909090909090901</v>
      </c>
      <c r="O3967">
        <v>1.6193656093489199</v>
      </c>
      <c r="P3967">
        <v>141.04627766599501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75</v>
      </c>
      <c r="E3968">
        <v>20.479199999999999</v>
      </c>
      <c r="F3968">
        <v>98.16</v>
      </c>
      <c r="G3968">
        <v>118.571925271271</v>
      </c>
      <c r="H3968">
        <v>29.430919208356599</v>
      </c>
      <c r="I3968">
        <v>131.719058313874</v>
      </c>
      <c r="J3968">
        <v>15.6594988885638</v>
      </c>
      <c r="M3968">
        <v>100</v>
      </c>
      <c r="O3968">
        <v>0</v>
      </c>
      <c r="P3968">
        <v>144.17910447761099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140</v>
      </c>
      <c r="E3969">
        <v>20.419577239999999</v>
      </c>
      <c r="F3969">
        <v>65.2</v>
      </c>
      <c r="G3969">
        <v>-4.8664384655994404</v>
      </c>
      <c r="H3969">
        <v>40.360788180352003</v>
      </c>
      <c r="I3969">
        <v>66.956574639784407</v>
      </c>
      <c r="J3969">
        <v>1.8657295168897701</v>
      </c>
      <c r="K3969">
        <v>56.052690587983697</v>
      </c>
      <c r="L3969">
        <v>51.223737310001098</v>
      </c>
      <c r="M3969">
        <v>96.591976896430694</v>
      </c>
      <c r="N3969">
        <v>1.6246264381164699</v>
      </c>
      <c r="O3969">
        <v>30.368098159509199</v>
      </c>
      <c r="P3969">
        <v>114.473684210526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E3970">
        <v>20.305355899999999</v>
      </c>
      <c r="F3970">
        <v>88.7</v>
      </c>
      <c r="G3970">
        <v>43.280863444078697</v>
      </c>
      <c r="H3970">
        <v>-14.3967875772237</v>
      </c>
      <c r="I3970">
        <v>-19.629067618473599</v>
      </c>
      <c r="J3970">
        <v>-2.1523623530877298</v>
      </c>
      <c r="K3970">
        <v>93.684277960628407</v>
      </c>
      <c r="L3970">
        <v>84.908519704956205</v>
      </c>
      <c r="M3970">
        <v>40.1168388534008</v>
      </c>
      <c r="N3970">
        <v>1.5591427809230201</v>
      </c>
      <c r="O3970">
        <v>22.9875986471251</v>
      </c>
      <c r="P3970">
        <v>74.916190100571896</v>
      </c>
      <c r="Q3970">
        <v>4.4500310902626003E-2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629</v>
      </c>
      <c r="E3971">
        <v>20.2608</v>
      </c>
      <c r="F3971">
        <v>37.909999999999997</v>
      </c>
      <c r="G3971">
        <v>-54.561452069908398</v>
      </c>
      <c r="H3971">
        <v>-13.4566721371082</v>
      </c>
      <c r="I3971">
        <v>16.092005379158</v>
      </c>
      <c r="J3971">
        <v>-4.4639225550414201</v>
      </c>
      <c r="K3971">
        <v>39.559264822820502</v>
      </c>
      <c r="L3971">
        <v>38.326204737051803</v>
      </c>
      <c r="M3971">
        <v>27.9501097777536</v>
      </c>
      <c r="N3971">
        <v>0.83084861053071601</v>
      </c>
      <c r="O3971">
        <v>52.993932999208603</v>
      </c>
      <c r="P3971">
        <v>55.5601148953631</v>
      </c>
      <c r="Q3971">
        <v>-9.5742170469079995E-3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E3972">
        <v>20.258364</v>
      </c>
      <c r="F3972">
        <v>24.05</v>
      </c>
      <c r="G3972">
        <v>52.805283701671598</v>
      </c>
      <c r="H3972">
        <v>15.0641419568037</v>
      </c>
      <c r="I3972">
        <v>13.324472664713999</v>
      </c>
      <c r="J3972">
        <v>-7.9433286853096199</v>
      </c>
      <c r="K3972">
        <v>23.832917183530899</v>
      </c>
      <c r="L3972">
        <v>21.343163338058801</v>
      </c>
      <c r="M3972">
        <v>37.770054467932297</v>
      </c>
      <c r="N3972">
        <v>0.66882132525126703</v>
      </c>
      <c r="O3972">
        <v>53.014553014553002</v>
      </c>
      <c r="P3972">
        <v>118.636363636363</v>
      </c>
      <c r="Q3972">
        <v>5.6476154184326E-2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E3973">
        <v>20.253528549999999</v>
      </c>
      <c r="F3973">
        <v>35</v>
      </c>
      <c r="G3973">
        <v>11.971437145861</v>
      </c>
      <c r="H3973">
        <v>-17.7949336262425</v>
      </c>
      <c r="I3973">
        <v>-10.567760865339</v>
      </c>
      <c r="J3973">
        <v>-0.717493983612849</v>
      </c>
      <c r="K3973">
        <v>36.834200399453401</v>
      </c>
      <c r="L3973">
        <v>35.7794398479977</v>
      </c>
      <c r="M3973">
        <v>31.4796683708255</v>
      </c>
      <c r="N3973">
        <v>1.14501213491968</v>
      </c>
      <c r="O3973">
        <v>71.942857142857093</v>
      </c>
      <c r="P3973">
        <v>44.747725392886601</v>
      </c>
      <c r="Q3973">
        <v>0.199146620409134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D3974" t="s">
        <v>388</v>
      </c>
      <c r="E3974">
        <v>20.243776499999999</v>
      </c>
      <c r="F3974">
        <v>38.229999999999997</v>
      </c>
      <c r="G3974">
        <v>15.723689555212401</v>
      </c>
      <c r="H3974">
        <v>0.993695856852846</v>
      </c>
      <c r="I3974">
        <v>-25.829636011913699</v>
      </c>
      <c r="J3974">
        <v>-7.4207090979648598</v>
      </c>
      <c r="K3974">
        <v>39.676901182672403</v>
      </c>
      <c r="L3974">
        <v>39.179937776600497</v>
      </c>
      <c r="M3974">
        <v>57.6626627787969</v>
      </c>
      <c r="N3974">
        <v>0.99834961614366302</v>
      </c>
      <c r="O3974">
        <v>52.759612869474203</v>
      </c>
      <c r="P3974">
        <v>59.225322782173997</v>
      </c>
      <c r="Q3974">
        <v>7.5676336597901003E-2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713</v>
      </c>
      <c r="E3975">
        <v>20.204048429</v>
      </c>
      <c r="F3975">
        <v>202.26</v>
      </c>
      <c r="G3975">
        <v>-20.971897261177201</v>
      </c>
      <c r="K3975">
        <v>199.64482088527899</v>
      </c>
      <c r="L3975">
        <v>192.56798235863999</v>
      </c>
      <c r="M3975">
        <v>61.144137814655998</v>
      </c>
      <c r="N3975">
        <v>1</v>
      </c>
      <c r="O3975">
        <v>3.8267576386828899</v>
      </c>
      <c r="P3975">
        <v>6.6434672571970799</v>
      </c>
      <c r="Q3975">
        <v>-1.293132028575E-3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E3976">
        <v>20.20165424</v>
      </c>
      <c r="F3976">
        <v>11.9</v>
      </c>
      <c r="G3976">
        <v>164.63672323268401</v>
      </c>
      <c r="H3976">
        <v>-5.2560351944331103</v>
      </c>
      <c r="I3976">
        <v>-3.2857342371323699</v>
      </c>
      <c r="J3976">
        <v>-10.072420904876401</v>
      </c>
      <c r="K3976">
        <v>11.521776639539301</v>
      </c>
      <c r="L3976">
        <v>10.2255014092341</v>
      </c>
      <c r="M3976">
        <v>22.550941075584099</v>
      </c>
      <c r="N3976">
        <v>1.0056818181818099</v>
      </c>
      <c r="O3976">
        <v>49.579831932773097</v>
      </c>
      <c r="P3976">
        <v>245.93023255813901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182</v>
      </c>
      <c r="E3977">
        <v>20.153105</v>
      </c>
      <c r="F3977">
        <v>41.11</v>
      </c>
      <c r="G3977">
        <v>-9.8043623049317308</v>
      </c>
      <c r="H3977">
        <v>10.1510436764899</v>
      </c>
      <c r="I3977">
        <v>-16.183699559522399</v>
      </c>
      <c r="J3977">
        <v>-0.36792743762686297</v>
      </c>
      <c r="K3977">
        <v>40.316983429342699</v>
      </c>
      <c r="L3977">
        <v>40.692342098743197</v>
      </c>
      <c r="M3977">
        <v>53.7229659637295</v>
      </c>
      <c r="N3977">
        <v>1.997413697107</v>
      </c>
      <c r="O3977">
        <v>31.330576502067601</v>
      </c>
      <c r="P3977">
        <v>21.268436578171102</v>
      </c>
      <c r="Q3977">
        <v>5.7427044384480999E-2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65</v>
      </c>
      <c r="E3978">
        <v>20.102418</v>
      </c>
      <c r="F3978">
        <v>78.06</v>
      </c>
      <c r="G3978">
        <v>91.226154126993094</v>
      </c>
      <c r="H3978">
        <v>81.843992314718903</v>
      </c>
      <c r="I3978">
        <v>83.670607102593806</v>
      </c>
      <c r="J3978">
        <v>26.1555638973845</v>
      </c>
      <c r="K3978">
        <v>49.608589056036898</v>
      </c>
      <c r="L3978">
        <v>43.040339909603702</v>
      </c>
      <c r="M3978">
        <v>92.707774040924704</v>
      </c>
      <c r="N3978">
        <v>3.4215446747892</v>
      </c>
      <c r="O3978">
        <v>8.1219574686138802</v>
      </c>
      <c r="P3978">
        <v>134.062968515742</v>
      </c>
      <c r="Q3978">
        <v>9.9927280215762998E-2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D3979" t="s">
        <v>414</v>
      </c>
      <c r="E3979">
        <v>20.098607783999999</v>
      </c>
      <c r="F3979">
        <v>12.9</v>
      </c>
      <c r="G3979">
        <v>19.336641018378899</v>
      </c>
      <c r="H3979">
        <v>-13.7235030073874</v>
      </c>
      <c r="I3979">
        <v>3.2350211008361098</v>
      </c>
      <c r="J3979">
        <v>-8.4947196564906999</v>
      </c>
      <c r="K3979">
        <v>13.7092400869931</v>
      </c>
      <c r="L3979">
        <v>12.4634495782936</v>
      </c>
      <c r="M3979">
        <v>32.987938446359003</v>
      </c>
      <c r="N3979">
        <v>0.99743811606268096</v>
      </c>
      <c r="O3979">
        <v>29.922480620155</v>
      </c>
      <c r="P3979">
        <v>63.498098859315597</v>
      </c>
      <c r="Q3979">
        <v>3.8923615909647998E-2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713</v>
      </c>
      <c r="E3980">
        <v>20.010432867999999</v>
      </c>
      <c r="F3980">
        <v>87.2</v>
      </c>
      <c r="G3980">
        <v>32.135223109144597</v>
      </c>
      <c r="H3980">
        <v>0.648057592621468</v>
      </c>
      <c r="I3980">
        <v>14.894999841812</v>
      </c>
      <c r="J3980">
        <v>1.28333003246875</v>
      </c>
      <c r="K3980">
        <v>82.222662106408507</v>
      </c>
      <c r="L3980">
        <v>72.2747590988795</v>
      </c>
      <c r="M3980">
        <v>57.664030131014698</v>
      </c>
      <c r="N3980">
        <v>1.1271876153148399</v>
      </c>
      <c r="O3980">
        <v>3.21100917431191</v>
      </c>
      <c r="P3980">
        <v>66.730401529636694</v>
      </c>
      <c r="Q3980">
        <v>6.2739406014718002E-2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D3981" t="s">
        <v>242</v>
      </c>
      <c r="E3981">
        <v>20.007857099999999</v>
      </c>
      <c r="F3981">
        <v>15.87</v>
      </c>
      <c r="G3981">
        <v>-7.7022757888067597</v>
      </c>
      <c r="H3981">
        <v>-9.1064139615488902</v>
      </c>
      <c r="I3981">
        <v>-44.465187551912599</v>
      </c>
      <c r="J3981">
        <v>-4.9537874199062797</v>
      </c>
      <c r="K3981">
        <v>16.162136592757399</v>
      </c>
      <c r="L3981">
        <v>16.564508886672701</v>
      </c>
      <c r="M3981">
        <v>45.307654044167997</v>
      </c>
      <c r="N3981">
        <v>1.2887234553187901</v>
      </c>
      <c r="O3981">
        <v>53.434152488972899</v>
      </c>
      <c r="P3981">
        <v>25.4545454545454</v>
      </c>
      <c r="Q3981">
        <v>6.9743014165046996E-2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125</v>
      </c>
      <c r="E3982">
        <v>20.004000000000001</v>
      </c>
      <c r="F3982">
        <v>55</v>
      </c>
      <c r="G3982">
        <v>7.7584851971515603</v>
      </c>
      <c r="H3982">
        <v>-5.4714969349519302</v>
      </c>
      <c r="I3982">
        <v>36.188602484910703</v>
      </c>
      <c r="J3982">
        <v>0.93089657137766602</v>
      </c>
      <c r="K3982">
        <v>45.438574861494402</v>
      </c>
      <c r="L3982">
        <v>38.547776491123003</v>
      </c>
      <c r="M3982">
        <v>33.904613734937101</v>
      </c>
      <c r="N3982">
        <v>1.31035742238455</v>
      </c>
      <c r="O3982">
        <v>0.21818181818180599</v>
      </c>
      <c r="P3982">
        <v>65.413533834586403</v>
      </c>
      <c r="Q3982">
        <v>0.111355474054465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D3983" t="s">
        <v>65</v>
      </c>
      <c r="E3983">
        <v>19.96</v>
      </c>
      <c r="F3983">
        <v>5.05</v>
      </c>
      <c r="G3983">
        <v>-80.275042761097794</v>
      </c>
      <c r="H3983">
        <v>-22.069084315094202</v>
      </c>
      <c r="I3983">
        <v>-61.858843758928202</v>
      </c>
      <c r="J3983">
        <v>-1.4614715746492499</v>
      </c>
      <c r="K3983">
        <v>6.1155561840522497</v>
      </c>
      <c r="L3983">
        <v>8.3045901337246804</v>
      </c>
      <c r="M3983">
        <v>10.407352517336101</v>
      </c>
      <c r="N3983">
        <v>0.75764119364857396</v>
      </c>
      <c r="O3983">
        <v>200.990099009901</v>
      </c>
      <c r="P3983">
        <v>3.4836065573770498</v>
      </c>
      <c r="Q3983">
        <v>-2.3961332987244999E-2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E3984">
        <v>19.940977056000001</v>
      </c>
      <c r="F3984">
        <v>8.7200000000000006</v>
      </c>
      <c r="G3984">
        <v>-87.277508876669799</v>
      </c>
      <c r="H3984">
        <v>-24.680191963289602</v>
      </c>
      <c r="I3984">
        <v>-91.356464363157002</v>
      </c>
      <c r="J3984">
        <v>-8.9826318825902298</v>
      </c>
      <c r="K3984">
        <v>9.8655758066688506</v>
      </c>
      <c r="L3984">
        <v>17.854223725963401</v>
      </c>
      <c r="M3984">
        <v>35.153462333516899</v>
      </c>
      <c r="N3984">
        <v>0.51167663140681696</v>
      </c>
      <c r="O3984">
        <v>420.64220183486202</v>
      </c>
      <c r="P3984">
        <v>16.7336010709504</v>
      </c>
      <c r="Q3984">
        <v>-6.5613211242863997E-2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D3985" t="s">
        <v>336</v>
      </c>
      <c r="E3985">
        <v>19.911695661</v>
      </c>
      <c r="F3985">
        <v>37.08</v>
      </c>
      <c r="G3985">
        <v>-8.5617246608856394</v>
      </c>
      <c r="H3985">
        <v>4.2413069970410699</v>
      </c>
      <c r="I3985">
        <v>-6.9692922519313303</v>
      </c>
      <c r="J3985">
        <v>-2.0837412078911699</v>
      </c>
      <c r="K3985">
        <v>38.4559591374109</v>
      </c>
      <c r="L3985">
        <v>38.424310526323097</v>
      </c>
      <c r="M3985">
        <v>52.126151628333197</v>
      </c>
      <c r="N3985">
        <v>0.81272716471433204</v>
      </c>
      <c r="O3985">
        <v>42.313915857605203</v>
      </c>
      <c r="P3985">
        <v>48.319999999999901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E3986">
        <v>19.909661459999999</v>
      </c>
      <c r="F3986">
        <v>69.989999999999995</v>
      </c>
      <c r="G3986">
        <v>-87.047320245401394</v>
      </c>
      <c r="H3986">
        <v>-3.0165417280981899</v>
      </c>
      <c r="I3986">
        <v>-73.900187202799003</v>
      </c>
      <c r="J3986">
        <v>5.2956928295739596</v>
      </c>
      <c r="K3986">
        <v>69.377345654961204</v>
      </c>
      <c r="M3986">
        <v>61.332848711175998</v>
      </c>
      <c r="N3986">
        <v>0.68986515876468002</v>
      </c>
      <c r="O3986">
        <v>185.04072010287101</v>
      </c>
      <c r="P3986">
        <v>27.254545454545401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E3987">
        <v>19.904215128000001</v>
      </c>
      <c r="F3987">
        <v>18.36</v>
      </c>
      <c r="G3987">
        <v>-34.21842858414</v>
      </c>
      <c r="H3987">
        <v>8.6757827866087798</v>
      </c>
      <c r="I3987">
        <v>-8.7898033630602992</v>
      </c>
      <c r="J3987">
        <v>22.734111152823701</v>
      </c>
      <c r="K3987">
        <v>15.653736467798099</v>
      </c>
      <c r="L3987">
        <v>16.392142523411302</v>
      </c>
      <c r="M3987">
        <v>82.948222533148098</v>
      </c>
      <c r="N3987">
        <v>2.0037961943107301</v>
      </c>
      <c r="O3987">
        <v>19.8257080610021</v>
      </c>
      <c r="P3987">
        <v>38.045112781954799</v>
      </c>
      <c r="Q3987">
        <v>9.5701076666107998E-2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E3988">
        <v>19.899999999999999</v>
      </c>
      <c r="F3988">
        <v>40.9</v>
      </c>
      <c r="G3988">
        <v>7.4009508749606203</v>
      </c>
      <c r="H3988">
        <v>0.87730469686856505</v>
      </c>
      <c r="I3988">
        <v>-13.1882015035437</v>
      </c>
      <c r="J3988">
        <v>-1.3547453398515501</v>
      </c>
      <c r="K3988">
        <v>38.657007638082497</v>
      </c>
      <c r="L3988">
        <v>37.428896646797199</v>
      </c>
      <c r="M3988">
        <v>58.377582789039003</v>
      </c>
      <c r="N3988">
        <v>0.213494692752976</v>
      </c>
      <c r="O3988">
        <v>34.254278728606302</v>
      </c>
      <c r="P3988">
        <v>51.481481481481403</v>
      </c>
      <c r="Q3988">
        <v>0.10620820424668501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D3989" t="s">
        <v>140</v>
      </c>
      <c r="E3989">
        <v>19.89</v>
      </c>
      <c r="F3989">
        <v>6.7</v>
      </c>
      <c r="G3989">
        <v>44.213792660667401</v>
      </c>
      <c r="H3989">
        <v>-0.989639170075295</v>
      </c>
      <c r="I3989">
        <v>7.8272069780933498</v>
      </c>
      <c r="J3989">
        <v>0.20914003810314299</v>
      </c>
      <c r="K3989">
        <v>6.6131937985329401</v>
      </c>
      <c r="L3989">
        <v>6.3689702764699803</v>
      </c>
      <c r="M3989">
        <v>38.364547603716701</v>
      </c>
      <c r="N3989">
        <v>1.29220512329476</v>
      </c>
      <c r="O3989">
        <v>69.552238805970106</v>
      </c>
      <c r="P3989">
        <v>95.906432748537995</v>
      </c>
      <c r="Q3989">
        <v>1.5960011956191001E-2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629</v>
      </c>
      <c r="E3990">
        <v>19.845239759999998</v>
      </c>
      <c r="F3990">
        <v>1.08</v>
      </c>
      <c r="G3990">
        <v>-72.750532208769798</v>
      </c>
      <c r="H3990">
        <v>25.592381219174001</v>
      </c>
      <c r="I3990">
        <v>-40.4600461637378</v>
      </c>
      <c r="J3990">
        <v>-8.8922555041423795E-2</v>
      </c>
      <c r="K3990">
        <v>1.0520166089308101</v>
      </c>
      <c r="L3990">
        <v>1.6460835833723599</v>
      </c>
      <c r="M3990">
        <v>53.6751946635843</v>
      </c>
      <c r="N3990">
        <v>0.80879239951527704</v>
      </c>
      <c r="O3990">
        <v>122.222222222222</v>
      </c>
      <c r="P3990">
        <v>66.153846153846104</v>
      </c>
      <c r="Q3990">
        <v>-2.8282826535225999E-2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D3991" t="s">
        <v>336</v>
      </c>
      <c r="E3991">
        <v>19.795824</v>
      </c>
      <c r="F3991">
        <v>41</v>
      </c>
      <c r="G3991">
        <v>6.6508853097888396</v>
      </c>
      <c r="H3991">
        <v>-8.1857794893105602</v>
      </c>
      <c r="I3991">
        <v>-8.6625778093074892</v>
      </c>
      <c r="J3991">
        <v>8.0426563923270002</v>
      </c>
      <c r="K3991">
        <v>41.766943691090198</v>
      </c>
      <c r="L3991">
        <v>39.364014750198599</v>
      </c>
      <c r="M3991">
        <v>45.398448198120597</v>
      </c>
      <c r="N3991">
        <v>0.74465647347003205</v>
      </c>
      <c r="O3991">
        <v>12.1951219512195</v>
      </c>
      <c r="P3991">
        <v>35.851557322730201</v>
      </c>
      <c r="Q3991">
        <v>0.12702421726028301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E3992">
        <v>19.74115025</v>
      </c>
      <c r="F3992">
        <v>8.09</v>
      </c>
      <c r="G3992">
        <v>-87.040892468799299</v>
      </c>
      <c r="H3992">
        <v>-7.2044997353008302</v>
      </c>
      <c r="I3992">
        <v>-42.181866262994298</v>
      </c>
      <c r="J3992">
        <v>-1.92941335258744</v>
      </c>
      <c r="K3992">
        <v>8.5607878470932004</v>
      </c>
      <c r="L3992">
        <v>10.698054694168601</v>
      </c>
      <c r="M3992">
        <v>54.022954895286802</v>
      </c>
      <c r="N3992">
        <v>0.243480147537426</v>
      </c>
      <c r="O3992">
        <v>198.091412476914</v>
      </c>
      <c r="P3992">
        <v>7.7230359520639098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E3993">
        <v>19.728657599999998</v>
      </c>
      <c r="F3993">
        <v>31.48</v>
      </c>
      <c r="G3993">
        <v>40.077031319975603</v>
      </c>
      <c r="H3993">
        <v>-0.33346983605361802</v>
      </c>
      <c r="I3993">
        <v>37.802483669197599</v>
      </c>
      <c r="J3993">
        <v>-7.6506968926418999</v>
      </c>
      <c r="K3993">
        <v>30.251003912919501</v>
      </c>
      <c r="L3993">
        <v>25.473787224818999</v>
      </c>
      <c r="M3993">
        <v>49.493201274394401</v>
      </c>
      <c r="N3993">
        <v>0.59691609397577405</v>
      </c>
      <c r="O3993">
        <v>11.181702668360799</v>
      </c>
      <c r="P3993">
        <v>96.137071651090295</v>
      </c>
      <c r="Q3993">
        <v>2.7591598575063998E-2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624</v>
      </c>
      <c r="E3994">
        <v>19.706297963000001</v>
      </c>
      <c r="F3994">
        <v>3.57</v>
      </c>
      <c r="G3994">
        <v>-83.308601007288004</v>
      </c>
      <c r="H3994">
        <v>-10.363644475115001</v>
      </c>
      <c r="I3994">
        <v>-22.9863619532115</v>
      </c>
      <c r="J3994">
        <v>-0.369821431445924</v>
      </c>
      <c r="K3994">
        <v>3.68802534689859</v>
      </c>
      <c r="L3994">
        <v>5.0952224600645399</v>
      </c>
      <c r="M3994">
        <v>46.153570778256203</v>
      </c>
      <c r="N3994">
        <v>0.79879786156100097</v>
      </c>
      <c r="O3994">
        <v>136.41456582633</v>
      </c>
      <c r="P3994">
        <v>27.5</v>
      </c>
      <c r="Q3994">
        <v>-0.14439968407644599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D3995" t="s">
        <v>713</v>
      </c>
      <c r="E3995">
        <v>19.692535094</v>
      </c>
      <c r="F3995">
        <v>62.21</v>
      </c>
      <c r="G3995">
        <v>-11.093934234268</v>
      </c>
      <c r="H3995">
        <v>-2.7245263520849599</v>
      </c>
      <c r="I3995">
        <v>-5.6030603517896704</v>
      </c>
      <c r="J3995">
        <v>3.7405088830856701</v>
      </c>
      <c r="K3995">
        <v>58.883983380762302</v>
      </c>
      <c r="L3995">
        <v>56.297349868706</v>
      </c>
      <c r="M3995">
        <v>43.249617568739502</v>
      </c>
      <c r="N3995">
        <v>1.2068786878772699</v>
      </c>
      <c r="O3995">
        <v>9.2268124095804502</v>
      </c>
      <c r="P3995">
        <v>19.717496728504301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E3996">
        <v>19.6622892</v>
      </c>
      <c r="F3996">
        <v>36</v>
      </c>
      <c r="G3996">
        <v>100.523474059991</v>
      </c>
      <c r="H3996">
        <v>31.269711437822998</v>
      </c>
      <c r="I3996">
        <v>127.22037993479699</v>
      </c>
      <c r="J3996">
        <v>9.1343784158323498</v>
      </c>
      <c r="K3996">
        <v>26.304682456428601</v>
      </c>
      <c r="L3996">
        <v>19.029567345690101</v>
      </c>
      <c r="M3996">
        <v>85.104304339982605</v>
      </c>
      <c r="N3996">
        <v>0.54107659250360696</v>
      </c>
      <c r="O3996">
        <v>0.91666666666665397</v>
      </c>
      <c r="P3996">
        <v>309.09090909090901</v>
      </c>
      <c r="Q3996">
        <v>8.3819889859204993E-2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1654</v>
      </c>
      <c r="E3997">
        <v>19.492885999999999</v>
      </c>
      <c r="F3997">
        <v>44.54</v>
      </c>
      <c r="G3997">
        <v>58.970343353134801</v>
      </c>
      <c r="H3997">
        <v>-13.1642787403865</v>
      </c>
      <c r="I3997">
        <v>-7.0399278205426103</v>
      </c>
      <c r="J3997">
        <v>-2.3388133370422999</v>
      </c>
      <c r="K3997">
        <v>46.263971482954702</v>
      </c>
      <c r="L3997">
        <v>46.087893283581998</v>
      </c>
      <c r="M3997">
        <v>41.2102345516724</v>
      </c>
      <c r="N3997">
        <v>1.23190184049079</v>
      </c>
      <c r="O3997">
        <v>42.209250112258601</v>
      </c>
      <c r="P3997">
        <v>91.817398794142903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1344</v>
      </c>
      <c r="E3998">
        <v>19.49219875</v>
      </c>
      <c r="F3998">
        <v>14.75</v>
      </c>
      <c r="G3998">
        <v>37.9183196850123</v>
      </c>
      <c r="H3998">
        <v>-5.5348121179328098</v>
      </c>
      <c r="I3998">
        <v>21.630862927171201</v>
      </c>
      <c r="J3998">
        <v>-8.8922555041423795E-2</v>
      </c>
      <c r="K3998">
        <v>14.146907145765301</v>
      </c>
      <c r="L3998">
        <v>11.6360484988297</v>
      </c>
      <c r="M3998">
        <v>53.344893258886202</v>
      </c>
      <c r="N3998">
        <v>0</v>
      </c>
      <c r="O3998">
        <v>8.4745762711864394</v>
      </c>
      <c r="P3998">
        <v>197.379032258064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629</v>
      </c>
      <c r="E3999">
        <v>19.441765</v>
      </c>
      <c r="F3999">
        <v>34.630000000000003</v>
      </c>
      <c r="G3999">
        <v>104.03473060798299</v>
      </c>
      <c r="H3999">
        <v>-43.435242330532297</v>
      </c>
      <c r="I3999">
        <v>68.375462974643298</v>
      </c>
      <c r="J3999">
        <v>7.2970956820406396</v>
      </c>
      <c r="K3999">
        <v>43.588909587598998</v>
      </c>
      <c r="L3999">
        <v>32.1879784773406</v>
      </c>
      <c r="M3999">
        <v>37.5286105136936</v>
      </c>
      <c r="N3999">
        <v>0.98924218728409996</v>
      </c>
      <c r="O3999">
        <v>92.174415246895705</v>
      </c>
      <c r="P3999">
        <v>178.600160901045</v>
      </c>
      <c r="Q3999">
        <v>0.17158905010056999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1215</v>
      </c>
      <c r="E4000">
        <v>19.424843750000001</v>
      </c>
      <c r="F4000">
        <v>85.15</v>
      </c>
      <c r="G4000">
        <v>-5.5931859894901201</v>
      </c>
      <c r="H4000">
        <v>-1.87035303188851</v>
      </c>
      <c r="I4000">
        <v>-12.2495918825592</v>
      </c>
      <c r="J4000">
        <v>1.0670674632677399</v>
      </c>
      <c r="K4000">
        <v>87.130260937810405</v>
      </c>
      <c r="M4000">
        <v>46.234414810174101</v>
      </c>
      <c r="N4000">
        <v>1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D4001" t="s">
        <v>393</v>
      </c>
      <c r="E4001">
        <v>19.37754</v>
      </c>
      <c r="F4001">
        <v>17.75</v>
      </c>
      <c r="G4001">
        <v>135.42223255836501</v>
      </c>
      <c r="H4001">
        <v>33.969923006878098</v>
      </c>
      <c r="I4001">
        <v>-17.894249679987201</v>
      </c>
      <c r="J4001">
        <v>9.4795577451461899</v>
      </c>
      <c r="K4001">
        <v>14.148382297728499</v>
      </c>
      <c r="L4001">
        <v>12.6922344361521</v>
      </c>
      <c r="M4001">
        <v>83.369060615949806</v>
      </c>
      <c r="N4001">
        <v>2.6303699430358698</v>
      </c>
      <c r="O4001">
        <v>7.8309859154929597</v>
      </c>
      <c r="P4001">
        <v>197.81879194630801</v>
      </c>
      <c r="Q4001">
        <v>0.131582975118548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539</v>
      </c>
      <c r="E4002">
        <v>19.375021700000001</v>
      </c>
      <c r="F4002">
        <v>30.07</v>
      </c>
      <c r="G4002">
        <v>91.661606920827396</v>
      </c>
      <c r="H4002">
        <v>-9.1004179713673192</v>
      </c>
      <c r="I4002">
        <v>-17.602001999700001</v>
      </c>
      <c r="J4002">
        <v>7.5602002519761102</v>
      </c>
      <c r="K4002">
        <v>29.1545564406536</v>
      </c>
      <c r="L4002">
        <v>26.359977828512498</v>
      </c>
      <c r="M4002">
        <v>60.268092166769499</v>
      </c>
      <c r="N4002">
        <v>1.0415488713468699</v>
      </c>
      <c r="O4002">
        <v>22.5141336880612</v>
      </c>
      <c r="P4002">
        <v>132.55993812838301</v>
      </c>
      <c r="Q4002">
        <v>9.5978396714660005E-2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65</v>
      </c>
      <c r="E4003">
        <v>19.365182799999999</v>
      </c>
      <c r="F4003">
        <v>66.91</v>
      </c>
      <c r="G4003">
        <v>-39.8251279242889</v>
      </c>
      <c r="H4003">
        <v>3.6404568279299201</v>
      </c>
      <c r="I4003">
        <v>-25.541365987068598</v>
      </c>
      <c r="J4003">
        <v>-1.2148484809673501</v>
      </c>
      <c r="K4003">
        <v>66.472258857630095</v>
      </c>
      <c r="L4003">
        <v>68.244604172639598</v>
      </c>
      <c r="M4003">
        <v>43.8150260510793</v>
      </c>
      <c r="N4003">
        <v>1.3040553079186901</v>
      </c>
      <c r="O4003">
        <v>47.018382902406202</v>
      </c>
      <c r="P4003">
        <v>19.482142857142801</v>
      </c>
      <c r="Q4003">
        <v>4.7260673310582001E-2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414</v>
      </c>
      <c r="E4004">
        <v>19.359107040000001</v>
      </c>
      <c r="F4004">
        <v>10.73</v>
      </c>
      <c r="G4004">
        <v>62.638434828747499</v>
      </c>
      <c r="H4004">
        <v>12.8961417157055</v>
      </c>
      <c r="I4004">
        <v>-36.522325003086699</v>
      </c>
      <c r="J4004">
        <v>4.2380005218816397</v>
      </c>
      <c r="K4004">
        <v>9.9818779570057199</v>
      </c>
      <c r="L4004">
        <v>9.5945361353810394</v>
      </c>
      <c r="M4004">
        <v>68.001656531816806</v>
      </c>
      <c r="N4004">
        <v>1.01341989685098</v>
      </c>
      <c r="O4004">
        <v>73.066169617893706</v>
      </c>
      <c r="P4004">
        <v>145.53775743707001</v>
      </c>
      <c r="Q4004">
        <v>6.5914921835783999E-2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393</v>
      </c>
      <c r="E4005">
        <v>19.340229999999998</v>
      </c>
      <c r="F4005">
        <v>27.69</v>
      </c>
      <c r="G4005">
        <v>-9.5552093823669999</v>
      </c>
      <c r="H4005">
        <v>-10.0222264860074</v>
      </c>
      <c r="I4005">
        <v>-0.67159238901037599</v>
      </c>
      <c r="J4005">
        <v>-7.3456197405280204</v>
      </c>
      <c r="K4005">
        <v>28.397455014200801</v>
      </c>
      <c r="L4005">
        <v>28.213326327508199</v>
      </c>
      <c r="M4005">
        <v>49.4392372224764</v>
      </c>
      <c r="N4005">
        <v>0.76226179318962795</v>
      </c>
      <c r="O4005">
        <v>49.693029974720098</v>
      </c>
      <c r="P4005">
        <v>31.857142857142801</v>
      </c>
      <c r="Q4005">
        <v>-6.6310383796300005E-4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821</v>
      </c>
      <c r="E4006">
        <v>19.329990899999999</v>
      </c>
      <c r="F4006">
        <v>19.190000000000001</v>
      </c>
      <c r="G4006">
        <v>9.5336658640823604</v>
      </c>
      <c r="H4006">
        <v>10.120111517530001</v>
      </c>
      <c r="I4006">
        <v>-5.2533422531233303</v>
      </c>
      <c r="J4006">
        <v>9.68468318764217</v>
      </c>
      <c r="K4006">
        <v>18.132486604253099</v>
      </c>
      <c r="L4006">
        <v>17.9159207081848</v>
      </c>
      <c r="M4006">
        <v>59.2887811437989</v>
      </c>
      <c r="N4006">
        <v>1.84862422116131</v>
      </c>
      <c r="O4006">
        <v>19.854090672224999</v>
      </c>
      <c r="P4006">
        <v>44.830188679245197</v>
      </c>
      <c r="Q4006">
        <v>-5.1567300272670003E-3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E4007">
        <v>19.2690652</v>
      </c>
      <c r="F4007">
        <v>32.840000000000003</v>
      </c>
      <c r="G4007">
        <v>88.334188871835707</v>
      </c>
      <c r="H4007">
        <v>72.882367611022403</v>
      </c>
      <c r="I4007">
        <v>204.528370824679</v>
      </c>
      <c r="J4007">
        <v>3.5813929633101602</v>
      </c>
      <c r="K4007">
        <v>21.786554104492399</v>
      </c>
      <c r="L4007">
        <v>14.821835066439601</v>
      </c>
      <c r="M4007">
        <v>88.125302405593004</v>
      </c>
      <c r="N4007">
        <v>3.0173834337794698</v>
      </c>
      <c r="O4007">
        <v>0</v>
      </c>
      <c r="P4007">
        <v>283.644859813084</v>
      </c>
      <c r="Q4007">
        <v>0.113513312569203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629</v>
      </c>
      <c r="E4008">
        <v>19.2666</v>
      </c>
      <c r="F4008">
        <v>11.78</v>
      </c>
      <c r="G4008">
        <v>9.1754294893119699</v>
      </c>
      <c r="H4008">
        <v>2.60202406864674</v>
      </c>
      <c r="I4008">
        <v>19.899504398059801</v>
      </c>
      <c r="J4008">
        <v>23.319701674937999</v>
      </c>
      <c r="K4008">
        <v>10.5389976571359</v>
      </c>
      <c r="L4008">
        <v>9.5804162680228906</v>
      </c>
      <c r="M4008">
        <v>81.768101308003097</v>
      </c>
      <c r="N4008">
        <v>0.17833145446743001</v>
      </c>
      <c r="O4008">
        <v>21.986417657045799</v>
      </c>
      <c r="P4008">
        <v>90.614886731391493</v>
      </c>
      <c r="Q4008">
        <v>8.2558286157809996E-2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400</v>
      </c>
      <c r="E4009">
        <v>19.25376</v>
      </c>
      <c r="F4009">
        <v>38.35</v>
      </c>
      <c r="G4009">
        <v>-10.4430001018625</v>
      </c>
      <c r="H4009">
        <v>-7.7781007085368303</v>
      </c>
      <c r="I4009">
        <v>-24.095990864198701</v>
      </c>
      <c r="J4009">
        <v>-3.3389225550414099</v>
      </c>
      <c r="K4009">
        <v>38.765061649121698</v>
      </c>
      <c r="L4009">
        <v>38.468345051378499</v>
      </c>
      <c r="M4009">
        <v>36.837465678353396</v>
      </c>
      <c r="N4009">
        <v>1.36060560656005</v>
      </c>
      <c r="O4009">
        <v>25.1629726205997</v>
      </c>
      <c r="P4009">
        <v>25.2858542959817</v>
      </c>
      <c r="Q4009">
        <v>-5.7608609606157997E-2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D4010" t="s">
        <v>713</v>
      </c>
      <c r="E4010">
        <v>19.229981756999901</v>
      </c>
      <c r="F4010">
        <v>28.01</v>
      </c>
      <c r="G4010">
        <v>7.8813918149020097</v>
      </c>
      <c r="H4010">
        <v>0.13260026088896101</v>
      </c>
      <c r="I4010">
        <v>4.04925045453923</v>
      </c>
      <c r="J4010">
        <v>0.95499393163963797</v>
      </c>
      <c r="K4010">
        <v>26.7682791695742</v>
      </c>
      <c r="L4010">
        <v>24.608422252914501</v>
      </c>
      <c r="M4010">
        <v>53.416699079583402</v>
      </c>
      <c r="N4010">
        <v>0.89302433814237003</v>
      </c>
      <c r="O4010">
        <v>8.7825776508389808</v>
      </c>
      <c r="P4010">
        <v>38.184509126788299</v>
      </c>
      <c r="Q4010">
        <v>2.8878510423630001E-3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19.197109074</v>
      </c>
      <c r="F4011">
        <v>8.11</v>
      </c>
      <c r="G4011">
        <v>-46.175249725439102</v>
      </c>
      <c r="H4011">
        <v>6.58301040257426</v>
      </c>
      <c r="I4011">
        <v>-33.722182086067903</v>
      </c>
      <c r="J4011">
        <v>2.8863075111694898E-2</v>
      </c>
      <c r="K4011">
        <v>8.8963382530023107</v>
      </c>
      <c r="L4011">
        <v>9.9625919747694898</v>
      </c>
      <c r="M4011">
        <v>50.404773651222001</v>
      </c>
      <c r="N4011">
        <v>0.13790461061734</v>
      </c>
      <c r="O4011">
        <v>75.0924784217016</v>
      </c>
      <c r="P4011">
        <v>11.4010989010988</v>
      </c>
      <c r="Q4011">
        <v>4.0323526707262997E-2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5336</v>
      </c>
      <c r="E4012">
        <v>19.190751299999999</v>
      </c>
      <c r="F4012">
        <v>37.79</v>
      </c>
      <c r="G4012">
        <v>0.23364663448564801</v>
      </c>
      <c r="H4012">
        <v>1.6647627535687299</v>
      </c>
      <c r="I4012">
        <v>-7.3710583995554497</v>
      </c>
      <c r="J4012">
        <v>-12.0449127750903</v>
      </c>
      <c r="K4012">
        <v>36.295757246589503</v>
      </c>
      <c r="L4012">
        <v>34.412821569294998</v>
      </c>
      <c r="M4012">
        <v>45.185347172983803</v>
      </c>
      <c r="N4012">
        <v>0.83670709145768496</v>
      </c>
      <c r="O4012">
        <v>22.4133368616036</v>
      </c>
      <c r="P4012">
        <v>42.496229260935102</v>
      </c>
      <c r="Q4012">
        <v>3.1737929457675999E-2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117</v>
      </c>
      <c r="E4013">
        <v>19.190000000000001</v>
      </c>
      <c r="F4013">
        <v>2.0299999999999998</v>
      </c>
      <c r="G4013">
        <v>-12.829401428562401</v>
      </c>
      <c r="H4013">
        <v>-2.5180504572805602</v>
      </c>
      <c r="I4013">
        <v>-35.566106769798402</v>
      </c>
      <c r="J4013">
        <v>-0.57911863347280701</v>
      </c>
      <c r="K4013">
        <v>2.0137242308135601</v>
      </c>
      <c r="L4013">
        <v>2.1381348926812902</v>
      </c>
      <c r="M4013">
        <v>52.845323002050399</v>
      </c>
      <c r="N4013">
        <v>1.4036360377083601</v>
      </c>
      <c r="O4013">
        <v>47.783251231527103</v>
      </c>
      <c r="P4013">
        <v>28.481012658227801</v>
      </c>
      <c r="Q4013">
        <v>1.8820270681793001E-2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E4014">
        <v>19.180753436</v>
      </c>
      <c r="F4014">
        <v>44.3</v>
      </c>
      <c r="G4014">
        <v>-10.7745715701849</v>
      </c>
      <c r="H4014">
        <v>-11.403100708536799</v>
      </c>
      <c r="I4014">
        <v>-32.5460681500332</v>
      </c>
      <c r="J4014">
        <v>-7.2733079371012099</v>
      </c>
      <c r="K4014">
        <v>46.604517216333001</v>
      </c>
      <c r="L4014">
        <v>44.413143256802897</v>
      </c>
      <c r="M4014">
        <v>43.653472329774303</v>
      </c>
      <c r="N4014">
        <v>1.7679451260747701</v>
      </c>
      <c r="O4014">
        <v>58.306997742663597</v>
      </c>
      <c r="P4014">
        <v>45.709819911654698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E4015">
        <v>19.125</v>
      </c>
      <c r="F4015">
        <v>450</v>
      </c>
      <c r="G4015">
        <v>60.343234016800302</v>
      </c>
      <c r="H4015">
        <v>-22.8806363159032</v>
      </c>
      <c r="I4015">
        <v>-3.6329603112590299</v>
      </c>
      <c r="J4015">
        <v>4.8795868921244203</v>
      </c>
      <c r="K4015">
        <v>500.65767149856299</v>
      </c>
      <c r="L4015">
        <v>447.76667711101402</v>
      </c>
      <c r="M4015">
        <v>34.380057833470097</v>
      </c>
      <c r="N4015">
        <v>2.0858585858585799</v>
      </c>
      <c r="O4015">
        <v>28.922222222222199</v>
      </c>
      <c r="P4015">
        <v>85.950413223140501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130</v>
      </c>
      <c r="E4016">
        <v>19.092672</v>
      </c>
      <c r="F4016">
        <v>34.299999999999997</v>
      </c>
      <c r="G4016">
        <v>67.306206620431396</v>
      </c>
      <c r="H4016">
        <v>7.8606966555488196</v>
      </c>
      <c r="I4016">
        <v>37.518091134032098</v>
      </c>
      <c r="J4016">
        <v>1.79279787506611</v>
      </c>
      <c r="K4016">
        <v>31.4137179236244</v>
      </c>
      <c r="L4016">
        <v>28.8768295352153</v>
      </c>
      <c r="M4016">
        <v>75.431494008295203</v>
      </c>
      <c r="N4016">
        <v>0.90743574828209905</v>
      </c>
      <c r="O4016">
        <v>55.510204081632601</v>
      </c>
      <c r="P4016">
        <v>124.77064220183399</v>
      </c>
      <c r="Q4016">
        <v>4.0501121876060003E-2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D4017" t="s">
        <v>539</v>
      </c>
      <c r="E4017">
        <v>19.009650000000001</v>
      </c>
      <c r="F4017">
        <v>65.900000000000006</v>
      </c>
      <c r="G4017">
        <v>-18.886531433060799</v>
      </c>
      <c r="H4017">
        <v>-1.8506813536981299</v>
      </c>
      <c r="I4017">
        <v>-17.256347810660699</v>
      </c>
      <c r="J4017">
        <v>4.2888442919826604</v>
      </c>
      <c r="K4017">
        <v>62.111369559375397</v>
      </c>
      <c r="L4017">
        <v>63.682200409259103</v>
      </c>
      <c r="M4017">
        <v>58.734299479433503</v>
      </c>
      <c r="N4017">
        <v>2.4485551422542202</v>
      </c>
      <c r="O4017">
        <v>43.399089529590199</v>
      </c>
      <c r="P4017">
        <v>27.713178294573598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D4018" t="s">
        <v>539</v>
      </c>
      <c r="E4018">
        <v>18.995999999999999</v>
      </c>
      <c r="F4018">
        <v>0.98</v>
      </c>
      <c r="G4018">
        <v>-71.463532797500406</v>
      </c>
      <c r="H4018">
        <v>1.92351219468896</v>
      </c>
      <c r="I4018">
        <v>-7.0837020777163797</v>
      </c>
      <c r="J4018">
        <v>-1.0889225550414201</v>
      </c>
      <c r="K4018">
        <v>0.97890878017391403</v>
      </c>
      <c r="L4018">
        <v>1.15497512382539</v>
      </c>
      <c r="M4018">
        <v>60.071257748868298</v>
      </c>
      <c r="N4018">
        <v>1.2981010594426601</v>
      </c>
      <c r="O4018">
        <v>206.12244897959101</v>
      </c>
      <c r="P4018">
        <v>30.6666666666666</v>
      </c>
      <c r="Q4018">
        <v>-1.1949575433411999E-2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E4019">
        <v>18.954670799999999</v>
      </c>
      <c r="F4019">
        <v>140.19999999999999</v>
      </c>
      <c r="G4019">
        <v>-15.082937976541199</v>
      </c>
      <c r="H4019">
        <v>1.7937383719229301</v>
      </c>
      <c r="I4019">
        <v>-7.04651232915141</v>
      </c>
      <c r="J4019">
        <v>4.8756164520507701</v>
      </c>
      <c r="K4019">
        <v>138.995751851862</v>
      </c>
      <c r="L4019">
        <v>124.491742014862</v>
      </c>
      <c r="M4019">
        <v>50.220158413688203</v>
      </c>
      <c r="N4019">
        <v>0.61319154851264901</v>
      </c>
      <c r="O4019">
        <v>19.7574893009985</v>
      </c>
      <c r="P4019">
        <v>62.080924855491297</v>
      </c>
      <c r="Q4019">
        <v>0.223068279041301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D4020" t="s">
        <v>403</v>
      </c>
      <c r="E4020">
        <v>18.920145000000002</v>
      </c>
      <c r="F4020">
        <v>19.010000000000002</v>
      </c>
      <c r="G4020">
        <v>32.152156893244801</v>
      </c>
      <c r="H4020">
        <v>-2.15741105336441</v>
      </c>
      <c r="I4020">
        <v>-12.4074145847905</v>
      </c>
      <c r="J4020">
        <v>-5.0889225550414201</v>
      </c>
      <c r="K4020">
        <v>19.229825426227801</v>
      </c>
      <c r="L4020">
        <v>17.856183955896299</v>
      </c>
      <c r="M4020">
        <v>32.231273173176497</v>
      </c>
      <c r="N4020">
        <v>0.56611147772583204</v>
      </c>
      <c r="O4020">
        <v>18.779589689637</v>
      </c>
      <c r="P4020">
        <v>65.592334494773496</v>
      </c>
      <c r="Q4020">
        <v>4.7751327620883001E-2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D4021" t="s">
        <v>629</v>
      </c>
      <c r="E4021">
        <v>18.914999999999999</v>
      </c>
      <c r="F4021">
        <v>29.29</v>
      </c>
      <c r="G4021">
        <v>-9.5639859938449998</v>
      </c>
      <c r="H4021">
        <v>4.4173538369176999</v>
      </c>
      <c r="I4021">
        <v>5.6447925459395298</v>
      </c>
      <c r="J4021">
        <v>-9.3010437671626303</v>
      </c>
      <c r="K4021">
        <v>29.2637790912501</v>
      </c>
      <c r="L4021">
        <v>27.6351133995087</v>
      </c>
      <c r="M4021">
        <v>41.8184160799781</v>
      </c>
      <c r="N4021">
        <v>0.18017422180967799</v>
      </c>
      <c r="O4021">
        <v>22.9088426083987</v>
      </c>
      <c r="P4021">
        <v>31.286418646346899</v>
      </c>
      <c r="Q4021">
        <v>0.14519350611415999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D4022" t="s">
        <v>624</v>
      </c>
      <c r="E4022">
        <v>18.86400828</v>
      </c>
      <c r="F4022">
        <v>4.9000000000000004</v>
      </c>
      <c r="G4022">
        <v>5.0594874603264897</v>
      </c>
      <c r="H4022">
        <v>-5.5301047165528603</v>
      </c>
      <c r="I4022">
        <v>-20.3547830058431</v>
      </c>
      <c r="J4022">
        <v>-2.26714037682359</v>
      </c>
      <c r="K4022">
        <v>4.84872266995262</v>
      </c>
      <c r="L4022">
        <v>4.7574649912368301</v>
      </c>
      <c r="M4022">
        <v>63.190190698415897</v>
      </c>
      <c r="N4022">
        <v>0.96063536439702002</v>
      </c>
      <c r="O4022">
        <v>39.7959183673469</v>
      </c>
      <c r="P4022">
        <v>59.090909090909101</v>
      </c>
      <c r="Q4022">
        <v>-4.2740591029666E-2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D4023" t="s">
        <v>629</v>
      </c>
      <c r="E4023">
        <v>18.737991999999998</v>
      </c>
      <c r="F4023">
        <v>38.25</v>
      </c>
      <c r="G4023">
        <v>44.392820793659801</v>
      </c>
      <c r="H4023">
        <v>10.5731884259014</v>
      </c>
      <c r="I4023">
        <v>89.920906217214494</v>
      </c>
      <c r="J4023">
        <v>10.237644082204801</v>
      </c>
      <c r="K4023">
        <v>29.826264450922601</v>
      </c>
      <c r="L4023">
        <v>22.035955297321198</v>
      </c>
      <c r="M4023">
        <v>61.230111009373303</v>
      </c>
      <c r="N4023">
        <v>1.0525943387611201</v>
      </c>
      <c r="O4023">
        <v>8.6274509803921404</v>
      </c>
      <c r="P4023">
        <v>160.91405184174599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E4024">
        <v>18.73</v>
      </c>
      <c r="F4024">
        <v>37.46</v>
      </c>
      <c r="G4024">
        <v>10.4131548532095</v>
      </c>
      <c r="H4024">
        <v>-0.53032169687665798</v>
      </c>
      <c r="I4024">
        <v>-13.4119234773285</v>
      </c>
      <c r="J4024">
        <v>-0.11561057212174899</v>
      </c>
      <c r="K4024">
        <v>37.313160994181501</v>
      </c>
      <c r="L4024">
        <v>35.236106406790199</v>
      </c>
      <c r="M4024">
        <v>79.114349648108899</v>
      </c>
      <c r="N4024">
        <v>0.50034746351632997</v>
      </c>
      <c r="O4024">
        <v>15.990389749065599</v>
      </c>
      <c r="P4024">
        <v>111.042253521126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D4025" t="s">
        <v>403</v>
      </c>
      <c r="E4025">
        <v>18.72</v>
      </c>
      <c r="F4025">
        <v>29.45</v>
      </c>
      <c r="G4025">
        <v>56.295229688039001</v>
      </c>
      <c r="H4025">
        <v>24.638565958129799</v>
      </c>
      <c r="I4025">
        <v>2.13139352497807</v>
      </c>
      <c r="J4025">
        <v>1.3508680208748101</v>
      </c>
      <c r="K4025">
        <v>28.490292525626401</v>
      </c>
      <c r="L4025">
        <v>25.640947115975699</v>
      </c>
      <c r="M4025">
        <v>56.477185580089298</v>
      </c>
      <c r="N4025">
        <v>0.24727922464670499</v>
      </c>
      <c r="O4025">
        <v>42.071307300509297</v>
      </c>
      <c r="P4025">
        <v>92.483660130718903</v>
      </c>
      <c r="Q4025">
        <v>0.127838056787063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D4026" t="s">
        <v>182</v>
      </c>
      <c r="E4026">
        <v>18.684374999999999</v>
      </c>
      <c r="F4026">
        <v>274</v>
      </c>
      <c r="G4026">
        <v>4.8690112698502901</v>
      </c>
      <c r="H4026">
        <v>-10.847318949579099</v>
      </c>
      <c r="I4026">
        <v>19.907103594716201</v>
      </c>
      <c r="J4026">
        <v>-5.63900465684765</v>
      </c>
      <c r="K4026">
        <v>276.42770442651602</v>
      </c>
      <c r="L4026">
        <v>230.074762029304</v>
      </c>
      <c r="M4026">
        <v>50.851054528726102</v>
      </c>
      <c r="N4026">
        <v>0.44178480705524598</v>
      </c>
      <c r="O4026">
        <v>24.817518248175102</v>
      </c>
      <c r="P4026">
        <v>64.812030075187906</v>
      </c>
      <c r="Q4026">
        <v>4.9711887438226E-2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D4027" t="s">
        <v>75</v>
      </c>
      <c r="E4027">
        <v>18.670699904999999</v>
      </c>
      <c r="F4027">
        <v>55.57</v>
      </c>
      <c r="G4027">
        <v>318.95282079365899</v>
      </c>
      <c r="H4027">
        <v>21.136792908484399</v>
      </c>
      <c r="I4027">
        <v>85.579868305257094</v>
      </c>
      <c r="J4027">
        <v>-4.0686007938220996</v>
      </c>
      <c r="K4027">
        <v>51.794604854075097</v>
      </c>
      <c r="L4027">
        <v>39.5886051188183</v>
      </c>
      <c r="M4027">
        <v>63.313451236981997</v>
      </c>
      <c r="N4027">
        <v>0.62933227184099205</v>
      </c>
      <c r="O4027">
        <v>19.290984344070502</v>
      </c>
      <c r="P4027">
        <v>444.803921568627</v>
      </c>
      <c r="Q4027">
        <v>0.12938803135199201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Row],[Ticker]],[1]!Table1[[Symbol]:[Industry]],2,FALSE),"-")</f>
        <v>-</v>
      </c>
      <c r="E4028">
        <v>18.661919999999999</v>
      </c>
      <c r="F4028">
        <v>69</v>
      </c>
      <c r="G4028">
        <v>-82.374096499573199</v>
      </c>
      <c r="H4028">
        <v>-1.10604747659767</v>
      </c>
      <c r="I4028">
        <v>-44.143214480569497</v>
      </c>
      <c r="J4028">
        <v>3.7120238653523998</v>
      </c>
      <c r="K4028">
        <v>70.084385191266506</v>
      </c>
      <c r="L4028">
        <v>89.281049999999993</v>
      </c>
      <c r="M4028">
        <v>68.348415326388405</v>
      </c>
      <c r="N4028">
        <v>1.44712430426716</v>
      </c>
      <c r="O4028">
        <v>154.99999999999901</v>
      </c>
      <c r="P4028">
        <v>8.2352941176470509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Row],[Ticker]],[1]!Table1[[Symbol]:[Industry]],2,FALSE),"-")</f>
        <v>-</v>
      </c>
      <c r="E4029">
        <v>18.630400000000002</v>
      </c>
      <c r="F4029">
        <v>0.9</v>
      </c>
      <c r="G4029">
        <v>78.938275339114298</v>
      </c>
      <c r="H4029">
        <v>33.567137386701198</v>
      </c>
      <c r="I4029">
        <v>9.1615754578837496</v>
      </c>
      <c r="J4029">
        <v>17.478645012526101</v>
      </c>
      <c r="K4029">
        <v>0.67535709487872997</v>
      </c>
      <c r="L4029">
        <v>0.615518990151945</v>
      </c>
      <c r="M4029">
        <v>75.208543648060399</v>
      </c>
      <c r="N4029">
        <v>3.5405646650802098</v>
      </c>
      <c r="O4029">
        <v>4.4444444444444198</v>
      </c>
      <c r="P4029">
        <v>125</v>
      </c>
      <c r="Q4029">
        <v>3.2069594199484998E-2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Row],[Ticker]],[1]!Table1[[Symbol]:[Industry]],2,FALSE),"-")</f>
        <v>-</v>
      </c>
      <c r="D4030" t="s">
        <v>403</v>
      </c>
      <c r="E4030">
        <v>18.629859799999998</v>
      </c>
      <c r="F4030">
        <v>28.66</v>
      </c>
      <c r="G4030">
        <v>33.173984228562801</v>
      </c>
      <c r="H4030">
        <v>-30.946585946020701</v>
      </c>
      <c r="I4030">
        <v>-42.540553604577099</v>
      </c>
      <c r="J4030">
        <v>-8.8922555041423795E-2</v>
      </c>
      <c r="K4030">
        <v>35.1859198779213</v>
      </c>
      <c r="L4030">
        <v>35.637777060879102</v>
      </c>
      <c r="M4030">
        <v>1.4773565718E-4</v>
      </c>
      <c r="N4030">
        <v>0</v>
      </c>
      <c r="O4030">
        <v>52.930914166085103</v>
      </c>
      <c r="P4030">
        <v>67.113702623906704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Row],[Ticker]],[1]!Table1[[Symbol]:[Industry]],2,FALSE),"-")</f>
        <v>-</v>
      </c>
      <c r="E4031">
        <v>18.618842999999998</v>
      </c>
      <c r="F4031">
        <v>50.5</v>
      </c>
      <c r="G4031">
        <v>-25.508071178589901</v>
      </c>
      <c r="H4031">
        <v>-3.99622174062539E-2</v>
      </c>
      <c r="I4031">
        <v>3.1799813150805201</v>
      </c>
      <c r="J4031">
        <v>-2.3089225550414199</v>
      </c>
      <c r="K4031">
        <v>49.112319723366198</v>
      </c>
      <c r="L4031">
        <v>48.521403019423097</v>
      </c>
      <c r="M4031">
        <v>50.1278634154584</v>
      </c>
      <c r="N4031">
        <v>0.97359976038680396</v>
      </c>
      <c r="O4031">
        <v>36.257425742574199</v>
      </c>
      <c r="P4031">
        <v>31.168831168831101</v>
      </c>
      <c r="Q4031">
        <v>8.8692596143449993E-3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Row],[Ticker]],[1]!Table1[[Symbol]:[Industry]],2,FALSE),"-")</f>
        <v>-</v>
      </c>
      <c r="D4032" t="s">
        <v>120</v>
      </c>
      <c r="E4032">
        <v>18.553709999999999</v>
      </c>
      <c r="F4032">
        <v>76.319999999999993</v>
      </c>
      <c r="G4032">
        <v>105.665548066387</v>
      </c>
      <c r="H4032">
        <v>22.671899291463099</v>
      </c>
      <c r="I4032">
        <v>83.232261528569794</v>
      </c>
      <c r="J4032">
        <v>21.8669738974993</v>
      </c>
      <c r="K4032">
        <v>51.514237829439601</v>
      </c>
      <c r="L4032">
        <v>42.584747945112397</v>
      </c>
      <c r="M4032">
        <v>55.5870885521974</v>
      </c>
      <c r="N4032">
        <v>1.01450459379711</v>
      </c>
      <c r="O4032">
        <v>0</v>
      </c>
      <c r="P4032">
        <v>193.53846153846101</v>
      </c>
      <c r="Q4032">
        <v>5.9918898703004E-2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Row],[Ticker]],[1]!Table1[[Symbol]:[Industry]],2,FALSE),"-")</f>
        <v>-</v>
      </c>
      <c r="D4033" t="s">
        <v>403</v>
      </c>
      <c r="E4033">
        <v>18.510000000000002</v>
      </c>
      <c r="F4033">
        <v>58</v>
      </c>
      <c r="G4033">
        <v>197.873021574474</v>
      </c>
      <c r="H4033">
        <v>29.6853206335973</v>
      </c>
      <c r="I4033">
        <v>30.4675043537584</v>
      </c>
      <c r="J4033">
        <v>11.022188556069599</v>
      </c>
      <c r="K4033">
        <v>46.613655179855598</v>
      </c>
      <c r="L4033">
        <v>38.164428992642598</v>
      </c>
      <c r="M4033">
        <v>80.450043972395605</v>
      </c>
      <c r="N4033">
        <v>1.38216965314789</v>
      </c>
      <c r="O4033">
        <v>8.18965517241379</v>
      </c>
      <c r="P4033">
        <v>255.82822085889501</v>
      </c>
      <c r="Q4033">
        <v>0.128416219759767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Row],[Ticker]],[1]!Table1[[Symbol]:[Industry]],2,FALSE),"-")</f>
        <v>-</v>
      </c>
      <c r="E4034">
        <v>18.44079138</v>
      </c>
      <c r="F4034">
        <v>25.18</v>
      </c>
      <c r="G4034">
        <v>-33.910165368029901</v>
      </c>
      <c r="H4034">
        <v>-4.8197673752035</v>
      </c>
      <c r="I4034">
        <v>-5.53860242700752</v>
      </c>
      <c r="J4034">
        <v>-5.8392179469279899</v>
      </c>
      <c r="K4034">
        <v>24.200232501785401</v>
      </c>
      <c r="L4034">
        <v>24.651978306429601</v>
      </c>
      <c r="M4034">
        <v>36.282254707223203</v>
      </c>
      <c r="N4034">
        <v>0.36938215574205702</v>
      </c>
      <c r="O4034">
        <v>40.865766481334397</v>
      </c>
      <c r="P4034">
        <v>25.273631840796</v>
      </c>
      <c r="Q4034">
        <v>-2.8741208185263999E-2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Row],[Ticker]],[1]!Table1[[Symbol]:[Industry]],2,FALSE),"-")</f>
        <v>-</v>
      </c>
      <c r="E4035">
        <v>18.41574</v>
      </c>
      <c r="F4035">
        <v>34.22</v>
      </c>
      <c r="G4035">
        <v>-1.62167195996338</v>
      </c>
      <c r="H4035">
        <v>-6.7566721371082696</v>
      </c>
      <c r="I4035">
        <v>-6.1867542382720497</v>
      </c>
      <c r="J4035">
        <v>-2.1495979986590501</v>
      </c>
      <c r="K4035">
        <v>35.035561193791402</v>
      </c>
      <c r="L4035">
        <v>33.971371870375201</v>
      </c>
      <c r="M4035">
        <v>43.833979973184</v>
      </c>
      <c r="N4035">
        <v>0.45720283808562001</v>
      </c>
      <c r="O4035">
        <v>36.995908825248399</v>
      </c>
      <c r="P4035">
        <v>41.1716171617161</v>
      </c>
      <c r="Q4035">
        <v>3.5389457527719999E-2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Row],[Ticker]],[1]!Table1[[Symbol]:[Industry]],2,FALSE),"-")</f>
        <v>-</v>
      </c>
      <c r="E4036">
        <v>18.398255142</v>
      </c>
      <c r="F4036">
        <v>40.090000000000003</v>
      </c>
      <c r="G4036">
        <v>92.036686157394797</v>
      </c>
      <c r="H4036">
        <v>5.6698102315401204</v>
      </c>
      <c r="I4036">
        <v>42.4472181330163</v>
      </c>
      <c r="J4036">
        <v>4.8862018230680402</v>
      </c>
      <c r="K4036">
        <v>33.224099333424199</v>
      </c>
      <c r="L4036">
        <v>25.793769162082899</v>
      </c>
      <c r="M4036">
        <v>100</v>
      </c>
      <c r="N4036">
        <v>8.5674049508891305E-4</v>
      </c>
      <c r="O4036">
        <v>0</v>
      </c>
      <c r="P4036">
        <v>117.643865363735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Row],[Ticker]],[1]!Table1[[Symbol]:[Industry]],2,FALSE),"-")</f>
        <v>-</v>
      </c>
      <c r="D4037" t="s">
        <v>629</v>
      </c>
      <c r="E4037">
        <v>18.301500000000001</v>
      </c>
      <c r="F4037">
        <v>47</v>
      </c>
      <c r="G4037">
        <v>-18.5456757894836</v>
      </c>
      <c r="H4037">
        <v>-15.0042911847273</v>
      </c>
      <c r="I4037">
        <v>-5.8840824449170102</v>
      </c>
      <c r="J4037">
        <v>-13.548690553568401</v>
      </c>
      <c r="K4037">
        <v>51.030170598754601</v>
      </c>
      <c r="L4037">
        <v>49.150404894200101</v>
      </c>
      <c r="M4037">
        <v>30.849181811767298</v>
      </c>
      <c r="N4037">
        <v>1.6267942583732</v>
      </c>
      <c r="O4037">
        <v>29.1914893617021</v>
      </c>
      <c r="P4037">
        <v>28.415300546448002</v>
      </c>
      <c r="Q4037">
        <v>0.16431320598371199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Row],[Ticker]],[1]!Table1[[Symbol]:[Industry]],2,FALSE),"-")</f>
        <v>-</v>
      </c>
      <c r="D4038" t="s">
        <v>49</v>
      </c>
      <c r="E4038">
        <v>18.27636</v>
      </c>
      <c r="F4038">
        <v>34</v>
      </c>
      <c r="G4038">
        <v>67.245912115270698</v>
      </c>
      <c r="H4038">
        <v>26.241130060693902</v>
      </c>
      <c r="I4038">
        <v>0.87328716959545705</v>
      </c>
      <c r="J4038">
        <v>-7.6222377576522504</v>
      </c>
      <c r="K4038">
        <v>27.556141610063101</v>
      </c>
      <c r="L4038">
        <v>26.045307309188299</v>
      </c>
      <c r="M4038">
        <v>71.854283447180407</v>
      </c>
      <c r="N4038">
        <v>5.2186732186732101</v>
      </c>
      <c r="O4038">
        <v>8.8235294117646905</v>
      </c>
      <c r="P4038">
        <v>193.10344827586201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Row],[Ticker]],[1]!Table1[[Symbol]:[Industry]],2,FALSE),"-")</f>
        <v>-</v>
      </c>
      <c r="D4039" t="s">
        <v>713</v>
      </c>
      <c r="E4039">
        <v>18.095091273000001</v>
      </c>
      <c r="F4039">
        <v>957.32</v>
      </c>
      <c r="G4039">
        <v>33.692070465079098</v>
      </c>
      <c r="H4039">
        <v>1.1674709844718401</v>
      </c>
      <c r="I4039">
        <v>11.4055457210551</v>
      </c>
      <c r="J4039">
        <v>2.24191168849788</v>
      </c>
      <c r="K4039">
        <v>914.66682851728103</v>
      </c>
      <c r="L4039">
        <v>813.02810757774796</v>
      </c>
      <c r="M4039">
        <v>55.6599041266266</v>
      </c>
      <c r="N4039">
        <v>0.74507025008370098</v>
      </c>
      <c r="O4039">
        <v>9.1432331926628301</v>
      </c>
      <c r="P4039">
        <v>61.928281461434302</v>
      </c>
      <c r="Q4039">
        <v>1.8114824755041999E-2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Row],[Ticker]],[1]!Table1[[Symbol]:[Industry]],2,FALSE),"-")</f>
        <v>-</v>
      </c>
      <c r="E4040">
        <v>18.053479025000001</v>
      </c>
      <c r="F4040">
        <v>10.11</v>
      </c>
      <c r="G4040">
        <v>-11.369891070746901</v>
      </c>
      <c r="H4040">
        <v>18.775356397737099</v>
      </c>
      <c r="I4040">
        <v>30.1351583496612</v>
      </c>
      <c r="J4040">
        <v>21.809811622173701</v>
      </c>
      <c r="K4040">
        <v>7.9921964258298699</v>
      </c>
      <c r="L4040">
        <v>7.5527087396351202</v>
      </c>
      <c r="M4040">
        <v>79.262096589332401</v>
      </c>
      <c r="N4040">
        <v>1.90680617612596</v>
      </c>
      <c r="O4040">
        <v>6.3303659742828904</v>
      </c>
      <c r="P4040">
        <v>85.504587155963193</v>
      </c>
      <c r="Q4040">
        <v>5.5120322759382001E-2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Row],[Ticker]],[1]!Table1[[Symbol]:[Industry]],2,FALSE),"-")</f>
        <v>-</v>
      </c>
      <c r="E4041">
        <v>18</v>
      </c>
      <c r="F4041">
        <v>49.93</v>
      </c>
      <c r="G4041">
        <v>-6.7262268253878004</v>
      </c>
      <c r="H4041">
        <v>-4.2940913481624303</v>
      </c>
      <c r="I4041">
        <v>-31.273054293819101</v>
      </c>
      <c r="J4041">
        <v>-16.047065131888999</v>
      </c>
      <c r="K4041">
        <v>52.2731126828157</v>
      </c>
      <c r="L4041">
        <v>54.817867152452301</v>
      </c>
      <c r="M4041">
        <v>40.009223700994902</v>
      </c>
      <c r="N4041">
        <v>1.07093697989294</v>
      </c>
      <c r="O4041">
        <v>66.032445423593003</v>
      </c>
      <c r="P4041">
        <v>34.945945945945901</v>
      </c>
      <c r="Q4041">
        <v>0.127572782017743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Row],[Ticker]],[1]!Table1[[Symbol]:[Industry]],2,FALSE),"-")</f>
        <v>-</v>
      </c>
      <c r="D4042" t="s">
        <v>876</v>
      </c>
      <c r="E4042">
        <v>17.969612000000001</v>
      </c>
      <c r="F4042">
        <v>29.75</v>
      </c>
      <c r="G4042">
        <v>121.691241408788</v>
      </c>
      <c r="H4042">
        <v>50.165575180791201</v>
      </c>
      <c r="I4042">
        <v>-20.497140445036099</v>
      </c>
      <c r="J4042">
        <v>-5.2101346762535403</v>
      </c>
      <c r="K4042">
        <v>24.7296620637992</v>
      </c>
      <c r="L4042">
        <v>21.162323451649701</v>
      </c>
      <c r="M4042">
        <v>68.351441510067403</v>
      </c>
      <c r="N4042">
        <v>4.4020908210394802</v>
      </c>
      <c r="O4042">
        <v>38.420168067226903</v>
      </c>
      <c r="P4042">
        <v>165.15151515151501</v>
      </c>
      <c r="Q4042">
        <v>8.5670400733331001E-2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Row],[Ticker]],[1]!Table1[[Symbol]:[Industry]],2,FALSE),"-")</f>
        <v>-</v>
      </c>
      <c r="D4043" t="s">
        <v>934</v>
      </c>
      <c r="E4043">
        <v>17.84432</v>
      </c>
      <c r="F4043">
        <v>1.26</v>
      </c>
      <c r="G4043">
        <v>136.89282079365901</v>
      </c>
      <c r="H4043">
        <v>62.138565958129803</v>
      </c>
      <c r="I4043">
        <v>8.6937999901082694</v>
      </c>
      <c r="J4043">
        <v>42.768220302101398</v>
      </c>
      <c r="K4043">
        <v>0.84198551742905403</v>
      </c>
      <c r="L4043">
        <v>0.75708175853367399</v>
      </c>
      <c r="M4043">
        <v>87.966054812639101</v>
      </c>
      <c r="N4043">
        <v>3.1548505186089</v>
      </c>
      <c r="O4043">
        <v>0</v>
      </c>
      <c r="P4043">
        <v>173.91304347825999</v>
      </c>
      <c r="Q4043">
        <v>8.0476977940130007E-3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Row],[Ticker]],[1]!Table1[[Symbol]:[Industry]],2,FALSE),"-")</f>
        <v>-</v>
      </c>
      <c r="D4044" t="s">
        <v>100</v>
      </c>
      <c r="E4044">
        <v>17.837820000000001</v>
      </c>
      <c r="F4044">
        <v>5.91</v>
      </c>
      <c r="G4044">
        <v>2.87108166322504</v>
      </c>
      <c r="H4044">
        <v>0.60464265429501796</v>
      </c>
      <c r="I4044">
        <v>-26.182673900964101</v>
      </c>
      <c r="J4044">
        <v>1.44953898342012</v>
      </c>
      <c r="K4044">
        <v>5.9432535909847903</v>
      </c>
      <c r="L4044">
        <v>6.0261376461684799</v>
      </c>
      <c r="M4044">
        <v>55.535291695526901</v>
      </c>
      <c r="N4044">
        <v>1.3071079353688599</v>
      </c>
      <c r="O4044">
        <v>48.900169204737701</v>
      </c>
      <c r="P4044">
        <v>40.714285714285701</v>
      </c>
      <c r="Q4044">
        <v>2.0119646480002001E-2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Row],[Ticker]],[1]!Table1[[Symbol]:[Industry]],2,FALSE),"-")</f>
        <v>-</v>
      </c>
      <c r="D4045" t="s">
        <v>56</v>
      </c>
      <c r="E4045">
        <v>17.795752419134399</v>
      </c>
      <c r="F4045">
        <v>64.599999999999994</v>
      </c>
      <c r="G4045">
        <v>147.19687484771299</v>
      </c>
      <c r="H4045">
        <v>-4.5281007085368401</v>
      </c>
      <c r="I4045">
        <v>147.39514289498999</v>
      </c>
      <c r="J4045">
        <v>-8.8922555041423795E-2</v>
      </c>
      <c r="K4045">
        <v>61.530619190741596</v>
      </c>
      <c r="L4045">
        <v>43.130812834821398</v>
      </c>
      <c r="M4045">
        <v>100</v>
      </c>
      <c r="N4045">
        <v>0</v>
      </c>
      <c r="O4045">
        <v>0</v>
      </c>
      <c r="P4045">
        <v>172.80405405405401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Row],[Ticker]],[1]!Table1[[Symbol]:[Industry]],2,FALSE),"-")</f>
        <v>-</v>
      </c>
      <c r="D4046" t="s">
        <v>539</v>
      </c>
      <c r="E4046">
        <v>17.7872734</v>
      </c>
      <c r="F4046">
        <v>18.190000000000001</v>
      </c>
      <c r="G4046">
        <v>13.1418673230267</v>
      </c>
      <c r="H4046">
        <v>-4.5281007085368401</v>
      </c>
      <c r="I4046">
        <v>-2.2843950432048601</v>
      </c>
      <c r="J4046">
        <v>-8.8922555041423795E-2</v>
      </c>
      <c r="K4046">
        <v>18.132254555268201</v>
      </c>
      <c r="L4046">
        <v>16.800475368819399</v>
      </c>
      <c r="M4046">
        <v>100</v>
      </c>
      <c r="O4046">
        <v>0</v>
      </c>
      <c r="P4046">
        <v>38.7490465293669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Row],[Ticker]],[1]!Table1[[Symbol]:[Industry]],2,FALSE),"-")</f>
        <v>-</v>
      </c>
      <c r="E4047">
        <v>17.735600000000002</v>
      </c>
      <c r="F4047">
        <v>17.07</v>
      </c>
      <c r="G4047">
        <v>-26.942060227814299</v>
      </c>
      <c r="H4047">
        <v>0.37914046441348997</v>
      </c>
      <c r="I4047">
        <v>-33.505374563367802</v>
      </c>
      <c r="J4047">
        <v>-2.0464169622002402</v>
      </c>
      <c r="K4047">
        <v>17.3933252229263</v>
      </c>
      <c r="L4047">
        <v>17.948860579455101</v>
      </c>
      <c r="M4047">
        <v>39.351085214423698</v>
      </c>
      <c r="N4047">
        <v>0.38205283343718199</v>
      </c>
      <c r="O4047">
        <v>50.8494434680726</v>
      </c>
      <c r="P4047">
        <v>18.213296398891899</v>
      </c>
      <c r="Q4047">
        <v>-2.7922184417155001E-2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Row],[Ticker]],[1]!Table1[[Symbol]:[Industry]],2,FALSE),"-")</f>
        <v>-</v>
      </c>
      <c r="D4048" t="s">
        <v>242</v>
      </c>
      <c r="E4048">
        <v>17.647327063999999</v>
      </c>
      <c r="F4048">
        <v>28.49</v>
      </c>
      <c r="G4048">
        <v>6.4132100429647201</v>
      </c>
      <c r="H4048">
        <v>6.0433278628917302</v>
      </c>
      <c r="I4048">
        <v>-6.9415276452193604</v>
      </c>
      <c r="J4048">
        <v>0.61739714756081099</v>
      </c>
      <c r="K4048">
        <v>27.505059913905999</v>
      </c>
      <c r="L4048">
        <v>27.295392253695201</v>
      </c>
      <c r="M4048">
        <v>50.492424562575302</v>
      </c>
      <c r="N4048">
        <v>2.3349382969616399</v>
      </c>
      <c r="O4048">
        <v>40.400140400140401</v>
      </c>
      <c r="P4048">
        <v>41.389578163771702</v>
      </c>
      <c r="Q4048">
        <v>2.173553925629E-3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Row],[Ticker]],[1]!Table1[[Symbol]:[Industry]],2,FALSE),"-")</f>
        <v>-</v>
      </c>
      <c r="D4049" t="s">
        <v>189</v>
      </c>
      <c r="E4049">
        <v>17.63775</v>
      </c>
      <c r="F4049">
        <v>4.05</v>
      </c>
      <c r="G4049">
        <v>16.498083951554499</v>
      </c>
      <c r="I4049">
        <v>-33.048281457855502</v>
      </c>
      <c r="K4049">
        <v>4.4249445457001002</v>
      </c>
      <c r="L4049">
        <v>4.0278917604158799</v>
      </c>
      <c r="M4049">
        <v>29.723467083117001</v>
      </c>
      <c r="N4049">
        <v>2.3273529273748199</v>
      </c>
      <c r="O4049">
        <v>33.3333333333333</v>
      </c>
      <c r="P4049">
        <v>65.306122448979494</v>
      </c>
      <c r="Q4049">
        <v>-2.0192540060606001E-2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Row],[Ticker]],[1]!Table1[[Symbol]:[Industry]],2,FALSE),"-")</f>
        <v>-</v>
      </c>
      <c r="D4050" t="s">
        <v>629</v>
      </c>
      <c r="E4050">
        <v>17.634</v>
      </c>
      <c r="F4050">
        <v>30.56</v>
      </c>
      <c r="G4050">
        <v>199.499203772383</v>
      </c>
      <c r="H4050">
        <v>51.891523508582097</v>
      </c>
      <c r="I4050">
        <v>187.14779697351699</v>
      </c>
      <c r="J4050">
        <v>11.240943715389401</v>
      </c>
      <c r="K4050">
        <v>17.784975300841001</v>
      </c>
      <c r="L4050">
        <v>12.2623986100787</v>
      </c>
      <c r="M4050">
        <v>99.986618204939802</v>
      </c>
      <c r="N4050">
        <v>1.7233496793662699</v>
      </c>
      <c r="O4050">
        <v>0</v>
      </c>
      <c r="P4050">
        <v>239.555555555555</v>
      </c>
    </row>
    <row r="4051" spans="1:17" hidden="1" x14ac:dyDescent="0.3">
      <c r="A4051" t="s">
        <v>8264</v>
      </c>
      <c r="B4051" t="s">
        <v>3467</v>
      </c>
      <c r="C4051" t="str">
        <f>IFERROR(VLOOKUP(Table1[[#This Row],[Ticker]],[1]!Table1[[Symbol]:[Industry]],2,FALSE),"-")</f>
        <v>-</v>
      </c>
      <c r="D4051" t="s">
        <v>239</v>
      </c>
      <c r="E4051">
        <v>17.624295</v>
      </c>
      <c r="F4051">
        <v>6.9</v>
      </c>
      <c r="G4051">
        <v>12.3928207936598</v>
      </c>
      <c r="H4051">
        <v>-23.3516301203015</v>
      </c>
      <c r="I4051">
        <v>-17.287632370634402</v>
      </c>
      <c r="J4051">
        <v>-11.056664490525201</v>
      </c>
      <c r="K4051">
        <v>8.3113317528327908</v>
      </c>
      <c r="L4051">
        <v>7.90098877434255</v>
      </c>
      <c r="M4051">
        <v>13.0922283591383</v>
      </c>
      <c r="N4051">
        <v>1.1909471281856201</v>
      </c>
      <c r="O4051">
        <v>81.159420289855007</v>
      </c>
      <c r="P4051">
        <v>48.387096774193502</v>
      </c>
      <c r="Q4051">
        <v>2.9522753886662E-2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E4052">
        <v>17.617941600000002</v>
      </c>
      <c r="F4052">
        <v>48.09</v>
      </c>
      <c r="G4052">
        <v>-22.740869045912302</v>
      </c>
      <c r="H4052">
        <v>5.4171347788673199</v>
      </c>
      <c r="I4052">
        <v>-6.76773847143017</v>
      </c>
      <c r="J4052">
        <v>2.3396488735299998</v>
      </c>
      <c r="K4052">
        <v>51.562731372445597</v>
      </c>
      <c r="L4052">
        <v>48.826457663516202</v>
      </c>
      <c r="M4052">
        <v>51.582030596137102</v>
      </c>
      <c r="N4052">
        <v>0.64328688293138303</v>
      </c>
      <c r="O4052">
        <v>41.4015387814514</v>
      </c>
      <c r="P4052">
        <v>38.189655172413801</v>
      </c>
      <c r="Q4052">
        <v>3.9478423401630998E-2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539</v>
      </c>
      <c r="E4053">
        <v>17.611173999999998</v>
      </c>
      <c r="F4053">
        <v>58.99</v>
      </c>
      <c r="G4053">
        <v>74.902678033632597</v>
      </c>
      <c r="H4053">
        <v>10.2384362564437</v>
      </c>
      <c r="I4053">
        <v>2.5302072475681698</v>
      </c>
      <c r="J4053">
        <v>-0.105871707583793</v>
      </c>
      <c r="K4053">
        <v>56.618244475958498</v>
      </c>
      <c r="L4053">
        <v>51.671872668260001</v>
      </c>
      <c r="M4053">
        <v>61.211634577493101</v>
      </c>
      <c r="N4053">
        <v>8.08773065559487E-2</v>
      </c>
      <c r="O4053">
        <v>6.7977623325987402</v>
      </c>
      <c r="P4053">
        <v>117.675276752767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D4054" t="s">
        <v>18</v>
      </c>
      <c r="E4054">
        <v>17.581499999999998</v>
      </c>
      <c r="F4054">
        <v>288</v>
      </c>
      <c r="G4054">
        <v>-56.542431004901303</v>
      </c>
      <c r="H4054">
        <v>-6.9009820644690398</v>
      </c>
      <c r="I4054">
        <v>39.558956211559</v>
      </c>
      <c r="J4054">
        <v>-8.8922555041423795E-2</v>
      </c>
      <c r="K4054">
        <v>228.19826909730099</v>
      </c>
      <c r="L4054">
        <v>205.87261625583699</v>
      </c>
      <c r="M4054">
        <v>56.3110846240535</v>
      </c>
      <c r="N4054">
        <v>0</v>
      </c>
      <c r="O4054">
        <v>44.7916666666666</v>
      </c>
      <c r="P4054">
        <v>165.927977839335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D4055" t="s">
        <v>46</v>
      </c>
      <c r="E4055">
        <v>17.57677185</v>
      </c>
      <c r="F4055">
        <v>41.1</v>
      </c>
      <c r="G4055">
        <v>-65.825361024521996</v>
      </c>
      <c r="H4055">
        <v>-21.111015281401102</v>
      </c>
      <c r="I4055">
        <v>-46.169723583092697</v>
      </c>
      <c r="J4055">
        <v>-1.5141007023098301</v>
      </c>
      <c r="K4055">
        <v>45.0013005434975</v>
      </c>
      <c r="L4055">
        <v>56.314883297654603</v>
      </c>
      <c r="M4055">
        <v>34.1387208901278</v>
      </c>
      <c r="N4055">
        <v>1.58597402597402</v>
      </c>
      <c r="O4055">
        <v>87.104622871046203</v>
      </c>
      <c r="P4055">
        <v>7.8740157480314998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D4056" t="s">
        <v>100</v>
      </c>
      <c r="E4056">
        <v>17.535533464</v>
      </c>
      <c r="F4056">
        <v>17.32</v>
      </c>
      <c r="G4056">
        <v>-10.8291805317212</v>
      </c>
      <c r="H4056">
        <v>-8.0445842250203601</v>
      </c>
      <c r="I4056">
        <v>-30.1797611281084</v>
      </c>
      <c r="J4056">
        <v>-1.2706895781140199</v>
      </c>
      <c r="K4056">
        <v>17.806776370512299</v>
      </c>
      <c r="L4056">
        <v>19.136852610295499</v>
      </c>
      <c r="M4056">
        <v>47.574938552645897</v>
      </c>
      <c r="N4056">
        <v>0.849642060533219</v>
      </c>
      <c r="O4056">
        <v>37.875288683602697</v>
      </c>
      <c r="P4056">
        <v>28.677563150074199</v>
      </c>
      <c r="Q4056">
        <v>-9.8555452474572994E-2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934</v>
      </c>
      <c r="E4057">
        <v>17.520216999999999</v>
      </c>
      <c r="F4057">
        <v>18.36</v>
      </c>
      <c r="G4057">
        <v>167.68355561793999</v>
      </c>
      <c r="H4057">
        <v>-0.34982772803544698</v>
      </c>
      <c r="I4057">
        <v>40.412559997794098</v>
      </c>
      <c r="J4057">
        <v>3.34028098478159</v>
      </c>
      <c r="K4057">
        <v>16.860150175273201</v>
      </c>
      <c r="L4057">
        <v>13.0224683106248</v>
      </c>
      <c r="M4057">
        <v>45.252046047838803</v>
      </c>
      <c r="N4057">
        <v>0.30116833334349802</v>
      </c>
      <c r="O4057">
        <v>15.4684095860566</v>
      </c>
      <c r="P4057">
        <v>229.62298025134601</v>
      </c>
      <c r="Q4057">
        <v>0.17264857726882499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629</v>
      </c>
      <c r="E4058">
        <v>17.49175</v>
      </c>
      <c r="F4058">
        <v>11.03</v>
      </c>
      <c r="G4058">
        <v>65.223270620649402</v>
      </c>
      <c r="H4058">
        <v>-38.545696016454698</v>
      </c>
      <c r="I4058">
        <v>11.056191238277799</v>
      </c>
      <c r="J4058">
        <v>-7.6484952748442101</v>
      </c>
      <c r="K4058">
        <v>11.884027676643599</v>
      </c>
      <c r="L4058">
        <v>8.9004899963680497</v>
      </c>
      <c r="M4058">
        <v>12.363811595383</v>
      </c>
      <c r="N4058">
        <v>0.155892692054831</v>
      </c>
      <c r="O4058">
        <v>54.578422484134201</v>
      </c>
      <c r="P4058">
        <v>143.487858719646</v>
      </c>
      <c r="Q4058">
        <v>0.102550419371038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D4059" t="s">
        <v>414</v>
      </c>
      <c r="E4059">
        <v>17.480844000000001</v>
      </c>
      <c r="F4059">
        <v>15.83</v>
      </c>
      <c r="G4059">
        <v>-29.0827889624377</v>
      </c>
      <c r="H4059">
        <v>-6.2726489951411999</v>
      </c>
      <c r="I4059">
        <v>-28.924426110967399</v>
      </c>
      <c r="J4059">
        <v>-3.8129762790951398</v>
      </c>
      <c r="K4059">
        <v>15.902339700262401</v>
      </c>
      <c r="L4059">
        <v>17.497881504524599</v>
      </c>
      <c r="M4059">
        <v>46.961432492239901</v>
      </c>
      <c r="N4059">
        <v>1.0133326268577201</v>
      </c>
      <c r="O4059">
        <v>117.308907138344</v>
      </c>
      <c r="P4059">
        <v>17.259259259259199</v>
      </c>
      <c r="Q4059">
        <v>1.109920363727E-3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100</v>
      </c>
      <c r="E4060">
        <v>17.435394200000001</v>
      </c>
      <c r="F4060">
        <v>3.87</v>
      </c>
      <c r="G4060">
        <v>-58.767800967998198</v>
      </c>
      <c r="H4060">
        <v>7.1885205448691396</v>
      </c>
      <c r="I4060">
        <v>-36.5776932225614</v>
      </c>
      <c r="J4060">
        <v>2.6679696755350002</v>
      </c>
      <c r="K4060">
        <v>3.90164792153915</v>
      </c>
      <c r="L4060">
        <v>4.2091155478138704</v>
      </c>
      <c r="M4060">
        <v>76.259601030523299</v>
      </c>
      <c r="N4060">
        <v>2.1277862184809302</v>
      </c>
      <c r="O4060">
        <v>59.948320413436697</v>
      </c>
      <c r="P4060">
        <v>18.348623853210999</v>
      </c>
      <c r="Q4060">
        <v>2.453239253779E-2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109</v>
      </c>
      <c r="E4061">
        <v>17.423999999999999</v>
      </c>
      <c r="F4061">
        <v>19.45</v>
      </c>
      <c r="G4061">
        <v>7.2480120504904004</v>
      </c>
      <c r="H4061">
        <v>-4.5790431435852197</v>
      </c>
      <c r="I4061">
        <v>-48.353256447192003</v>
      </c>
      <c r="J4061">
        <v>-8.8331086015530396</v>
      </c>
      <c r="K4061">
        <v>21.710760905523699</v>
      </c>
      <c r="L4061">
        <v>22.551785383537901</v>
      </c>
      <c r="M4061">
        <v>28.225360715389701</v>
      </c>
      <c r="N4061">
        <v>0.2387491532238</v>
      </c>
      <c r="O4061">
        <v>89.614395886889398</v>
      </c>
      <c r="P4061">
        <v>43.436578171091398</v>
      </c>
      <c r="Q4061">
        <v>1.6232493804008E-2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49</v>
      </c>
      <c r="E4062">
        <v>17.422913731999898</v>
      </c>
      <c r="F4062">
        <v>12.29</v>
      </c>
      <c r="G4062">
        <v>102.83148250369599</v>
      </c>
      <c r="H4062">
        <v>10.3432052971828</v>
      </c>
      <c r="I4062">
        <v>-9.8724000869432302</v>
      </c>
      <c r="J4062">
        <v>-4.68116325179518</v>
      </c>
      <c r="K4062">
        <v>11.285404072861599</v>
      </c>
      <c r="L4062">
        <v>10.220180361276</v>
      </c>
      <c r="M4062">
        <v>59.540345935612301</v>
      </c>
      <c r="N4062">
        <v>1.5973698238034</v>
      </c>
      <c r="O4062">
        <v>39.869812855980499</v>
      </c>
      <c r="P4062">
        <v>179.31818181818099</v>
      </c>
      <c r="Q4062">
        <v>8.0607025648271005E-2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65</v>
      </c>
      <c r="E4063">
        <v>17.36849952</v>
      </c>
      <c r="F4063">
        <v>43.2</v>
      </c>
      <c r="G4063">
        <v>-62.3104759096368</v>
      </c>
      <c r="H4063">
        <v>2.9345858586273299</v>
      </c>
      <c r="I4063">
        <v>-30.9506122014737</v>
      </c>
      <c r="J4063">
        <v>4.0074629871272496</v>
      </c>
      <c r="K4063">
        <v>43.604501754638598</v>
      </c>
      <c r="M4063">
        <v>51.244946625919702</v>
      </c>
      <c r="N4063">
        <v>0.92434988179668998</v>
      </c>
      <c r="O4063">
        <v>91.898148148148096</v>
      </c>
      <c r="P4063">
        <v>30.5135951661631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539</v>
      </c>
      <c r="E4064">
        <v>17.317499999999999</v>
      </c>
      <c r="F4064">
        <v>110.9</v>
      </c>
      <c r="G4064">
        <v>191.24996365080199</v>
      </c>
      <c r="H4064">
        <v>19.7306297988209</v>
      </c>
      <c r="I4064">
        <v>66.410921578197602</v>
      </c>
      <c r="J4064">
        <v>-8.0970526363422302</v>
      </c>
      <c r="K4064">
        <v>98.273691703727906</v>
      </c>
      <c r="L4064">
        <v>67.630076260093503</v>
      </c>
      <c r="M4064">
        <v>37.4246193845185</v>
      </c>
      <c r="N4064">
        <v>0.42044095955282901</v>
      </c>
      <c r="O4064">
        <v>27.348963029756501</v>
      </c>
      <c r="P4064">
        <v>237.38971706723399</v>
      </c>
      <c r="Q4064">
        <v>9.6593258959900993E-2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934</v>
      </c>
      <c r="E4065">
        <v>17.245547999999999</v>
      </c>
      <c r="F4065">
        <v>5.15</v>
      </c>
      <c r="G4065">
        <v>-66.479739481885503</v>
      </c>
      <c r="H4065">
        <v>-19.689391031117399</v>
      </c>
      <c r="I4065">
        <v>-55.804380597181201</v>
      </c>
      <c r="J4065">
        <v>-2.6815151476340202</v>
      </c>
      <c r="K4065">
        <v>5.9399418892563602</v>
      </c>
      <c r="L4065">
        <v>11.882805021892</v>
      </c>
      <c r="M4065">
        <v>28.7549782806752</v>
      </c>
      <c r="N4065">
        <v>2.9645203008449901</v>
      </c>
      <c r="O4065">
        <v>76.504854368932001</v>
      </c>
      <c r="P4065">
        <v>0.78277886497064497</v>
      </c>
      <c r="Q4065">
        <v>-0.10019091885850399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D4066" t="s">
        <v>713</v>
      </c>
      <c r="E4066">
        <v>17.228399594999999</v>
      </c>
      <c r="F4066">
        <v>92.89</v>
      </c>
      <c r="G4066">
        <v>2.9939000796705999</v>
      </c>
      <c r="H4066">
        <v>-2.1958674852145101</v>
      </c>
      <c r="I4066">
        <v>14.5082425186022</v>
      </c>
      <c r="J4066">
        <v>3.26663300051412</v>
      </c>
      <c r="K4066">
        <v>88.833995040717397</v>
      </c>
      <c r="L4066">
        <v>80.592632148022403</v>
      </c>
      <c r="M4066">
        <v>59.689646094536798</v>
      </c>
      <c r="N4066">
        <v>0.63700009536177804</v>
      </c>
      <c r="O4066">
        <v>4.29540316503389</v>
      </c>
      <c r="P4066">
        <v>35.211062590975203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E4067">
        <v>17.188168061999999</v>
      </c>
      <c r="F4067">
        <v>13.26</v>
      </c>
      <c r="G4067">
        <v>25.7626838073584</v>
      </c>
      <c r="H4067">
        <v>18.5713144961415</v>
      </c>
      <c r="I4067">
        <v>-2.60089123416041</v>
      </c>
      <c r="J4067">
        <v>20.656775341707998</v>
      </c>
      <c r="K4067">
        <v>12.126778971634</v>
      </c>
      <c r="L4067">
        <v>11.1956517080434</v>
      </c>
      <c r="M4067">
        <v>59.522196699956297</v>
      </c>
      <c r="N4067">
        <v>0.83596200200212301</v>
      </c>
      <c r="O4067">
        <v>30.542986425339301</v>
      </c>
      <c r="P4067">
        <v>120.632279534109</v>
      </c>
      <c r="Q4067">
        <v>9.0080726668045993E-2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D4068" t="s">
        <v>713</v>
      </c>
      <c r="E4068">
        <v>17.1837348</v>
      </c>
      <c r="F4068">
        <v>133.37</v>
      </c>
      <c r="G4068">
        <v>21.9671383978149</v>
      </c>
      <c r="H4068">
        <v>2.29535341513325</v>
      </c>
      <c r="I4068">
        <v>7.0899717638347299</v>
      </c>
      <c r="J4068">
        <v>4.5990674104649898</v>
      </c>
      <c r="K4068">
        <v>125.463814011419</v>
      </c>
      <c r="L4068">
        <v>114.750531527871</v>
      </c>
      <c r="M4068">
        <v>42.376869448986099</v>
      </c>
      <c r="N4068">
        <v>0.90728560342565001</v>
      </c>
      <c r="O4068">
        <v>3.7039814051135802</v>
      </c>
      <c r="P4068">
        <v>51.384790011350702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E4069">
        <v>17.150262237</v>
      </c>
      <c r="F4069">
        <v>31.4</v>
      </c>
      <c r="G4069">
        <v>105.956242622568</v>
      </c>
      <c r="H4069">
        <v>40.619963072784302</v>
      </c>
      <c r="I4069">
        <v>9.2453801928512593</v>
      </c>
      <c r="J4069">
        <v>-1.93735139053126</v>
      </c>
      <c r="K4069">
        <v>27.726162368481599</v>
      </c>
      <c r="L4069">
        <v>22.5061049381545</v>
      </c>
      <c r="M4069">
        <v>52.355524805562801</v>
      </c>
      <c r="N4069">
        <v>0.41354195399937699</v>
      </c>
      <c r="O4069">
        <v>24.840764331210199</v>
      </c>
      <c r="P4069">
        <v>164.97890295358599</v>
      </c>
      <c r="Q4069">
        <v>6.5121244322554006E-2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D4070" t="s">
        <v>336</v>
      </c>
      <c r="E4070">
        <v>17.138458499999999</v>
      </c>
      <c r="F4070">
        <v>30.5</v>
      </c>
      <c r="G4070">
        <v>79.918427262662505</v>
      </c>
      <c r="H4070">
        <v>-10.969818499947801</v>
      </c>
      <c r="I4070">
        <v>90.8732871695954</v>
      </c>
      <c r="J4070">
        <v>-4.7764225550414201</v>
      </c>
      <c r="K4070">
        <v>29.474480660309801</v>
      </c>
      <c r="L4070">
        <v>23.022703294862001</v>
      </c>
      <c r="M4070">
        <v>33.760195778393602</v>
      </c>
      <c r="N4070">
        <v>0.97626306812658503</v>
      </c>
      <c r="O4070">
        <v>7.1803278688524497</v>
      </c>
      <c r="P4070">
        <v>146.963562753036</v>
      </c>
      <c r="Q4070">
        <v>0.127888271476993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117</v>
      </c>
      <c r="E4071">
        <v>17.102783165999998</v>
      </c>
      <c r="F4071">
        <v>11.76</v>
      </c>
      <c r="G4071">
        <v>-39.273600955054299</v>
      </c>
      <c r="H4071">
        <v>-3.3138769444431602</v>
      </c>
      <c r="I4071">
        <v>-73.519648812744407</v>
      </c>
      <c r="J4071">
        <v>1.21316077829191</v>
      </c>
      <c r="K4071">
        <v>12.4020391688319</v>
      </c>
      <c r="L4071">
        <v>14.836139569209699</v>
      </c>
      <c r="M4071">
        <v>47.540343295566203</v>
      </c>
      <c r="N4071">
        <v>1.05146675613352</v>
      </c>
      <c r="O4071">
        <v>156.80272108843499</v>
      </c>
      <c r="P4071">
        <v>18.7878787878787</v>
      </c>
      <c r="Q4071">
        <v>2.2486423526915E-2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D4072" t="s">
        <v>403</v>
      </c>
      <c r="E4072">
        <v>17.095680000000002</v>
      </c>
      <c r="F4072">
        <v>12.72</v>
      </c>
      <c r="G4072">
        <v>-20.656684156835201</v>
      </c>
      <c r="H4072">
        <v>-4.5281007085368401</v>
      </c>
      <c r="I4072">
        <v>-12.4600461637378</v>
      </c>
      <c r="J4072">
        <v>-8.8922555041423795E-2</v>
      </c>
      <c r="K4072">
        <v>12.715624522699001</v>
      </c>
      <c r="L4072">
        <v>12.584220481709901</v>
      </c>
      <c r="M4072">
        <v>100</v>
      </c>
      <c r="O4072">
        <v>0</v>
      </c>
      <c r="P4072">
        <v>4.9504950495049496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75</v>
      </c>
      <c r="E4073">
        <v>17.05752</v>
      </c>
      <c r="F4073">
        <v>3.06</v>
      </c>
      <c r="G4073">
        <v>-9.2573693204086194</v>
      </c>
      <c r="H4073">
        <v>31.124073204506601</v>
      </c>
      <c r="I4073">
        <v>-36.717471906312099</v>
      </c>
      <c r="J4073">
        <v>20.374397908279001</v>
      </c>
      <c r="K4073">
        <v>2.3664460342761302</v>
      </c>
      <c r="L4073">
        <v>2.42907501082456</v>
      </c>
      <c r="M4073">
        <v>93.352525393511897</v>
      </c>
      <c r="N4073">
        <v>1.6008630399274</v>
      </c>
      <c r="O4073">
        <v>53.594771241830003</v>
      </c>
      <c r="P4073">
        <v>139.0625</v>
      </c>
      <c r="Q4073">
        <v>-6.4603740136215004E-2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713</v>
      </c>
      <c r="E4074">
        <v>17.035611191999902</v>
      </c>
      <c r="F4074">
        <v>25.81</v>
      </c>
      <c r="G4074">
        <v>40.342618572436201</v>
      </c>
      <c r="H4074">
        <v>-2.1109467124354699</v>
      </c>
      <c r="I4074">
        <v>24.819885754777101</v>
      </c>
      <c r="J4074">
        <v>1.9701295040106299</v>
      </c>
      <c r="K4074">
        <v>24.6333537440951</v>
      </c>
      <c r="L4074">
        <v>21.0170948793211</v>
      </c>
      <c r="M4074">
        <v>32.576819102165203</v>
      </c>
      <c r="N4074">
        <v>1.6577191222737899</v>
      </c>
      <c r="O4074">
        <v>4.2231693142192803</v>
      </c>
      <c r="P4074">
        <v>69.079593842122406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629</v>
      </c>
      <c r="E4075">
        <v>17.028389399999998</v>
      </c>
      <c r="F4075">
        <v>35.81</v>
      </c>
      <c r="G4075">
        <v>465.31691320290003</v>
      </c>
      <c r="H4075">
        <v>19.4478879920281</v>
      </c>
      <c r="I4075">
        <v>210.73489968463701</v>
      </c>
      <c r="J4075">
        <v>8.0749714683720004</v>
      </c>
      <c r="K4075">
        <v>26.213475821832201</v>
      </c>
      <c r="L4075">
        <v>15.736478657972</v>
      </c>
      <c r="M4075">
        <v>81.424373998340997</v>
      </c>
      <c r="N4075">
        <v>0.80987664173525398</v>
      </c>
      <c r="O4075">
        <v>0</v>
      </c>
      <c r="P4075">
        <v>501.84873949579799</v>
      </c>
      <c r="Q4075">
        <v>0.17207914176049799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E4076">
        <v>17.019404999999999</v>
      </c>
      <c r="F4076">
        <v>30.65</v>
      </c>
      <c r="G4076">
        <v>-71.740746868906001</v>
      </c>
      <c r="H4076">
        <v>14.868771964583001</v>
      </c>
      <c r="I4076">
        <v>-51.343396113887401</v>
      </c>
      <c r="J4076">
        <v>0.855364508225811</v>
      </c>
      <c r="K4076">
        <v>28.939222966457599</v>
      </c>
      <c r="L4076">
        <v>39.7722676560807</v>
      </c>
      <c r="M4076">
        <v>68.534520065278102</v>
      </c>
      <c r="N4076">
        <v>2.32676414494596</v>
      </c>
      <c r="O4076">
        <v>224.40456769983601</v>
      </c>
      <c r="P4076">
        <v>32.283124730254599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239</v>
      </c>
      <c r="E4077">
        <v>16.913519999999998</v>
      </c>
      <c r="F4077">
        <v>49.39</v>
      </c>
      <c r="G4077">
        <v>-12.040842117354201</v>
      </c>
      <c r="H4077">
        <v>-10.414893161367001</v>
      </c>
      <c r="I4077">
        <v>-8.9387717977768606</v>
      </c>
      <c r="J4077">
        <v>-5.8690510023402398</v>
      </c>
      <c r="K4077">
        <v>50.630858052528502</v>
      </c>
      <c r="L4077">
        <v>50.360945818222</v>
      </c>
      <c r="M4077">
        <v>53.042009470578499</v>
      </c>
      <c r="N4077">
        <v>0.69305009325130895</v>
      </c>
      <c r="O4077">
        <v>36.971046770601298</v>
      </c>
      <c r="P4077">
        <v>27.622739018087799</v>
      </c>
      <c r="Q4077">
        <v>4.4557750965086997E-2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D4078" t="s">
        <v>130</v>
      </c>
      <c r="E4078">
        <v>16.8324</v>
      </c>
      <c r="F4078">
        <v>24.86</v>
      </c>
      <c r="G4078">
        <v>-19.4585882584324</v>
      </c>
      <c r="H4078">
        <v>-7.2800386930329601</v>
      </c>
      <c r="I4078">
        <v>-33.489271068439201</v>
      </c>
      <c r="J4078">
        <v>0.79567736454039695</v>
      </c>
      <c r="K4078">
        <v>25.334505762748201</v>
      </c>
      <c r="L4078">
        <v>26.626576735684601</v>
      </c>
      <c r="M4078">
        <v>55.948646579009399</v>
      </c>
      <c r="N4078">
        <v>2.44049105407026</v>
      </c>
      <c r="O4078">
        <v>64.923572003217998</v>
      </c>
      <c r="P4078">
        <v>21.743388834475901</v>
      </c>
      <c r="Q4078">
        <v>7.0586183025193996E-2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539</v>
      </c>
      <c r="E4079">
        <v>16.830519750000001</v>
      </c>
      <c r="F4079">
        <v>55.47</v>
      </c>
      <c r="G4079">
        <v>179.00567087603201</v>
      </c>
      <c r="H4079">
        <v>10.716797250646801</v>
      </c>
      <c r="I4079">
        <v>79.743696040004295</v>
      </c>
      <c r="J4079">
        <v>11.401699360062199</v>
      </c>
      <c r="K4079">
        <v>48.134800214348701</v>
      </c>
      <c r="L4079">
        <v>36.884158920665001</v>
      </c>
      <c r="M4079">
        <v>64.765057538815199</v>
      </c>
      <c r="N4079">
        <v>1.6432893604115399</v>
      </c>
      <c r="O4079">
        <v>25.022534703443199</v>
      </c>
      <c r="P4079">
        <v>226.29411764705799</v>
      </c>
      <c r="Q4079">
        <v>0.15549042191885601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D4080" t="s">
        <v>403</v>
      </c>
      <c r="E4080">
        <v>16.809999999999999</v>
      </c>
      <c r="F4080">
        <v>34.25</v>
      </c>
      <c r="G4080">
        <v>26.615043015882001</v>
      </c>
      <c r="H4080">
        <v>2.5419629857306698</v>
      </c>
      <c r="I4080">
        <v>46.842279417657402</v>
      </c>
      <c r="J4080">
        <v>-4.0317796978985703</v>
      </c>
      <c r="K4080">
        <v>32.191534752118699</v>
      </c>
      <c r="L4080">
        <v>27.9454107127873</v>
      </c>
      <c r="M4080">
        <v>57.781435231739998</v>
      </c>
      <c r="N4080">
        <v>1.9936656891495601</v>
      </c>
      <c r="O4080">
        <v>10.715328467153199</v>
      </c>
      <c r="P4080">
        <v>89.750692520775601</v>
      </c>
      <c r="Q4080">
        <v>0.12904945234799101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65</v>
      </c>
      <c r="E4081">
        <v>16.787327000000001</v>
      </c>
      <c r="F4081">
        <v>32.950000000000003</v>
      </c>
      <c r="G4081">
        <v>59.561360119502503</v>
      </c>
      <c r="H4081">
        <v>-15.702964096514901</v>
      </c>
      <c r="I4081">
        <v>30.676356963977099</v>
      </c>
      <c r="J4081">
        <v>0.157762613012841</v>
      </c>
      <c r="K4081">
        <v>33.850914941591803</v>
      </c>
      <c r="L4081">
        <v>29.597911239807701</v>
      </c>
      <c r="M4081">
        <v>48.374400611907603</v>
      </c>
      <c r="N4081">
        <v>0.56051338421052299</v>
      </c>
      <c r="O4081">
        <v>36.509863429438496</v>
      </c>
      <c r="P4081">
        <v>131.22807017543801</v>
      </c>
      <c r="Q4081">
        <v>0.10215867560653299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65</v>
      </c>
      <c r="E4082">
        <v>16.653090815999999</v>
      </c>
      <c r="F4082">
        <v>19.75</v>
      </c>
      <c r="G4082">
        <v>-32.446801847849599</v>
      </c>
      <c r="H4082">
        <v>5.2074085767754799</v>
      </c>
      <c r="I4082">
        <v>-23.895023742213201</v>
      </c>
      <c r="J4082">
        <v>-4.5943094306535697</v>
      </c>
      <c r="K4082">
        <v>19.3781310690031</v>
      </c>
      <c r="L4082">
        <v>19.842328185226901</v>
      </c>
      <c r="M4082">
        <v>57.665750102563599</v>
      </c>
      <c r="N4082">
        <v>0.66294248637026798</v>
      </c>
      <c r="O4082">
        <v>33.4177215189873</v>
      </c>
      <c r="P4082">
        <v>21.913580246913501</v>
      </c>
      <c r="Q4082">
        <v>-7.3653479794394003E-2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403</v>
      </c>
      <c r="E4083">
        <v>16.650400000000001</v>
      </c>
      <c r="F4083">
        <v>15.46</v>
      </c>
      <c r="G4083">
        <v>105.13908945037601</v>
      </c>
      <c r="H4083">
        <v>10.043327862891701</v>
      </c>
      <c r="I4083">
        <v>43.229782637873399</v>
      </c>
      <c r="J4083">
        <v>10.608109881121401</v>
      </c>
      <c r="K4083">
        <v>14.0016944543026</v>
      </c>
      <c r="L4083">
        <v>11.7388319509634</v>
      </c>
      <c r="M4083">
        <v>83.818541959353396</v>
      </c>
      <c r="N4083">
        <v>1.2173615833696201</v>
      </c>
      <c r="O4083">
        <v>14.812419146183601</v>
      </c>
      <c r="P4083">
        <v>151.38211382113801</v>
      </c>
      <c r="Q4083">
        <v>9.8902159374250995E-2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297</v>
      </c>
      <c r="E4084">
        <v>16.642600000000002</v>
      </c>
      <c r="F4084">
        <v>69.16</v>
      </c>
      <c r="G4084">
        <v>-16.263305688553601</v>
      </c>
      <c r="H4084">
        <v>-3.54556795744513</v>
      </c>
      <c r="I4084">
        <v>-17.551304569117299</v>
      </c>
      <c r="J4084">
        <v>0.99016500130334595</v>
      </c>
      <c r="K4084">
        <v>73.977352459338704</v>
      </c>
      <c r="L4084">
        <v>73.429151235956098</v>
      </c>
      <c r="M4084">
        <v>48.307720222231303</v>
      </c>
      <c r="N4084">
        <v>0.65591397849462296</v>
      </c>
      <c r="O4084">
        <v>25.9687680740312</v>
      </c>
      <c r="P4084">
        <v>23.0604982206405</v>
      </c>
      <c r="Q4084">
        <v>8.7068441907836996E-2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236</v>
      </c>
      <c r="E4085">
        <v>16.567553736000001</v>
      </c>
      <c r="F4085">
        <v>2.93</v>
      </c>
      <c r="G4085">
        <v>-41.892893492054398</v>
      </c>
      <c r="H4085">
        <v>17.555232624796499</v>
      </c>
      <c r="I4085">
        <v>-28.745760449452099</v>
      </c>
      <c r="J4085">
        <v>-0.42905860946318503</v>
      </c>
      <c r="K4085">
        <v>2.9131284672250901</v>
      </c>
      <c r="L4085">
        <v>2.3225574801662701</v>
      </c>
      <c r="M4085">
        <v>44.9398061071794</v>
      </c>
      <c r="N4085">
        <v>1.1415984540547699</v>
      </c>
      <c r="O4085">
        <v>53.583617747440201</v>
      </c>
      <c r="P4085">
        <v>37.558685446009399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D4086" t="s">
        <v>403</v>
      </c>
      <c r="E4086">
        <v>16.565999999999999</v>
      </c>
      <c r="F4086">
        <v>29.83</v>
      </c>
      <c r="G4086">
        <v>75.268241669080595</v>
      </c>
      <c r="H4086">
        <v>19.357379864060299</v>
      </c>
      <c r="I4086">
        <v>53.909167444739502</v>
      </c>
      <c r="J4086">
        <v>-12.036596973646001</v>
      </c>
      <c r="K4086">
        <v>26.333205923391699</v>
      </c>
      <c r="L4086">
        <v>21.590308898269701</v>
      </c>
      <c r="M4086">
        <v>43.967076519306801</v>
      </c>
      <c r="N4086">
        <v>1.9798666761060599</v>
      </c>
      <c r="O4086">
        <v>31.4448541736507</v>
      </c>
      <c r="P4086">
        <v>148.37635303913399</v>
      </c>
      <c r="Q4086">
        <v>0.10796178302810699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E4087">
        <v>16.562000000000001</v>
      </c>
      <c r="F4087">
        <v>118.3</v>
      </c>
      <c r="G4087">
        <v>16.069467500246599</v>
      </c>
      <c r="H4087">
        <v>32.361508178294898</v>
      </c>
      <c r="I4087">
        <v>17.5399538362621</v>
      </c>
      <c r="J4087">
        <v>3.7285412448708102</v>
      </c>
      <c r="K4087">
        <v>105.464511408742</v>
      </c>
      <c r="L4087">
        <v>109.500264731738</v>
      </c>
      <c r="M4087">
        <v>88.640678344666597</v>
      </c>
      <c r="N4087">
        <v>1.9593998234774901</v>
      </c>
      <c r="O4087">
        <v>42.789518174133498</v>
      </c>
      <c r="P4087">
        <v>47.875</v>
      </c>
      <c r="Q4087">
        <v>4.9127837751169997E-3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E4088">
        <v>16.559999999999999</v>
      </c>
      <c r="F4088">
        <v>16.75</v>
      </c>
      <c r="G4088">
        <v>-63.570142169303097</v>
      </c>
      <c r="H4088">
        <v>-21.255373435809499</v>
      </c>
      <c r="I4088">
        <v>-34.841881196175301</v>
      </c>
      <c r="J4088">
        <v>-10.983864189282601</v>
      </c>
      <c r="K4088">
        <v>19.076164354496001</v>
      </c>
      <c r="L4088">
        <v>21.2748332853274</v>
      </c>
      <c r="M4088">
        <v>21.794162495895101</v>
      </c>
      <c r="N4088">
        <v>1.73362947379919</v>
      </c>
      <c r="O4088">
        <v>69.552238805970106</v>
      </c>
      <c r="P4088">
        <v>4.6875</v>
      </c>
      <c r="Q4088">
        <v>5.8182650430577E-2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D4089" t="s">
        <v>1788</v>
      </c>
      <c r="E4089">
        <v>16.5078</v>
      </c>
      <c r="F4089">
        <v>19.809999999999999</v>
      </c>
      <c r="G4089">
        <v>-8.1526337517947294</v>
      </c>
      <c r="H4089">
        <v>-2.7618669423030702</v>
      </c>
      <c r="I4089">
        <v>-17.811216732299702</v>
      </c>
      <c r="J4089">
        <v>-5.9062302473491197</v>
      </c>
      <c r="K4089">
        <v>19.6046875136437</v>
      </c>
      <c r="L4089">
        <v>19.1728394811018</v>
      </c>
      <c r="M4089">
        <v>60.705007884566697</v>
      </c>
      <c r="N4089">
        <v>1.0427049054330799</v>
      </c>
      <c r="O4089">
        <v>16.506814740030201</v>
      </c>
      <c r="P4089">
        <v>29.9016393442622</v>
      </c>
      <c r="Q4089">
        <v>-1.3555324425151999E-2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D4090" t="s">
        <v>629</v>
      </c>
      <c r="E4090">
        <v>16.506197803999999</v>
      </c>
      <c r="F4090">
        <v>13.33</v>
      </c>
      <c r="G4090">
        <v>-7.7468785874188804</v>
      </c>
      <c r="H4090">
        <v>5.0498213693852296</v>
      </c>
      <c r="I4090">
        <v>-14.156211355478201</v>
      </c>
      <c r="J4090">
        <v>-1.4793570608512101E-2</v>
      </c>
      <c r="K4090">
        <v>12.9294210651019</v>
      </c>
      <c r="L4090">
        <v>12.430175987397901</v>
      </c>
      <c r="M4090">
        <v>64.525173259313306</v>
      </c>
      <c r="N4090">
        <v>2.4283582521228499</v>
      </c>
      <c r="O4090">
        <v>18.454613653413301</v>
      </c>
      <c r="P4090">
        <v>33.166833166833101</v>
      </c>
      <c r="Q4090">
        <v>3.9232631125310002E-2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D4091" t="s">
        <v>539</v>
      </c>
      <c r="E4091">
        <v>16.478652499999999</v>
      </c>
      <c r="F4091">
        <v>16.52</v>
      </c>
      <c r="G4091">
        <v>9.9137395795498904</v>
      </c>
      <c r="H4091">
        <v>-6.0924112531486703</v>
      </c>
      <c r="I4091">
        <v>-16.2457188486534</v>
      </c>
      <c r="J4091">
        <v>6.9684183397285704</v>
      </c>
      <c r="K4091">
        <v>17.1822421253969</v>
      </c>
      <c r="L4091">
        <v>18.233171624108898</v>
      </c>
      <c r="M4091">
        <v>44.566300392668303</v>
      </c>
      <c r="N4091">
        <v>0.34405972548671099</v>
      </c>
      <c r="O4091">
        <v>60.411622276029</v>
      </c>
      <c r="P4091">
        <v>42.291128337639897</v>
      </c>
      <c r="Q4091">
        <v>-6.2045924077205002E-2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E4092">
        <v>16.471966680000001</v>
      </c>
      <c r="F4092">
        <v>36.64</v>
      </c>
      <c r="G4092">
        <v>1394.72477100112</v>
      </c>
      <c r="H4092">
        <v>12.1751959947598</v>
      </c>
      <c r="I4092">
        <v>35.043979601157403</v>
      </c>
      <c r="J4092">
        <v>-5.14639381940923</v>
      </c>
      <c r="K4092">
        <v>36.856910556985902</v>
      </c>
      <c r="L4092">
        <v>29.237789375220299</v>
      </c>
      <c r="M4092">
        <v>53.613629750927302</v>
      </c>
      <c r="N4092">
        <v>2.7760634716163599</v>
      </c>
      <c r="O4092">
        <v>88.564410480349295</v>
      </c>
      <c r="P4092">
        <v>1420.3319502074601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E4093">
        <v>16.460523215999999</v>
      </c>
      <c r="F4093">
        <v>4.8899999999999997</v>
      </c>
      <c r="G4093">
        <v>32.645247978125802</v>
      </c>
      <c r="H4093">
        <v>-7.6596247168875697</v>
      </c>
      <c r="I4093">
        <v>-18.058501762193401</v>
      </c>
      <c r="J4093">
        <v>1.00040206369495</v>
      </c>
      <c r="K4093">
        <v>4.3003339454612002</v>
      </c>
      <c r="L4093">
        <v>4.0414706135157603</v>
      </c>
      <c r="M4093">
        <v>81.895649035982302</v>
      </c>
      <c r="N4093">
        <v>1.59892850607427</v>
      </c>
      <c r="O4093">
        <v>43.353783231083803</v>
      </c>
      <c r="P4093">
        <v>87.356321839080394</v>
      </c>
      <c r="Q4093">
        <v>7.8654511505873007E-2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214</v>
      </c>
      <c r="E4094">
        <v>16.459163136000001</v>
      </c>
      <c r="F4094">
        <v>58.1</v>
      </c>
      <c r="G4094">
        <v>39.075360476199499</v>
      </c>
      <c r="H4094">
        <v>0.118873354863732</v>
      </c>
      <c r="I4094">
        <v>21.164608850061501</v>
      </c>
      <c r="J4094">
        <v>5.1837717736413103</v>
      </c>
      <c r="K4094">
        <v>60.241940945801602</v>
      </c>
      <c r="L4094">
        <v>56.028517497211098</v>
      </c>
      <c r="M4094">
        <v>68.963989748571194</v>
      </c>
      <c r="N4094">
        <v>0.90655855118432405</v>
      </c>
      <c r="O4094">
        <v>91.428571428571402</v>
      </c>
      <c r="P4094">
        <v>106.61450924608801</v>
      </c>
      <c r="Q4094">
        <v>0.13128189029836601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D4095" t="s">
        <v>713</v>
      </c>
      <c r="E4095">
        <v>16.390346701999999</v>
      </c>
      <c r="F4095">
        <v>115.49</v>
      </c>
      <c r="G4095">
        <v>10.611714531128801</v>
      </c>
      <c r="H4095">
        <v>-2.9864048430848298</v>
      </c>
      <c r="I4095">
        <v>6.7738997375629602</v>
      </c>
      <c r="J4095">
        <v>2.16034973921631</v>
      </c>
      <c r="K4095">
        <v>110.63314397782</v>
      </c>
      <c r="L4095">
        <v>100.407439308543</v>
      </c>
      <c r="M4095">
        <v>36.790095614213499</v>
      </c>
      <c r="N4095">
        <v>1.05789501949453</v>
      </c>
      <c r="O4095">
        <v>15.1614858429301</v>
      </c>
      <c r="P4095">
        <v>41.272171253822599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100</v>
      </c>
      <c r="E4096">
        <v>16.351105650000001</v>
      </c>
      <c r="F4096">
        <v>27.82</v>
      </c>
      <c r="G4096">
        <v>-12.056158798176901</v>
      </c>
      <c r="H4096">
        <v>-5.0993252711930301</v>
      </c>
      <c r="I4096">
        <v>0.76746706377535101</v>
      </c>
      <c r="J4096">
        <v>1.1102053519353201</v>
      </c>
      <c r="K4096">
        <v>28.428127593626201</v>
      </c>
      <c r="L4096">
        <v>27.156841376439701</v>
      </c>
      <c r="M4096">
        <v>52.899483385752497</v>
      </c>
      <c r="N4096">
        <v>1.3590709845048901</v>
      </c>
      <c r="O4096">
        <v>35.837526959022199</v>
      </c>
      <c r="P4096">
        <v>39.1</v>
      </c>
      <c r="Q4096">
        <v>0.100190515332805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140</v>
      </c>
      <c r="E4097">
        <v>16.3416274</v>
      </c>
      <c r="F4097">
        <v>8.2799999999999994</v>
      </c>
      <c r="G4097">
        <v>-40.158262797671398</v>
      </c>
      <c r="H4097">
        <v>3.2032047413997899</v>
      </c>
      <c r="I4097">
        <v>-26.5679299811652</v>
      </c>
      <c r="J4097">
        <v>5.63247047978445</v>
      </c>
      <c r="K4097">
        <v>8.0300349327565197</v>
      </c>
      <c r="L4097">
        <v>8.2420958006698708</v>
      </c>
      <c r="M4097">
        <v>59.719934820290398</v>
      </c>
      <c r="N4097">
        <v>2.07322938529376</v>
      </c>
      <c r="O4097">
        <v>92.028985507246304</v>
      </c>
      <c r="P4097">
        <v>32.479999999999997</v>
      </c>
      <c r="Q4097">
        <v>8.3894075237856996E-2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75</v>
      </c>
      <c r="E4098">
        <v>16.282</v>
      </c>
      <c r="F4098">
        <v>11.7</v>
      </c>
      <c r="G4098">
        <v>41.864411702750701</v>
      </c>
      <c r="H4098">
        <v>-9.3641662823073304</v>
      </c>
      <c r="I4098">
        <v>25.349141115414</v>
      </c>
      <c r="J4098">
        <v>0.60491959586924404</v>
      </c>
      <c r="K4098">
        <v>11.6477229697647</v>
      </c>
      <c r="L4098">
        <v>9.7438339506328102</v>
      </c>
      <c r="M4098">
        <v>37.566290027156803</v>
      </c>
      <c r="N4098">
        <v>0.46651172924981699</v>
      </c>
      <c r="O4098">
        <v>57.179487179487197</v>
      </c>
      <c r="P4098">
        <v>86.900958466453602</v>
      </c>
      <c r="Q4098">
        <v>3.7756903914869999E-3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629</v>
      </c>
      <c r="E4099">
        <v>16.275500000000001</v>
      </c>
      <c r="F4099">
        <v>35.1</v>
      </c>
      <c r="G4099">
        <v>-30.330306242170799</v>
      </c>
      <c r="H4099">
        <v>-6.1563232322817498</v>
      </c>
      <c r="I4099">
        <v>-12.1743318780235</v>
      </c>
      <c r="J4099">
        <v>1.1680606851820401</v>
      </c>
      <c r="K4099">
        <v>37.421444991804499</v>
      </c>
      <c r="L4099">
        <v>36.123922825009302</v>
      </c>
      <c r="M4099">
        <v>56.792112090090299</v>
      </c>
      <c r="N4099">
        <v>0.26609797111870798</v>
      </c>
      <c r="O4099">
        <v>56.695156695156598</v>
      </c>
      <c r="P4099">
        <v>25.4915981408652</v>
      </c>
      <c r="Q4099">
        <v>-3.2462867171521997E-2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E4100">
        <v>16.239999999999998</v>
      </c>
      <c r="F4100">
        <v>27.7</v>
      </c>
      <c r="G4100">
        <v>1.6403560099718099E-2</v>
      </c>
      <c r="H4100">
        <v>-32.279796065866002</v>
      </c>
      <c r="I4100">
        <v>-11.0319978297942</v>
      </c>
      <c r="J4100">
        <v>-14.330408623152801</v>
      </c>
      <c r="K4100">
        <v>31.760888751129599</v>
      </c>
      <c r="L4100">
        <v>27.648820827688599</v>
      </c>
      <c r="M4100">
        <v>20.037742296937701</v>
      </c>
      <c r="N4100">
        <v>0.19663508025526899</v>
      </c>
      <c r="O4100">
        <v>52.563176895306803</v>
      </c>
      <c r="P4100">
        <v>36.993076162215601</v>
      </c>
      <c r="Q4100">
        <v>0.108870579066559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629</v>
      </c>
      <c r="E4101">
        <v>16.227869999999999</v>
      </c>
      <c r="F4101">
        <v>41.9</v>
      </c>
      <c r="G4101">
        <v>129.41412328909499</v>
      </c>
      <c r="H4101">
        <v>14.0344346621479</v>
      </c>
      <c r="I4101">
        <v>-29.440430550502199</v>
      </c>
      <c r="J4101">
        <v>8.7422462761273998</v>
      </c>
      <c r="K4101">
        <v>38.157492253525099</v>
      </c>
      <c r="L4101">
        <v>37.321668919384898</v>
      </c>
      <c r="M4101">
        <v>94.559263808282296</v>
      </c>
      <c r="N4101">
        <v>1.8768724584959999</v>
      </c>
      <c r="O4101">
        <v>36.0143198090692</v>
      </c>
      <c r="P4101">
        <v>207.410124724871</v>
      </c>
      <c r="Q4101">
        <v>0.13967256499303199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29</v>
      </c>
      <c r="E4102">
        <v>16.210674999999998</v>
      </c>
      <c r="F4102">
        <v>80.45</v>
      </c>
      <c r="G4102">
        <v>-58.981920407168303</v>
      </c>
      <c r="H4102">
        <v>-1.7165991110927401</v>
      </c>
      <c r="I4102">
        <v>-22.015976461657999</v>
      </c>
      <c r="J4102">
        <v>11.2605584138167</v>
      </c>
      <c r="K4102">
        <v>82.999517952671795</v>
      </c>
      <c r="L4102">
        <v>105.782173116175</v>
      </c>
      <c r="M4102">
        <v>73.757362187565505</v>
      </c>
      <c r="N4102">
        <v>0.75</v>
      </c>
      <c r="O4102">
        <v>57.862026103169597</v>
      </c>
      <c r="P4102">
        <v>15.5890804597701</v>
      </c>
      <c r="Q4102">
        <v>-0.131869668762226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713</v>
      </c>
      <c r="E4103">
        <v>16.197496464</v>
      </c>
      <c r="F4103">
        <v>253.75</v>
      </c>
      <c r="G4103">
        <v>19.5006151551855</v>
      </c>
      <c r="H4103">
        <v>2.58114298894214</v>
      </c>
      <c r="I4103">
        <v>9.3185208084750109</v>
      </c>
      <c r="J4103">
        <v>0.34841245933940601</v>
      </c>
      <c r="K4103">
        <v>238.84828849831601</v>
      </c>
      <c r="L4103">
        <v>214.38936464979699</v>
      </c>
      <c r="M4103">
        <v>41.917729329093497</v>
      </c>
      <c r="N4103">
        <v>0.96502059920801897</v>
      </c>
      <c r="O4103">
        <v>3.2512315270935899</v>
      </c>
      <c r="P4103">
        <v>46.846064814814802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1151</v>
      </c>
      <c r="E4104">
        <v>16.1754529</v>
      </c>
      <c r="F4104">
        <v>6.56</v>
      </c>
      <c r="G4104">
        <v>-87.356450343366404</v>
      </c>
      <c r="H4104">
        <v>22.8505400681621</v>
      </c>
      <c r="I4104">
        <v>-67.218666853393003</v>
      </c>
      <c r="J4104">
        <v>6.0599447588744297</v>
      </c>
      <c r="K4104">
        <v>6.8455142420095196</v>
      </c>
      <c r="L4104">
        <v>11.805563896587101</v>
      </c>
      <c r="M4104">
        <v>77.239695266525501</v>
      </c>
      <c r="N4104">
        <v>0.63371190918681497</v>
      </c>
      <c r="O4104">
        <v>208.68902439024299</v>
      </c>
      <c r="P4104">
        <v>39.574468085106297</v>
      </c>
      <c r="Q4104">
        <v>5.3979241233129997E-3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120</v>
      </c>
      <c r="E4105">
        <v>16.125983999999999</v>
      </c>
      <c r="F4105">
        <v>33.07</v>
      </c>
      <c r="G4105">
        <v>-44.1940822097867</v>
      </c>
      <c r="H4105">
        <v>-4.5281007085368401</v>
      </c>
      <c r="I4105">
        <v>-22.277335501070802</v>
      </c>
      <c r="J4105">
        <v>-8.8922555041423795E-2</v>
      </c>
      <c r="K4105">
        <v>33.099406832214697</v>
      </c>
      <c r="L4105">
        <v>34.570886123906099</v>
      </c>
      <c r="M4105">
        <v>33.260438919917299</v>
      </c>
      <c r="N4105">
        <v>0</v>
      </c>
      <c r="O4105">
        <v>22.830359842757701</v>
      </c>
      <c r="P4105">
        <v>16.772598870056399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873</v>
      </c>
      <c r="E4106">
        <v>16.086107999999999</v>
      </c>
      <c r="F4106">
        <v>8.93</v>
      </c>
      <c r="G4106">
        <v>-98.942503183646807</v>
      </c>
      <c r="H4106">
        <v>-21.5625225973276</v>
      </c>
      <c r="I4106">
        <v>-85.795370141044501</v>
      </c>
      <c r="J4106">
        <v>-12.890406785096999</v>
      </c>
      <c r="K4106">
        <v>13.234667705830599</v>
      </c>
      <c r="M4106">
        <v>26.312310198313401</v>
      </c>
      <c r="N4106">
        <v>2.0479583975346598</v>
      </c>
      <c r="O4106">
        <v>294.73684210526301</v>
      </c>
      <c r="P4106">
        <v>0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621</v>
      </c>
      <c r="E4107">
        <v>16.048480000000001</v>
      </c>
      <c r="F4107">
        <v>14.4</v>
      </c>
      <c r="G4107">
        <v>94.2401490379346</v>
      </c>
      <c r="H4107">
        <v>2.8793066988705598</v>
      </c>
      <c r="I4107">
        <v>33.732847237277298</v>
      </c>
      <c r="J4107">
        <v>-2.4458249119437698</v>
      </c>
      <c r="K4107">
        <v>15.0509319687761</v>
      </c>
      <c r="L4107">
        <v>12.2072271317773</v>
      </c>
      <c r="M4107">
        <v>23.612082576479601</v>
      </c>
      <c r="N4107">
        <v>0.45174590083628302</v>
      </c>
      <c r="O4107">
        <v>37.8472222222222</v>
      </c>
      <c r="Q4107">
        <v>4.1587053307808E-2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484</v>
      </c>
      <c r="E4108">
        <v>16.047896399999999</v>
      </c>
      <c r="F4108">
        <v>6.09</v>
      </c>
      <c r="G4108">
        <v>-35.313061559281302</v>
      </c>
      <c r="H4108">
        <v>13.708372237354901</v>
      </c>
      <c r="I4108">
        <v>-52.578040264032801</v>
      </c>
      <c r="J4108">
        <v>2.3416330005141401</v>
      </c>
      <c r="K4108">
        <v>5.4044401773116801</v>
      </c>
      <c r="L4108">
        <v>5.9776585580129202</v>
      </c>
      <c r="M4108">
        <v>72.148904946292802</v>
      </c>
      <c r="N4108">
        <v>2.0472584386280501</v>
      </c>
      <c r="O4108">
        <v>75.697865353037699</v>
      </c>
      <c r="P4108">
        <v>38.409090909090899</v>
      </c>
      <c r="Q4108">
        <v>3.9817364638919002E-2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1474</v>
      </c>
      <c r="E4109">
        <v>15.988</v>
      </c>
      <c r="F4109">
        <v>36.200000000000003</v>
      </c>
      <c r="G4109">
        <v>-40.430708618104802</v>
      </c>
      <c r="H4109">
        <v>-9.2963126290666303</v>
      </c>
      <c r="I4109">
        <v>-29.527629210702301</v>
      </c>
      <c r="J4109">
        <v>3.0674619499801001</v>
      </c>
      <c r="K4109">
        <v>36.224299054070997</v>
      </c>
      <c r="L4109">
        <v>37.143746888405502</v>
      </c>
      <c r="M4109">
        <v>37.853614723211102</v>
      </c>
      <c r="N4109">
        <v>0.80649188514356995</v>
      </c>
      <c r="O4109">
        <v>39.5027624309392</v>
      </c>
      <c r="P4109">
        <v>20.465890183028201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713</v>
      </c>
      <c r="E4110">
        <v>15.966448</v>
      </c>
      <c r="F4110">
        <v>138.07</v>
      </c>
      <c r="G4110">
        <v>11.760927502797699</v>
      </c>
      <c r="H4110">
        <v>4.3549111147363204</v>
      </c>
      <c r="I4110">
        <v>6.0448032054149703</v>
      </c>
      <c r="J4110">
        <v>3.3318384349844301</v>
      </c>
      <c r="K4110">
        <v>131.279045002488</v>
      </c>
      <c r="L4110">
        <v>121.069472450609</v>
      </c>
      <c r="M4110">
        <v>48.680230268627398</v>
      </c>
      <c r="N4110">
        <v>0.88364046482184699</v>
      </c>
      <c r="O4110">
        <v>6.4677337582385697</v>
      </c>
      <c r="P4110">
        <v>39.1133501259445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46</v>
      </c>
      <c r="E4111">
        <v>15.940491</v>
      </c>
      <c r="F4111">
        <v>569.1</v>
      </c>
      <c r="G4111">
        <v>14.686177135333599</v>
      </c>
      <c r="H4111">
        <v>16.5570056744418</v>
      </c>
      <c r="I4111">
        <v>71.002236234714701</v>
      </c>
      <c r="J4111">
        <v>4.8143032514101902</v>
      </c>
      <c r="K4111">
        <v>512.98965619869796</v>
      </c>
      <c r="L4111">
        <v>446.12455458971402</v>
      </c>
      <c r="M4111">
        <v>54.616621999623703</v>
      </c>
      <c r="N4111">
        <v>2.0723140495867698</v>
      </c>
      <c r="O4111">
        <v>10.516605166051599</v>
      </c>
      <c r="P4111">
        <v>93.111638954869306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95</v>
      </c>
      <c r="E4112">
        <v>15.8867973</v>
      </c>
      <c r="F4112">
        <v>29.18</v>
      </c>
      <c r="G4112">
        <v>-0.15576046171423</v>
      </c>
      <c r="H4112">
        <v>-8.1710281781791103</v>
      </c>
      <c r="I4112">
        <v>-16.536311778464999</v>
      </c>
      <c r="J4112">
        <v>-6.88257334869221</v>
      </c>
      <c r="K4112">
        <v>31.860457864422099</v>
      </c>
      <c r="L4112">
        <v>30.602219860763</v>
      </c>
      <c r="M4112">
        <v>42.2956634559959</v>
      </c>
      <c r="N4112">
        <v>0.80251198741854102</v>
      </c>
      <c r="O4112">
        <v>52.673063742289202</v>
      </c>
      <c r="P4112">
        <v>54.718981972428402</v>
      </c>
      <c r="Q4112">
        <v>0.112515750750045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629</v>
      </c>
      <c r="E4113">
        <v>15.8803246</v>
      </c>
      <c r="F4113">
        <v>3.89</v>
      </c>
      <c r="G4113">
        <v>96.6785350793741</v>
      </c>
      <c r="H4113">
        <v>15.1642069837708</v>
      </c>
      <c r="I4113">
        <v>37.155338451646699</v>
      </c>
      <c r="J4113">
        <v>-10.663635198719501</v>
      </c>
      <c r="K4113">
        <v>3.4476566818823602</v>
      </c>
      <c r="L4113">
        <v>2.7233340881797599</v>
      </c>
      <c r="M4113">
        <v>65.464042538364197</v>
      </c>
      <c r="N4113">
        <v>1.0442195939499701</v>
      </c>
      <c r="O4113">
        <v>11.825192802056501</v>
      </c>
      <c r="P4113">
        <v>135.75757575757501</v>
      </c>
      <c r="Q4113">
        <v>4.58979927247E-2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304</v>
      </c>
      <c r="E4114">
        <v>15.878971999999999</v>
      </c>
      <c r="F4114">
        <v>40</v>
      </c>
      <c r="G4114">
        <v>-28.046203596584</v>
      </c>
      <c r="H4114">
        <v>11.6834042304521</v>
      </c>
      <c r="I4114">
        <v>-28.690412655884401</v>
      </c>
      <c r="J4114">
        <v>-1.07902156494241</v>
      </c>
      <c r="K4114">
        <v>42.987339547533701</v>
      </c>
      <c r="L4114">
        <v>43.672239799881503</v>
      </c>
      <c r="M4114">
        <v>31.1518751345629</v>
      </c>
      <c r="N4114">
        <v>0.26253541775328099</v>
      </c>
      <c r="O4114">
        <v>80.025000000000006</v>
      </c>
      <c r="P4114">
        <v>34.816312773845603</v>
      </c>
      <c r="Q4114">
        <v>3.1071736953177002E-2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934</v>
      </c>
      <c r="E4115">
        <v>15.835792</v>
      </c>
      <c r="F4115">
        <v>42.37</v>
      </c>
      <c r="G4115">
        <v>-15.811895454072699</v>
      </c>
      <c r="H4115">
        <v>-17.048934041870101</v>
      </c>
      <c r="I4115">
        <v>-11.2175133083018</v>
      </c>
      <c r="J4115">
        <v>-8.3876777417634099</v>
      </c>
      <c r="K4115">
        <v>44.631860397845799</v>
      </c>
      <c r="L4115">
        <v>43.730261846161703</v>
      </c>
      <c r="M4115">
        <v>43.597009978054899</v>
      </c>
      <c r="N4115">
        <v>0.32065278374709</v>
      </c>
      <c r="O4115">
        <v>41.586027849893803</v>
      </c>
      <c r="P4115">
        <v>28.277323645170998</v>
      </c>
      <c r="Q4115">
        <v>4.2394528973276002E-2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E4116">
        <v>15.832599999999999</v>
      </c>
      <c r="F4116">
        <v>40.590000000000003</v>
      </c>
      <c r="G4116">
        <v>101.787778776853</v>
      </c>
      <c r="H4116">
        <v>4.1618784146364298</v>
      </c>
      <c r="I4116">
        <v>42.5819706429848</v>
      </c>
      <c r="K4116">
        <v>39.768805984790198</v>
      </c>
      <c r="L4116">
        <v>31.175495080782699</v>
      </c>
      <c r="M4116">
        <v>38.700804590096901</v>
      </c>
      <c r="N4116">
        <v>1.71862372261126</v>
      </c>
      <c r="O4116">
        <v>25.646711012564602</v>
      </c>
      <c r="P4116">
        <v>161.53350515463899</v>
      </c>
      <c r="Q4116">
        <v>0.13370413190892999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E4117">
        <v>15.780306400000001</v>
      </c>
      <c r="F4117">
        <v>22.7</v>
      </c>
      <c r="G4117">
        <v>26.130788708098301</v>
      </c>
      <c r="H4117">
        <v>2.4718992914631501</v>
      </c>
      <c r="I4117">
        <v>14.710822183601</v>
      </c>
      <c r="J4117">
        <v>-0.34315984317702602</v>
      </c>
      <c r="K4117">
        <v>22.4107072023975</v>
      </c>
      <c r="L4117">
        <v>19.596397254611901</v>
      </c>
      <c r="M4117">
        <v>47.790044799495497</v>
      </c>
      <c r="N4117">
        <v>0.89440557937817999</v>
      </c>
      <c r="O4117">
        <v>29.0308370044052</v>
      </c>
      <c r="P4117">
        <v>94.682675814751207</v>
      </c>
      <c r="Q4117">
        <v>7.4543873916159006E-2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E4118">
        <v>15.75</v>
      </c>
      <c r="F4118">
        <v>38</v>
      </c>
      <c r="G4118">
        <v>-36.279487621949002</v>
      </c>
      <c r="H4118">
        <v>2.9379626398794501</v>
      </c>
      <c r="I4118">
        <v>14.2066205029287</v>
      </c>
      <c r="J4118">
        <v>-2.65302511914398</v>
      </c>
      <c r="K4118">
        <v>36.083999047644802</v>
      </c>
      <c r="M4118">
        <v>58.828359416370702</v>
      </c>
      <c r="N4118">
        <v>0.58201581027667904</v>
      </c>
      <c r="O4118">
        <v>15.7631578947368</v>
      </c>
      <c r="P4118">
        <v>68.5144124168514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539</v>
      </c>
      <c r="E4119">
        <v>15.738</v>
      </c>
      <c r="F4119">
        <v>52.46</v>
      </c>
      <c r="G4119">
        <v>-50.471115041344397</v>
      </c>
      <c r="H4119">
        <v>12.491752068621301</v>
      </c>
      <c r="I4119">
        <v>9.5683325289813492</v>
      </c>
      <c r="J4119">
        <v>-8.8922555041423795E-2</v>
      </c>
      <c r="K4119">
        <v>53.911531587456103</v>
      </c>
      <c r="L4119">
        <v>54.865580581939099</v>
      </c>
      <c r="M4119">
        <v>55.659094569694801</v>
      </c>
      <c r="N4119">
        <v>2.0488132557098001E-3</v>
      </c>
      <c r="O4119">
        <v>95.386961494471905</v>
      </c>
      <c r="P4119">
        <v>57.490243170219102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D4120" t="s">
        <v>403</v>
      </c>
      <c r="E4120">
        <v>15.733872</v>
      </c>
      <c r="F4120">
        <v>1.1000000000000001</v>
      </c>
      <c r="G4120">
        <v>90.079095303463703</v>
      </c>
      <c r="H4120">
        <v>29.192829524021199</v>
      </c>
      <c r="I4120">
        <v>11.1354594542396</v>
      </c>
      <c r="J4120">
        <v>-9.5377414526792208</v>
      </c>
      <c r="K4120">
        <v>0.91948830412356097</v>
      </c>
      <c r="L4120">
        <v>0.77379418359985097</v>
      </c>
      <c r="M4120">
        <v>65.563888556368795</v>
      </c>
      <c r="N4120">
        <v>2.21383635389269</v>
      </c>
      <c r="O4120">
        <v>26.363636363636299</v>
      </c>
      <c r="P4120">
        <v>139.13043478260801</v>
      </c>
      <c r="Q4120">
        <v>0.10121339196101201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75</v>
      </c>
      <c r="E4121">
        <v>15.7235</v>
      </c>
      <c r="F4121">
        <v>10.26</v>
      </c>
      <c r="G4121">
        <v>48.586369180756598</v>
      </c>
      <c r="H4121">
        <v>-9.2639841329448505</v>
      </c>
      <c r="I4121">
        <v>39.765473124095898</v>
      </c>
      <c r="J4121">
        <v>-6.69606541218426</v>
      </c>
      <c r="K4121">
        <v>11.046754664482499</v>
      </c>
      <c r="L4121">
        <v>10.3627733271535</v>
      </c>
      <c r="M4121">
        <v>41.129774238659202</v>
      </c>
      <c r="N4121">
        <v>1.0041765733371699</v>
      </c>
      <c r="O4121">
        <v>104.191033138401</v>
      </c>
      <c r="P4121">
        <v>104.382470119521</v>
      </c>
      <c r="Q4121">
        <v>5.2890655411959003E-2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D4122" t="s">
        <v>182</v>
      </c>
      <c r="E4122">
        <v>15.694059613999899</v>
      </c>
      <c r="F4122">
        <v>33.700000000000003</v>
      </c>
      <c r="G4122">
        <v>-55.863801722896397</v>
      </c>
      <c r="H4122">
        <v>-5.4104536497132996</v>
      </c>
      <c r="I4122">
        <v>-28.188978396796099</v>
      </c>
      <c r="J4122">
        <v>0.96055270732739495</v>
      </c>
      <c r="K4122">
        <v>34.785325804152599</v>
      </c>
      <c r="L4122">
        <v>37.972247883366698</v>
      </c>
      <c r="M4122">
        <v>46.164609688116002</v>
      </c>
      <c r="N4122">
        <v>1.58111638421273</v>
      </c>
      <c r="O4122">
        <v>56.083086053412401</v>
      </c>
      <c r="P4122">
        <v>15.887207702888601</v>
      </c>
      <c r="Q4122">
        <v>-7.6172415015480999E-2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D4123" t="s">
        <v>539</v>
      </c>
      <c r="E4123">
        <v>15.5951287</v>
      </c>
      <c r="F4123">
        <v>52.49</v>
      </c>
      <c r="G4123">
        <v>35.010935848739301</v>
      </c>
      <c r="H4123">
        <v>-19.005814216532698</v>
      </c>
      <c r="I4123">
        <v>7.6543703122346596</v>
      </c>
      <c r="J4123">
        <v>4.6402441116252398</v>
      </c>
      <c r="K4123">
        <v>49.6051059479218</v>
      </c>
      <c r="L4123">
        <v>41.838675260541798</v>
      </c>
      <c r="M4123">
        <v>49.943168002988699</v>
      </c>
      <c r="N4123">
        <v>0.42980263966483401</v>
      </c>
      <c r="O4123">
        <v>20.022861497428</v>
      </c>
      <c r="P4123">
        <v>87.330478229835805</v>
      </c>
      <c r="Q4123">
        <v>0.14042806558596199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D4124" t="s">
        <v>21</v>
      </c>
      <c r="E4124">
        <v>15.563499999999999</v>
      </c>
      <c r="F4124">
        <v>84.3</v>
      </c>
      <c r="G4124">
        <v>70.393750809935099</v>
      </c>
      <c r="H4124">
        <v>-30.161903525438198</v>
      </c>
      <c r="I4124">
        <v>30.421309768465498</v>
      </c>
      <c r="J4124">
        <v>-3.69458207124406</v>
      </c>
      <c r="K4124">
        <v>91.101653067298102</v>
      </c>
      <c r="L4124">
        <v>70.787204564905394</v>
      </c>
      <c r="M4124">
        <v>5.6125236981650097</v>
      </c>
      <c r="N4124">
        <v>2.1461648447949799</v>
      </c>
      <c r="O4124">
        <v>47.674970344009402</v>
      </c>
      <c r="P4124">
        <v>96.000930016275206</v>
      </c>
      <c r="Q4124">
        <v>7.4540372742862002E-2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D4125" t="s">
        <v>6703</v>
      </c>
      <c r="E4125">
        <v>15.552</v>
      </c>
      <c r="F4125">
        <v>60.8</v>
      </c>
      <c r="G4125">
        <v>-60.475952639655603</v>
      </c>
      <c r="H4125">
        <v>-6.4635845795045803</v>
      </c>
      <c r="I4125">
        <v>-49.714948124522202</v>
      </c>
      <c r="J4125">
        <v>-5.0889225550414201</v>
      </c>
      <c r="K4125">
        <v>71.887906165859206</v>
      </c>
      <c r="L4125">
        <v>82.483630583241094</v>
      </c>
      <c r="M4125">
        <v>39.075118015595102</v>
      </c>
      <c r="N4125">
        <v>0.69792802617230099</v>
      </c>
      <c r="O4125">
        <v>89.144736842105203</v>
      </c>
      <c r="P4125">
        <v>21.599999999999898</v>
      </c>
      <c r="Q4125">
        <v>1.2002372428080001E-3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E4126">
        <v>15.524699999999999</v>
      </c>
      <c r="F4126">
        <v>31.5</v>
      </c>
      <c r="G4126">
        <v>-28.684102283263201</v>
      </c>
      <c r="H4126">
        <v>5.6537174732813398</v>
      </c>
      <c r="I4126">
        <v>-24.422036102250999</v>
      </c>
      <c r="J4126">
        <v>-0.74466025995945395</v>
      </c>
      <c r="K4126">
        <v>30.731472149119298</v>
      </c>
      <c r="L4126">
        <v>31.767368480259901</v>
      </c>
      <c r="M4126">
        <v>42.427476611233899</v>
      </c>
      <c r="N4126">
        <v>0.57085561497326198</v>
      </c>
      <c r="O4126">
        <v>36.285714285714199</v>
      </c>
      <c r="P4126">
        <v>25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539</v>
      </c>
      <c r="E4127">
        <v>15.505315</v>
      </c>
      <c r="F4127">
        <v>90.48</v>
      </c>
      <c r="G4127">
        <v>-10.886753188843</v>
      </c>
      <c r="H4127">
        <v>-11.7009149896423</v>
      </c>
      <c r="I4127">
        <v>-17.217940900579901</v>
      </c>
      <c r="J4127">
        <v>-11.264061472514101</v>
      </c>
      <c r="K4127">
        <v>93.323281737335193</v>
      </c>
      <c r="L4127">
        <v>93.189494537866096</v>
      </c>
      <c r="M4127">
        <v>39.878975915286603</v>
      </c>
      <c r="N4127">
        <v>0.63595703265806303</v>
      </c>
      <c r="O4127">
        <v>24.325817860300599</v>
      </c>
      <c r="P4127">
        <v>39.200000000000003</v>
      </c>
      <c r="Q4127">
        <v>0.103377143555742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D4128" t="s">
        <v>713</v>
      </c>
      <c r="E4128">
        <v>15.501888424000001</v>
      </c>
      <c r="F4128">
        <v>87.63</v>
      </c>
      <c r="G4128">
        <v>21.686268087107099</v>
      </c>
      <c r="H4128">
        <v>4.0715291495754302</v>
      </c>
      <c r="I4128">
        <v>3.2231221530937999</v>
      </c>
      <c r="J4128">
        <v>-0.56382079113369099</v>
      </c>
      <c r="K4128">
        <v>82.506379157541403</v>
      </c>
      <c r="L4128">
        <v>75.904730013720794</v>
      </c>
      <c r="M4128">
        <v>40.888200527429397</v>
      </c>
      <c r="N4128">
        <v>1.1280206795087599</v>
      </c>
      <c r="O4128">
        <v>1.57480314960631</v>
      </c>
      <c r="P4128">
        <v>63.794392523364401</v>
      </c>
    </row>
    <row r="4129" spans="1:17" hidden="1" x14ac:dyDescent="0.3">
      <c r="A4129" t="s">
        <v>8419</v>
      </c>
      <c r="B4129" t="s">
        <v>8420</v>
      </c>
      <c r="C4129" t="str">
        <f>IFERROR(VLOOKUP(Table1[[#This Row],[Ticker]],[1]!Table1[[Symbol]:[Industry]],2,FALSE),"-")</f>
        <v>-</v>
      </c>
      <c r="E4129">
        <v>15.444642928</v>
      </c>
      <c r="F4129">
        <v>11.82</v>
      </c>
      <c r="G4129">
        <v>16.289579497141201</v>
      </c>
      <c r="H4129">
        <v>2.92644474600861</v>
      </c>
      <c r="I4129">
        <v>-19.2423805485959</v>
      </c>
      <c r="J4129">
        <v>4.8844344609443704</v>
      </c>
      <c r="K4129">
        <v>11.4480511743973</v>
      </c>
      <c r="L4129">
        <v>11.4722985818696</v>
      </c>
      <c r="M4129">
        <v>53.075070221276398</v>
      </c>
      <c r="N4129">
        <v>1.48369096946663</v>
      </c>
      <c r="O4129">
        <v>35.3637901861252</v>
      </c>
      <c r="P4129">
        <v>57.6</v>
      </c>
      <c r="Q4129">
        <v>-8.6346342944790006E-3</v>
      </c>
    </row>
    <row r="4130" spans="1:17" hidden="1" x14ac:dyDescent="0.3">
      <c r="A4130" t="s">
        <v>8421</v>
      </c>
      <c r="B4130" t="s">
        <v>8422</v>
      </c>
      <c r="C4130" t="str">
        <f>IFERROR(VLOOKUP(Table1[[#This Row],[Ticker]],[1]!Table1[[Symbol]:[Industry]],2,FALSE),"-")</f>
        <v>-</v>
      </c>
      <c r="D4130" t="s">
        <v>692</v>
      </c>
      <c r="E4130">
        <v>15.431578</v>
      </c>
      <c r="F4130">
        <v>55.52</v>
      </c>
      <c r="G4130">
        <v>182.83726523810401</v>
      </c>
      <c r="H4130">
        <v>-13.835354172269501</v>
      </c>
      <c r="I4130">
        <v>220.79325515679</v>
      </c>
      <c r="J4130">
        <v>5.3098272081713001</v>
      </c>
      <c r="K4130">
        <v>53.666425330053201</v>
      </c>
      <c r="L4130">
        <v>37.351939162911201</v>
      </c>
      <c r="M4130">
        <v>43.4151818416371</v>
      </c>
      <c r="N4130">
        <v>2.7069200539450899</v>
      </c>
      <c r="O4130">
        <v>11.9956772334293</v>
      </c>
      <c r="P4130">
        <v>233.25330132052801</v>
      </c>
    </row>
    <row r="4131" spans="1:17" hidden="1" x14ac:dyDescent="0.3">
      <c r="A4131" t="s">
        <v>8423</v>
      </c>
      <c r="B4131" t="s">
        <v>8424</v>
      </c>
      <c r="C4131" t="str">
        <f>IFERROR(VLOOKUP(Table1[[#This Row],[Ticker]],[1]!Table1[[Symbol]:[Industry]],2,FALSE),"-")</f>
        <v>-</v>
      </c>
      <c r="E4131">
        <v>15.4186991</v>
      </c>
      <c r="F4131">
        <v>31.41</v>
      </c>
      <c r="G4131">
        <v>33.511361827094397</v>
      </c>
      <c r="H4131">
        <v>-17.0881007085368</v>
      </c>
      <c r="I4131">
        <v>-19.005717095008301</v>
      </c>
      <c r="J4131">
        <v>-6.9090419071300797</v>
      </c>
      <c r="K4131">
        <v>35.801772220932698</v>
      </c>
      <c r="L4131">
        <v>31.785183307422599</v>
      </c>
      <c r="M4131">
        <v>35.1948226403969</v>
      </c>
      <c r="N4131">
        <v>0.83819600507212699</v>
      </c>
      <c r="O4131">
        <v>33.715377268385801</v>
      </c>
      <c r="P4131">
        <v>86.409495548961402</v>
      </c>
      <c r="Q4131">
        <v>6.4709606850249998E-2</v>
      </c>
    </row>
    <row r="4132" spans="1:17" hidden="1" x14ac:dyDescent="0.3">
      <c r="A4132" t="s">
        <v>8425</v>
      </c>
      <c r="B4132" t="s">
        <v>8426</v>
      </c>
      <c r="C4132" t="str">
        <f>IFERROR(VLOOKUP(Table1[[#This Row],[Ticker]],[1]!Table1[[Symbol]:[Industry]],2,FALSE),"-")</f>
        <v>-</v>
      </c>
      <c r="D4132" t="s">
        <v>629</v>
      </c>
      <c r="E4132">
        <v>15.387</v>
      </c>
      <c r="F4132">
        <v>11.2</v>
      </c>
      <c r="G4132">
        <v>36.0089824098214</v>
      </c>
      <c r="H4132">
        <v>21.52423148714</v>
      </c>
      <c r="I4132">
        <v>36.8732871695954</v>
      </c>
      <c r="J4132">
        <v>12.742034675101101</v>
      </c>
      <c r="K4132">
        <v>8.9523351594677294</v>
      </c>
      <c r="L4132">
        <v>7.8336942663931204</v>
      </c>
      <c r="M4132">
        <v>85.607797236252793</v>
      </c>
      <c r="N4132">
        <v>2.4278544294922302</v>
      </c>
      <c r="O4132">
        <v>12.410714285714199</v>
      </c>
      <c r="P4132">
        <v>103.636363636363</v>
      </c>
      <c r="Q4132">
        <v>9.0277748389658005E-2</v>
      </c>
    </row>
    <row r="4133" spans="1:17" hidden="1" x14ac:dyDescent="0.3">
      <c r="A4133" t="s">
        <v>8427</v>
      </c>
      <c r="B4133" t="s">
        <v>8428</v>
      </c>
      <c r="C4133" t="str">
        <f>IFERROR(VLOOKUP(Table1[[#This Row],[Ticker]],[1]!Table1[[Symbol]:[Industry]],2,FALSE),"-")</f>
        <v>-</v>
      </c>
      <c r="D4133" t="s">
        <v>403</v>
      </c>
      <c r="E4133">
        <v>15.3801538</v>
      </c>
      <c r="F4133">
        <v>15.38</v>
      </c>
      <c r="G4133">
        <v>181.99282079365901</v>
      </c>
      <c r="H4133">
        <v>-19.3675248502865</v>
      </c>
      <c r="I4133">
        <v>195.13995383626201</v>
      </c>
      <c r="J4133">
        <v>-2.12713911555096</v>
      </c>
      <c r="K4133">
        <v>14.4702115762414</v>
      </c>
      <c r="M4133">
        <v>11.441512455432299</v>
      </c>
      <c r="O4133">
        <v>27.113133940181999</v>
      </c>
      <c r="P4133">
        <v>207.6</v>
      </c>
    </row>
    <row r="4134" spans="1:17" hidden="1" x14ac:dyDescent="0.3">
      <c r="A4134" t="s">
        <v>8429</v>
      </c>
      <c r="B4134" t="s">
        <v>8430</v>
      </c>
      <c r="C4134" t="str">
        <f>IFERROR(VLOOKUP(Table1[[#This Row],[Ticker]],[1]!Table1[[Symbol]:[Industry]],2,FALSE),"-")</f>
        <v>-</v>
      </c>
      <c r="E4134">
        <v>15.378405000000001</v>
      </c>
      <c r="F4134">
        <v>43.83</v>
      </c>
      <c r="G4134">
        <v>-69.865096031979206</v>
      </c>
      <c r="H4134">
        <v>-19.0426152230513</v>
      </c>
      <c r="I4134">
        <v>-56.7179629893769</v>
      </c>
      <c r="J4134">
        <v>-6.2427687088875699</v>
      </c>
      <c r="K4134">
        <v>49.3236003615906</v>
      </c>
      <c r="M4134">
        <v>29.5278504241479</v>
      </c>
      <c r="N4134">
        <v>0.252066115702479</v>
      </c>
      <c r="O4134">
        <v>79.671457905544102</v>
      </c>
      <c r="P4134">
        <v>4.3571428571428497</v>
      </c>
    </row>
    <row r="4135" spans="1:17" hidden="1" x14ac:dyDescent="0.3">
      <c r="A4135" t="s">
        <v>8431</v>
      </c>
      <c r="B4135" t="s">
        <v>8432</v>
      </c>
      <c r="C4135" t="str">
        <f>IFERROR(VLOOKUP(Table1[[#This Row],[Ticker]],[1]!Table1[[Symbol]:[Industry]],2,FALSE),"-")</f>
        <v>-</v>
      </c>
      <c r="D4135" t="s">
        <v>49</v>
      </c>
      <c r="E4135">
        <v>15.35004</v>
      </c>
      <c r="F4135">
        <v>34.799999999999997</v>
      </c>
      <c r="G4135">
        <v>20.919136583133401</v>
      </c>
      <c r="H4135">
        <v>-7.3621088057028201</v>
      </c>
      <c r="I4135">
        <v>28.487705962629001</v>
      </c>
      <c r="J4135">
        <v>-11.265828550600199</v>
      </c>
      <c r="K4135">
        <v>37.062487544566103</v>
      </c>
      <c r="L4135">
        <v>32.7054340192635</v>
      </c>
      <c r="M4135">
        <v>39.283371828232397</v>
      </c>
      <c r="N4135">
        <v>2.6865980983963298</v>
      </c>
      <c r="O4135">
        <v>25.632183908045899</v>
      </c>
      <c r="P4135">
        <v>70.588235294117595</v>
      </c>
    </row>
    <row r="4136" spans="1:17" hidden="1" x14ac:dyDescent="0.3">
      <c r="A4136" t="s">
        <v>8433</v>
      </c>
      <c r="B4136" t="s">
        <v>8434</v>
      </c>
      <c r="C4136" t="str">
        <f>IFERROR(VLOOKUP(Table1[[#This Row],[Ticker]],[1]!Table1[[Symbol]:[Industry]],2,FALSE),"-")</f>
        <v>-</v>
      </c>
      <c r="D4136" t="s">
        <v>346</v>
      </c>
      <c r="E4136">
        <v>15.2903421719999</v>
      </c>
      <c r="F4136">
        <v>15.1</v>
      </c>
      <c r="G4136">
        <v>48.757716867562799</v>
      </c>
      <c r="H4136">
        <v>164.372242934074</v>
      </c>
      <c r="I4136">
        <v>81.877148173456405</v>
      </c>
      <c r="J4136">
        <v>21.3230246908856</v>
      </c>
      <c r="K4136">
        <v>8.40134464032786</v>
      </c>
      <c r="L4136">
        <v>7.3632526211482698</v>
      </c>
      <c r="M4136">
        <v>99.999718129203501</v>
      </c>
      <c r="N4136">
        <v>5.0391993327773097</v>
      </c>
      <c r="O4136">
        <v>8.8079470198675498</v>
      </c>
      <c r="P4136">
        <v>160.34482758620601</v>
      </c>
    </row>
    <row r="4137" spans="1:17" hidden="1" x14ac:dyDescent="0.3">
      <c r="A4137" t="s">
        <v>8435</v>
      </c>
      <c r="B4137" t="s">
        <v>8436</v>
      </c>
      <c r="C4137" t="str">
        <f>IFERROR(VLOOKUP(Table1[[#This Row],[Ticker]],[1]!Table1[[Symbol]:[Industry]],2,FALSE),"-")</f>
        <v>-</v>
      </c>
      <c r="D4137" t="s">
        <v>252</v>
      </c>
      <c r="E4137">
        <v>15.275</v>
      </c>
      <c r="F4137">
        <v>12.87</v>
      </c>
      <c r="G4137">
        <v>40.457336922692001</v>
      </c>
      <c r="H4137">
        <v>5.2218992914631599</v>
      </c>
      <c r="I4137">
        <v>-19.5358584381061</v>
      </c>
      <c r="J4137">
        <v>5.8644161416600999</v>
      </c>
      <c r="K4137">
        <v>12.580905180332699</v>
      </c>
      <c r="L4137">
        <v>11.830435629997501</v>
      </c>
      <c r="M4137">
        <v>56.787670810491001</v>
      </c>
      <c r="N4137">
        <v>1.8927202447698701</v>
      </c>
      <c r="O4137">
        <v>23.9316239316239</v>
      </c>
      <c r="Q4137">
        <v>5.8594935223193E-2</v>
      </c>
    </row>
    <row r="4138" spans="1:17" hidden="1" x14ac:dyDescent="0.3">
      <c r="A4138" t="s">
        <v>8437</v>
      </c>
      <c r="B4138" t="s">
        <v>8438</v>
      </c>
      <c r="C4138" t="str">
        <f>IFERROR(VLOOKUP(Table1[[#This Row],[Ticker]],[1]!Table1[[Symbol]:[Industry]],2,FALSE),"-")</f>
        <v>-</v>
      </c>
      <c r="D4138" t="s">
        <v>239</v>
      </c>
      <c r="E4138">
        <v>15.24703014</v>
      </c>
      <c r="F4138">
        <v>5.53</v>
      </c>
      <c r="G4138">
        <v>95.592820793659797</v>
      </c>
      <c r="H4138">
        <v>39.855460935298701</v>
      </c>
      <c r="I4138">
        <v>22.418002616749899</v>
      </c>
      <c r="J4138">
        <v>17.022188556069601</v>
      </c>
      <c r="K4138">
        <v>3.9099162431608399</v>
      </c>
      <c r="L4138">
        <v>3.37648305524977</v>
      </c>
      <c r="M4138">
        <v>87.019806695731404</v>
      </c>
      <c r="N4138">
        <v>2.1299400740835899</v>
      </c>
      <c r="O4138">
        <v>0</v>
      </c>
      <c r="P4138">
        <v>198.918918918918</v>
      </c>
      <c r="Q4138">
        <v>5.0956784853481998E-2</v>
      </c>
    </row>
    <row r="4139" spans="1:17" hidden="1" x14ac:dyDescent="0.3">
      <c r="A4139" t="s">
        <v>8439</v>
      </c>
      <c r="B4139" t="s">
        <v>8440</v>
      </c>
      <c r="C4139" t="str">
        <f>IFERROR(VLOOKUP(Table1[[#This Row],[Ticker]],[1]!Table1[[Symbol]:[Industry]],2,FALSE),"-")</f>
        <v>-</v>
      </c>
      <c r="D4139" t="s">
        <v>539</v>
      </c>
      <c r="E4139">
        <v>15.228980999999999</v>
      </c>
      <c r="F4139">
        <v>51.45</v>
      </c>
      <c r="G4139">
        <v>176.506737411393</v>
      </c>
      <c r="H4139">
        <v>-1.3919188520855601</v>
      </c>
      <c r="I4139">
        <v>334.93125818408799</v>
      </c>
      <c r="J4139">
        <v>8.7999663338474594</v>
      </c>
      <c r="K4139">
        <v>42.338358099001603</v>
      </c>
      <c r="L4139">
        <v>27.672676508591699</v>
      </c>
      <c r="M4139">
        <v>78.403724167858897</v>
      </c>
      <c r="N4139">
        <v>0.148067202347651</v>
      </c>
      <c r="O4139">
        <v>1.01068999028182</v>
      </c>
      <c r="P4139">
        <v>547.16981132075398</v>
      </c>
      <c r="Q4139">
        <v>0.15427391302017299</v>
      </c>
    </row>
    <row r="4140" spans="1:17" hidden="1" x14ac:dyDescent="0.3">
      <c r="A4140" t="s">
        <v>8441</v>
      </c>
      <c r="B4140" t="s">
        <v>8442</v>
      </c>
      <c r="C4140" t="str">
        <f>IFERROR(VLOOKUP(Table1[[#This Row],[Ticker]],[1]!Table1[[Symbol]:[Industry]],2,FALSE),"-")</f>
        <v>-</v>
      </c>
      <c r="D4140" t="s">
        <v>713</v>
      </c>
      <c r="E4140">
        <v>15.224317124999899</v>
      </c>
      <c r="F4140">
        <v>25.83</v>
      </c>
      <c r="G4140">
        <v>7.50803602024446</v>
      </c>
      <c r="H4140">
        <v>-1.3534975339336599</v>
      </c>
      <c r="I4140">
        <v>4.5236494884360301</v>
      </c>
      <c r="J4140">
        <v>0.56922688359582596</v>
      </c>
      <c r="K4140">
        <v>24.6981227259047</v>
      </c>
      <c r="L4140">
        <v>22.713291965844999</v>
      </c>
      <c r="M4140">
        <v>59.890528015670299</v>
      </c>
      <c r="N4140">
        <v>0.82434161278615103</v>
      </c>
      <c r="O4140">
        <v>2.5938830816879701</v>
      </c>
      <c r="P4140">
        <v>36.5943945002644</v>
      </c>
    </row>
    <row r="4141" spans="1:17" hidden="1" x14ac:dyDescent="0.3">
      <c r="A4141" t="s">
        <v>8443</v>
      </c>
      <c r="B4141" t="s">
        <v>8444</v>
      </c>
      <c r="C4141" t="str">
        <f>IFERROR(VLOOKUP(Table1[[#This Row],[Ticker]],[1]!Table1[[Symbol]:[Industry]],2,FALSE),"-")</f>
        <v>-</v>
      </c>
      <c r="D4141" t="s">
        <v>103</v>
      </c>
      <c r="E4141">
        <v>15.202680000000001</v>
      </c>
      <c r="F4141">
        <v>16.77</v>
      </c>
      <c r="G4141">
        <v>366.18167709864503</v>
      </c>
      <c r="H4141">
        <v>0.120217334276603</v>
      </c>
      <c r="I4141">
        <v>-21.2691815634116</v>
      </c>
      <c r="J4141">
        <v>7.99699026871094</v>
      </c>
      <c r="K4141">
        <v>19.149393986496801</v>
      </c>
      <c r="L4141">
        <v>18.601453557182001</v>
      </c>
      <c r="M4141">
        <v>56.959998991226598</v>
      </c>
      <c r="N4141">
        <v>0.68457311568045798</v>
      </c>
      <c r="O4141">
        <v>135.77817531305899</v>
      </c>
      <c r="P4141">
        <v>391.78885630498502</v>
      </c>
      <c r="Q4141">
        <v>0.16342053263458001</v>
      </c>
    </row>
    <row r="4142" spans="1:17" hidden="1" x14ac:dyDescent="0.3">
      <c r="A4142" t="s">
        <v>8445</v>
      </c>
      <c r="B4142" t="s">
        <v>8446</v>
      </c>
      <c r="C4142" t="str">
        <f>IFERROR(VLOOKUP(Table1[[#This Row],[Ticker]],[1]!Table1[[Symbol]:[Industry]],2,FALSE),"-")</f>
        <v>-</v>
      </c>
      <c r="D4142" t="s">
        <v>713</v>
      </c>
      <c r="E4142">
        <v>15.1879762019999</v>
      </c>
      <c r="F4142">
        <v>162.16999999999999</v>
      </c>
      <c r="G4142">
        <v>32.997017963010698</v>
      </c>
      <c r="H4142">
        <v>4.1184413351912799</v>
      </c>
      <c r="I4142">
        <v>8.62559558941674</v>
      </c>
      <c r="J4142">
        <v>2.07891395654313</v>
      </c>
      <c r="K4142">
        <v>153.152160614888</v>
      </c>
      <c r="L4142">
        <v>136.43111902678001</v>
      </c>
      <c r="M4142">
        <v>55.3773054855941</v>
      </c>
      <c r="N4142">
        <v>0.80206124108918098</v>
      </c>
      <c r="O4142">
        <v>2.0410680150459299</v>
      </c>
      <c r="P4142">
        <v>60.310399367338803</v>
      </c>
    </row>
    <row r="4143" spans="1:17" hidden="1" x14ac:dyDescent="0.3">
      <c r="A4143" t="s">
        <v>8447</v>
      </c>
      <c r="B4143" t="s">
        <v>8448</v>
      </c>
      <c r="C4143" t="str">
        <f>IFERROR(VLOOKUP(Table1[[#This Row],[Ticker]],[1]!Table1[[Symbol]:[Industry]],2,FALSE),"-")</f>
        <v>-</v>
      </c>
      <c r="D4143" t="s">
        <v>21</v>
      </c>
      <c r="E4143">
        <v>15.1242</v>
      </c>
      <c r="F4143">
        <v>37.1</v>
      </c>
      <c r="G4143">
        <v>-55.501359100519998</v>
      </c>
      <c r="H4143">
        <v>7.8961417157055802</v>
      </c>
      <c r="I4143">
        <v>-47.177624907359203</v>
      </c>
      <c r="J4143">
        <v>4.4475665968323401</v>
      </c>
      <c r="K4143">
        <v>36.342565083997897</v>
      </c>
      <c r="L4143">
        <v>45.922055040351403</v>
      </c>
      <c r="M4143">
        <v>74.7381610151687</v>
      </c>
      <c r="N4143">
        <v>0.40143950793461802</v>
      </c>
      <c r="O4143">
        <v>88.409703504043094</v>
      </c>
      <c r="P4143">
        <v>31.095406360424001</v>
      </c>
      <c r="Q4143">
        <v>4.8227502324386003E-2</v>
      </c>
    </row>
    <row r="4144" spans="1:17" hidden="1" x14ac:dyDescent="0.3">
      <c r="A4144" t="s">
        <v>8449</v>
      </c>
      <c r="B4144" t="s">
        <v>8450</v>
      </c>
      <c r="C4144" t="str">
        <f>IFERROR(VLOOKUP(Table1[[#This Row],[Ticker]],[1]!Table1[[Symbol]:[Industry]],2,FALSE),"-")</f>
        <v>-</v>
      </c>
      <c r="E4144">
        <v>15.057654013999899</v>
      </c>
      <c r="F4144">
        <v>15.37</v>
      </c>
      <c r="G4144">
        <v>-71.142260708820601</v>
      </c>
      <c r="H4144">
        <v>-17.204987500989599</v>
      </c>
      <c r="I4144">
        <v>-39.9600461637378</v>
      </c>
      <c r="J4144">
        <v>-6.6504367506250102</v>
      </c>
      <c r="K4144">
        <v>17.023975414276599</v>
      </c>
      <c r="L4144">
        <v>19.982452060911701</v>
      </c>
      <c r="M4144">
        <v>45.033970799178697</v>
      </c>
      <c r="N4144">
        <v>1.0663754913583301</v>
      </c>
      <c r="O4144">
        <v>91.932335718933004</v>
      </c>
      <c r="P4144">
        <v>9.2395167022032592</v>
      </c>
      <c r="Q4144">
        <v>-4.3494174470568997E-2</v>
      </c>
    </row>
    <row r="4145" spans="1:17" hidden="1" x14ac:dyDescent="0.3">
      <c r="A4145" t="s">
        <v>8451</v>
      </c>
      <c r="B4145" t="s">
        <v>8452</v>
      </c>
      <c r="C4145" t="str">
        <f>IFERROR(VLOOKUP(Table1[[#This Row],[Ticker]],[1]!Table1[[Symbol]:[Industry]],2,FALSE),"-")</f>
        <v>-</v>
      </c>
      <c r="E4145">
        <v>15.035212550000001</v>
      </c>
      <c r="F4145">
        <v>23.51</v>
      </c>
      <c r="G4145">
        <v>-60.4283602432129</v>
      </c>
      <c r="H4145">
        <v>-14.0869242379485</v>
      </c>
      <c r="I4145">
        <v>-28.104107878843699</v>
      </c>
      <c r="J4145">
        <v>2.4110774449585799</v>
      </c>
      <c r="K4145">
        <v>24.973595408442701</v>
      </c>
      <c r="L4145">
        <v>29.497747027935599</v>
      </c>
      <c r="M4145">
        <v>44.017802421027199</v>
      </c>
      <c r="N4145">
        <v>3.6071616321945998</v>
      </c>
      <c r="O4145">
        <v>129.646958740961</v>
      </c>
      <c r="P4145">
        <v>19.9489795918367</v>
      </c>
      <c r="Q4145">
        <v>0.101490929330995</v>
      </c>
    </row>
    <row r="4146" spans="1:17" hidden="1" x14ac:dyDescent="0.3">
      <c r="A4146" t="s">
        <v>8453</v>
      </c>
      <c r="B4146" t="s">
        <v>8454</v>
      </c>
      <c r="C4146" t="str">
        <f>IFERROR(VLOOKUP(Table1[[#This Row],[Ticker]],[1]!Table1[[Symbol]:[Industry]],2,FALSE),"-")</f>
        <v>-</v>
      </c>
      <c r="D4146" t="s">
        <v>21</v>
      </c>
      <c r="E4146">
        <v>15.032017</v>
      </c>
      <c r="F4146">
        <v>14.41</v>
      </c>
      <c r="G4146">
        <v>-37.955111079819503</v>
      </c>
      <c r="H4146">
        <v>-7.0108593292264896</v>
      </c>
      <c r="I4146">
        <v>-45.623311469860298</v>
      </c>
      <c r="J4146">
        <v>-5.7593695196845101</v>
      </c>
      <c r="K4146">
        <v>15.1796791597466</v>
      </c>
      <c r="L4146">
        <v>16.809933883157498</v>
      </c>
      <c r="M4146">
        <v>51.538230381346999</v>
      </c>
      <c r="N4146">
        <v>0.97425592402187799</v>
      </c>
      <c r="O4146">
        <v>89.104788341429497</v>
      </c>
      <c r="P4146">
        <v>17.5367047308319</v>
      </c>
      <c r="Q4146">
        <v>9.2276913960708001E-2</v>
      </c>
    </row>
    <row r="4147" spans="1:17" hidden="1" x14ac:dyDescent="0.3">
      <c r="A4147" t="s">
        <v>8455</v>
      </c>
      <c r="B4147" t="s">
        <v>8456</v>
      </c>
      <c r="C4147" t="str">
        <f>IFERROR(VLOOKUP(Table1[[#This Row],[Ticker]],[1]!Table1[[Symbol]:[Industry]],2,FALSE),"-")</f>
        <v>-</v>
      </c>
      <c r="D4147" t="s">
        <v>629</v>
      </c>
      <c r="E4147">
        <v>14.977559400000001</v>
      </c>
      <c r="F4147">
        <v>35.840000000000003</v>
      </c>
      <c r="G4147">
        <v>136.95692335776201</v>
      </c>
      <c r="H4147">
        <v>66.138565958129803</v>
      </c>
      <c r="I4147">
        <v>45.425416391328199</v>
      </c>
      <c r="J4147">
        <v>15.598617793570501</v>
      </c>
      <c r="K4147">
        <v>24.920866283700999</v>
      </c>
      <c r="L4147">
        <v>21.2195043681334</v>
      </c>
      <c r="M4147">
        <v>99.626675425807207</v>
      </c>
      <c r="N4147">
        <v>3.8815789473684199</v>
      </c>
      <c r="O4147">
        <v>0</v>
      </c>
      <c r="P4147">
        <v>175.692307692307</v>
      </c>
    </row>
    <row r="4148" spans="1:17" hidden="1" x14ac:dyDescent="0.3">
      <c r="A4148" t="s">
        <v>8457</v>
      </c>
      <c r="B4148" t="s">
        <v>8458</v>
      </c>
      <c r="C4148" t="str">
        <f>IFERROR(VLOOKUP(Table1[[#This Row],[Ticker]],[1]!Table1[[Symbol]:[Industry]],2,FALSE),"-")</f>
        <v>-</v>
      </c>
      <c r="D4148" t="s">
        <v>403</v>
      </c>
      <c r="E4148">
        <v>14.950115</v>
      </c>
      <c r="F4148">
        <v>9.32</v>
      </c>
      <c r="G4148">
        <v>31.825253226092201</v>
      </c>
      <c r="H4148">
        <v>54.702668522232301</v>
      </c>
      <c r="I4148">
        <v>4.0399538362621197</v>
      </c>
      <c r="J4148">
        <v>26.130589640080501</v>
      </c>
      <c r="K4148">
        <v>7.5443961202814398</v>
      </c>
      <c r="L4148">
        <v>6.9034990959883702</v>
      </c>
      <c r="M4148">
        <v>88.361700669319006</v>
      </c>
      <c r="N4148">
        <v>2.7868531178096001</v>
      </c>
      <c r="O4148">
        <v>24.463519313304701</v>
      </c>
      <c r="P4148">
        <v>100.430107526881</v>
      </c>
      <c r="Q4148">
        <v>4.9674201386210003E-2</v>
      </c>
    </row>
    <row r="4149" spans="1:17" hidden="1" x14ac:dyDescent="0.3">
      <c r="A4149" t="s">
        <v>8459</v>
      </c>
      <c r="B4149" t="s">
        <v>8460</v>
      </c>
      <c r="C4149" t="str">
        <f>IFERROR(VLOOKUP(Table1[[#This Row],[Ticker]],[1]!Table1[[Symbol]:[Industry]],2,FALSE),"-")</f>
        <v>-</v>
      </c>
      <c r="E4149">
        <v>14.942399999999999</v>
      </c>
      <c r="F4149">
        <v>18.71</v>
      </c>
      <c r="G4149">
        <v>137.543313058076</v>
      </c>
      <c r="H4149">
        <v>65.672472357365706</v>
      </c>
      <c r="I4149">
        <v>104.341807833944</v>
      </c>
      <c r="J4149">
        <v>21.300723221525299</v>
      </c>
      <c r="K4149">
        <v>10.2667816741568</v>
      </c>
      <c r="L4149">
        <v>6.3089089926990596</v>
      </c>
      <c r="M4149">
        <v>100</v>
      </c>
      <c r="N4149">
        <v>1.0071071009208299</v>
      </c>
      <c r="O4149">
        <v>0</v>
      </c>
      <c r="P4149">
        <v>163.15049226441599</v>
      </c>
      <c r="Q4149">
        <v>0.154508547638534</v>
      </c>
    </row>
    <row r="4150" spans="1:17" hidden="1" x14ac:dyDescent="0.3">
      <c r="A4150" t="s">
        <v>8461</v>
      </c>
      <c r="B4150" t="s">
        <v>8462</v>
      </c>
      <c r="C4150" t="str">
        <f>IFERROR(VLOOKUP(Table1[[#This Row],[Ticker]],[1]!Table1[[Symbol]:[Industry]],2,FALSE),"-")</f>
        <v>-</v>
      </c>
      <c r="E4150">
        <v>14.89582083</v>
      </c>
      <c r="F4150">
        <v>0.87</v>
      </c>
      <c r="G4150">
        <v>35.503931904770901</v>
      </c>
      <c r="H4150">
        <v>-3.4169895974257201</v>
      </c>
      <c r="I4150">
        <v>-7.6407690553041299</v>
      </c>
      <c r="J4150">
        <v>-17.361649827768701</v>
      </c>
      <c r="K4150">
        <v>0.99688091069440199</v>
      </c>
      <c r="L4150">
        <v>0.86090388984364297</v>
      </c>
      <c r="M4150">
        <v>25.364564263233401</v>
      </c>
      <c r="N4150">
        <v>0.199712956312633</v>
      </c>
      <c r="O4150">
        <v>66.6666666666666</v>
      </c>
      <c r="P4150">
        <v>102.325581395348</v>
      </c>
      <c r="Q4150">
        <v>4.6898919429763E-2</v>
      </c>
    </row>
    <row r="4151" spans="1:17" hidden="1" x14ac:dyDescent="0.3">
      <c r="A4151" t="s">
        <v>8463</v>
      </c>
      <c r="B4151" t="s">
        <v>8464</v>
      </c>
      <c r="C4151" t="str">
        <f>IFERROR(VLOOKUP(Table1[[#This Row],[Ticker]],[1]!Table1[[Symbol]:[Industry]],2,FALSE),"-")</f>
        <v>-</v>
      </c>
      <c r="D4151" t="s">
        <v>130</v>
      </c>
      <c r="E4151">
        <v>14.895659999999999</v>
      </c>
      <c r="F4151">
        <v>4.3499999999999996</v>
      </c>
      <c r="G4151">
        <v>116.059487460326</v>
      </c>
      <c r="H4151">
        <v>18.870227982270901</v>
      </c>
      <c r="I4151">
        <v>75.0399538362621</v>
      </c>
      <c r="J4151">
        <v>-0.31414778026666401</v>
      </c>
      <c r="K4151">
        <v>3.6133903326396699</v>
      </c>
      <c r="L4151">
        <v>2.8041801462754998</v>
      </c>
      <c r="M4151">
        <v>61.008099827028602</v>
      </c>
      <c r="N4151">
        <v>1.20851088114428</v>
      </c>
      <c r="O4151">
        <v>14.7126436781609</v>
      </c>
      <c r="P4151">
        <v>170.18633540372599</v>
      </c>
      <c r="Q4151">
        <v>-2.6547816778785999E-2</v>
      </c>
    </row>
    <row r="4152" spans="1:17" hidden="1" x14ac:dyDescent="0.3">
      <c r="A4152" t="s">
        <v>8465</v>
      </c>
      <c r="B4152" t="s">
        <v>5896</v>
      </c>
      <c r="C4152" t="str">
        <f>IFERROR(VLOOKUP(Table1[[#This Row],[Ticker]],[1]!Table1[[Symbol]:[Industry]],2,FALSE),"-")</f>
        <v>-</v>
      </c>
      <c r="D4152" t="s">
        <v>484</v>
      </c>
      <c r="E4152">
        <v>14.892092999999999</v>
      </c>
      <c r="F4152">
        <v>1.85</v>
      </c>
      <c r="G4152">
        <v>-10.7003469082035</v>
      </c>
      <c r="H4152">
        <v>-16.677633418817202</v>
      </c>
      <c r="I4152">
        <v>-23.9432997522546</v>
      </c>
      <c r="J4152">
        <v>-3.1817060601960598</v>
      </c>
      <c r="K4152">
        <v>2.0198124007227198</v>
      </c>
      <c r="L4152">
        <v>1.80559881958791</v>
      </c>
      <c r="M4152">
        <v>6.3646682220493994E-2</v>
      </c>
      <c r="N4152">
        <v>1.12225425301577</v>
      </c>
      <c r="O4152">
        <v>43.783783783783697</v>
      </c>
      <c r="P4152">
        <v>31.205673758865199</v>
      </c>
      <c r="Q4152">
        <v>5.3802639533120998E-2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336</v>
      </c>
      <c r="E4153">
        <v>14.886575000000001</v>
      </c>
      <c r="F4153">
        <v>27.59</v>
      </c>
      <c r="G4153">
        <v>-29.105412421887799</v>
      </c>
      <c r="H4153">
        <v>15.564961897216101</v>
      </c>
      <c r="I4153">
        <v>-8.9716740707146201</v>
      </c>
      <c r="J4153">
        <v>-3.4914404182602001</v>
      </c>
      <c r="K4153">
        <v>25.811217928147901</v>
      </c>
      <c r="L4153">
        <v>26.923244492492099</v>
      </c>
      <c r="M4153">
        <v>52.455645025912801</v>
      </c>
      <c r="N4153">
        <v>1.46625441367242</v>
      </c>
      <c r="O4153">
        <v>35.1939108372598</v>
      </c>
      <c r="P4153">
        <v>44.450261780104697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21</v>
      </c>
      <c r="E4154">
        <v>14.86659569</v>
      </c>
      <c r="F4154">
        <v>14.47</v>
      </c>
      <c r="G4154">
        <v>-25.3214649206259</v>
      </c>
      <c r="H4154">
        <v>2.7269479077683201</v>
      </c>
      <c r="I4154">
        <v>-32.026471955844499</v>
      </c>
      <c r="J4154">
        <v>-7.27338857445889</v>
      </c>
      <c r="K4154">
        <v>14.2452576979416</v>
      </c>
      <c r="L4154">
        <v>14.356545603379899</v>
      </c>
      <c r="M4154">
        <v>46.1984307010514</v>
      </c>
      <c r="N4154">
        <v>1.00187109187109</v>
      </c>
      <c r="O4154">
        <v>41.534208707670999</v>
      </c>
      <c r="P4154">
        <v>56.4324324324324</v>
      </c>
      <c r="Q4154">
        <v>2.5839150673978999E-2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629</v>
      </c>
      <c r="E4155">
        <v>14.827404749999999</v>
      </c>
      <c r="F4155">
        <v>43.62</v>
      </c>
      <c r="G4155">
        <v>4.4852753120015798</v>
      </c>
      <c r="H4155">
        <v>-6.36885413319437</v>
      </c>
      <c r="I4155">
        <v>-9.6069454799368792</v>
      </c>
      <c r="J4155">
        <v>7.8169597978997496</v>
      </c>
      <c r="K4155">
        <v>44.490827737730498</v>
      </c>
      <c r="L4155">
        <v>42.3781161130443</v>
      </c>
      <c r="M4155">
        <v>50.916148466849101</v>
      </c>
      <c r="N4155">
        <v>0.636352462908785</v>
      </c>
      <c r="O4155">
        <v>32.966529115084803</v>
      </c>
      <c r="P4155">
        <v>54.955595026642897</v>
      </c>
      <c r="Q4155">
        <v>0.137796748661076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140</v>
      </c>
      <c r="E4156">
        <v>14.826001</v>
      </c>
      <c r="F4156">
        <v>26.4</v>
      </c>
      <c r="G4156">
        <v>-34.352426354629102</v>
      </c>
      <c r="H4156">
        <v>28.002019773390799</v>
      </c>
      <c r="I4156">
        <v>45.340312473440797</v>
      </c>
      <c r="J4156">
        <v>15.4471824777813</v>
      </c>
      <c r="K4156">
        <v>22.699432627992302</v>
      </c>
      <c r="L4156">
        <v>20.3760282806386</v>
      </c>
      <c r="M4156">
        <v>62.729289481242603</v>
      </c>
      <c r="N4156">
        <v>0.82256876488941899</v>
      </c>
      <c r="O4156">
        <v>10.8712121212121</v>
      </c>
      <c r="P4156">
        <v>102.764976958525</v>
      </c>
      <c r="Q4156">
        <v>7.9733165670648004E-2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239</v>
      </c>
      <c r="E4157">
        <v>14.824837859999899</v>
      </c>
      <c r="F4157">
        <v>65.36</v>
      </c>
      <c r="G4157">
        <v>5.11282079365981</v>
      </c>
      <c r="H4157">
        <v>4.6623754819393604</v>
      </c>
      <c r="I4157">
        <v>69.753502762941807</v>
      </c>
      <c r="J4157">
        <v>9.1188882085718497</v>
      </c>
      <c r="K4157">
        <v>60.947425432048902</v>
      </c>
      <c r="L4157">
        <v>51.050656207453997</v>
      </c>
      <c r="M4157">
        <v>77.518991232682595</v>
      </c>
      <c r="N4157">
        <v>0.82472827794182302</v>
      </c>
      <c r="O4157">
        <v>11.8115055079559</v>
      </c>
      <c r="P4157">
        <v>96.571428571428498</v>
      </c>
      <c r="Q4157">
        <v>0.24866064520393399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484</v>
      </c>
      <c r="E4158">
        <v>14.809718650000001</v>
      </c>
      <c r="F4158">
        <v>11.95</v>
      </c>
      <c r="G4158">
        <v>-16.970815569976502</v>
      </c>
      <c r="H4158">
        <v>-9.7620420249523807</v>
      </c>
      <c r="I4158">
        <v>-20.536969240660898</v>
      </c>
      <c r="J4158">
        <v>-5.0213012344368098</v>
      </c>
      <c r="K4158">
        <v>12.378206564651</v>
      </c>
      <c r="L4158">
        <v>12.391525211018701</v>
      </c>
      <c r="M4158">
        <v>24.739865509057999</v>
      </c>
      <c r="N4158">
        <v>0.85818181818181805</v>
      </c>
      <c r="O4158">
        <v>26.359832635983199</v>
      </c>
      <c r="P4158">
        <v>35.795454545454497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E4159">
        <v>14.79359</v>
      </c>
      <c r="F4159">
        <v>2.2599999999999998</v>
      </c>
      <c r="G4159">
        <v>29.187341341604998</v>
      </c>
      <c r="H4159">
        <v>-6.3462825267186602</v>
      </c>
      <c r="I4159">
        <v>17.4250113075264</v>
      </c>
      <c r="J4159">
        <v>-24.032584526872402</v>
      </c>
      <c r="K4159">
        <v>2.0440249518387299</v>
      </c>
      <c r="L4159">
        <v>1.77094259039197</v>
      </c>
      <c r="M4159">
        <v>46.025531851310802</v>
      </c>
      <c r="N4159">
        <v>2.1266924968572098</v>
      </c>
      <c r="O4159">
        <v>26.106194690265401</v>
      </c>
      <c r="P4159">
        <v>89.915966386554601</v>
      </c>
      <c r="Q4159">
        <v>6.2026987216363003E-2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403</v>
      </c>
      <c r="E4160">
        <v>14.781885600000001</v>
      </c>
      <c r="F4160">
        <v>30.55</v>
      </c>
      <c r="G4160">
        <v>-25.6726028242662</v>
      </c>
      <c r="H4160">
        <v>27.7299638075921</v>
      </c>
      <c r="I4160">
        <v>-0.96369579877436296</v>
      </c>
      <c r="J4160">
        <v>-5.45303178781126</v>
      </c>
      <c r="K4160">
        <v>27.077746362496001</v>
      </c>
      <c r="L4160">
        <v>25.1678598001856</v>
      </c>
      <c r="M4160">
        <v>71.013785044672005</v>
      </c>
      <c r="N4160">
        <v>0.55115951149800102</v>
      </c>
      <c r="O4160">
        <v>25.040916530278199</v>
      </c>
      <c r="P4160">
        <v>117.43772241992799</v>
      </c>
      <c r="Q4160">
        <v>9.5491434350758006E-2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336</v>
      </c>
      <c r="E4161">
        <v>14.750463</v>
      </c>
      <c r="F4161">
        <v>2.4700000000000002</v>
      </c>
      <c r="G4161">
        <v>-33.443000101862502</v>
      </c>
      <c r="H4161">
        <v>16.4021318496027</v>
      </c>
      <c r="I4161">
        <v>-25.488215177822301</v>
      </c>
      <c r="J4161">
        <v>-18.069995110246399</v>
      </c>
      <c r="K4161">
        <v>2.6075295109969301</v>
      </c>
      <c r="L4161">
        <v>2.31477459820846</v>
      </c>
      <c r="M4161">
        <v>38.396935812824303</v>
      </c>
      <c r="N4161">
        <v>0.96719556275694396</v>
      </c>
      <c r="O4161">
        <v>46.963562753036399</v>
      </c>
      <c r="P4161">
        <v>72.727272727272705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E4162">
        <v>14.73912</v>
      </c>
      <c r="F4162">
        <v>48.6</v>
      </c>
      <c r="G4162">
        <v>-65.725464075733896</v>
      </c>
      <c r="H4162">
        <v>-2.61727268305913</v>
      </c>
      <c r="I4162">
        <v>-49.013570967915399</v>
      </c>
      <c r="J4162">
        <v>-1.1198503900929699</v>
      </c>
      <c r="K4162">
        <v>50.803081724558602</v>
      </c>
      <c r="M4162">
        <v>30.4182865171285</v>
      </c>
      <c r="N4162">
        <v>0.91295938104448704</v>
      </c>
      <c r="O4162">
        <v>85.185185185185105</v>
      </c>
      <c r="P4162">
        <v>3.4042553191489402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46</v>
      </c>
      <c r="E4163">
        <v>14.7158</v>
      </c>
      <c r="F4163">
        <v>22</v>
      </c>
      <c r="G4163">
        <v>114.829979263605</v>
      </c>
      <c r="H4163">
        <v>-9.2900054704415993</v>
      </c>
      <c r="I4163">
        <v>-19.239707180686999</v>
      </c>
      <c r="J4163">
        <v>0.82850863761912297</v>
      </c>
      <c r="K4163">
        <v>24.392522056480399</v>
      </c>
      <c r="L4163">
        <v>19.1799502441031</v>
      </c>
      <c r="M4163">
        <v>34.797536349095999</v>
      </c>
      <c r="N4163">
        <v>0.58620689655172398</v>
      </c>
      <c r="O4163">
        <v>81.363636363636303</v>
      </c>
      <c r="P4163">
        <v>169.938650306748</v>
      </c>
      <c r="Q4163">
        <v>0.192482470842748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140</v>
      </c>
      <c r="E4164">
        <v>14.693367</v>
      </c>
      <c r="F4164">
        <v>11.85</v>
      </c>
      <c r="G4164">
        <v>116.229555487537</v>
      </c>
      <c r="H4164">
        <v>3.7307544316535997E-2</v>
      </c>
      <c r="I4164">
        <v>17.0481505575735</v>
      </c>
      <c r="J4164">
        <v>-7.6917154177256704</v>
      </c>
      <c r="K4164">
        <v>11.786863115525</v>
      </c>
      <c r="L4164">
        <v>10.0724619639204</v>
      </c>
      <c r="M4164">
        <v>33.155211196892097</v>
      </c>
      <c r="N4164">
        <v>2.0460426186914602</v>
      </c>
      <c r="O4164">
        <v>14.008438818565301</v>
      </c>
      <c r="P4164">
        <v>151.05932203389801</v>
      </c>
      <c r="Q4164">
        <v>8.1849884249777002E-2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539</v>
      </c>
      <c r="E4165">
        <v>14.692295075999899</v>
      </c>
      <c r="F4165">
        <v>10.81</v>
      </c>
      <c r="G4165">
        <v>4.7908907574716499</v>
      </c>
      <c r="H4165">
        <v>11.462890282454101</v>
      </c>
      <c r="I4165">
        <v>88.843492011308598</v>
      </c>
      <c r="J4165">
        <v>-7.9601211239143996</v>
      </c>
      <c r="K4165">
        <v>8.9093053992434896</v>
      </c>
      <c r="L4165">
        <v>8.5918674994445094</v>
      </c>
      <c r="M4165">
        <v>45.243050064379702</v>
      </c>
      <c r="N4165">
        <v>0.82281944773962601</v>
      </c>
      <c r="O4165">
        <v>11.008325624421801</v>
      </c>
      <c r="P4165">
        <v>151.39534883720901</v>
      </c>
      <c r="Q4165">
        <v>2.3900389929999999E-6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E4166">
        <v>14.688000000000001</v>
      </c>
      <c r="F4166">
        <v>1.96</v>
      </c>
      <c r="G4166">
        <v>-0.76641487512999895</v>
      </c>
      <c r="H4166">
        <v>10.500801025567201</v>
      </c>
      <c r="I4166">
        <v>-3.5711572748489901</v>
      </c>
      <c r="J4166">
        <v>3.0198857351140198</v>
      </c>
      <c r="K4166">
        <v>1.8606790357890199</v>
      </c>
      <c r="L4166">
        <v>1.8911705576615501</v>
      </c>
      <c r="M4166">
        <v>77.921858565085699</v>
      </c>
      <c r="N4166">
        <v>2.15226775589738</v>
      </c>
      <c r="O4166">
        <v>56.632653061224403</v>
      </c>
      <c r="P4166">
        <v>40</v>
      </c>
      <c r="Q4166">
        <v>6.0098414859080997E-2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E4167">
        <v>14.629818</v>
      </c>
      <c r="F4167">
        <v>27.44</v>
      </c>
      <c r="G4167">
        <v>77.953651654193905</v>
      </c>
      <c r="H4167">
        <v>22.7189581149925</v>
      </c>
      <c r="I4167">
        <v>56.818177155200999</v>
      </c>
      <c r="J4167">
        <v>12.1102475694398</v>
      </c>
      <c r="K4167">
        <v>23.783585365860301</v>
      </c>
      <c r="L4167">
        <v>20.2012007645552</v>
      </c>
      <c r="M4167">
        <v>84.464455438976302</v>
      </c>
      <c r="N4167">
        <v>0.66759102455546104</v>
      </c>
      <c r="O4167">
        <v>1.85860058309037</v>
      </c>
      <c r="P4167">
        <v>151.97428833792401</v>
      </c>
      <c r="Q4167">
        <v>7.9363254762900001E-2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629</v>
      </c>
      <c r="E4168">
        <v>14.595952</v>
      </c>
      <c r="F4168">
        <v>24.7</v>
      </c>
      <c r="G4168">
        <v>-48.419679206340099</v>
      </c>
      <c r="H4168">
        <v>-12.1733606473747</v>
      </c>
      <c r="I4168">
        <v>-13.6600461637378</v>
      </c>
      <c r="J4168">
        <v>-3.44892255504142</v>
      </c>
      <c r="K4168">
        <v>25.299167305658901</v>
      </c>
      <c r="L4168">
        <v>26.119741241029399</v>
      </c>
      <c r="M4168">
        <v>52.5271649725413</v>
      </c>
      <c r="N4168">
        <v>0.33206223552840203</v>
      </c>
      <c r="O4168">
        <v>53.846153846153797</v>
      </c>
      <c r="P4168">
        <v>30</v>
      </c>
      <c r="Q4168">
        <v>0.18225254728513399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E4169">
        <v>14.583225965999899</v>
      </c>
      <c r="F4169">
        <v>37.409999999999997</v>
      </c>
      <c r="G4169">
        <v>27.524216618465299</v>
      </c>
      <c r="H4169">
        <v>-4.5281007085368401</v>
      </c>
      <c r="I4169">
        <v>12.239953836262099</v>
      </c>
      <c r="J4169">
        <v>-8.8922555041423795E-2</v>
      </c>
      <c r="K4169">
        <v>35.96051803252</v>
      </c>
      <c r="L4169">
        <v>29.472881178333399</v>
      </c>
      <c r="M4169">
        <v>29.299329386395598</v>
      </c>
      <c r="N4169">
        <v>0</v>
      </c>
      <c r="O4169">
        <v>22.7211975407644</v>
      </c>
      <c r="P4169">
        <v>87.049999999999898</v>
      </c>
      <c r="Q4169">
        <v>4.3444217239633001E-2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539</v>
      </c>
      <c r="E4170">
        <v>14.551692689999999</v>
      </c>
      <c r="F4170">
        <v>450.8</v>
      </c>
      <c r="G4170">
        <v>61.446762702373498</v>
      </c>
      <c r="H4170">
        <v>-8.6947673752035008</v>
      </c>
      <c r="I4170">
        <v>-13.2741275718786</v>
      </c>
      <c r="J4170">
        <v>1.5011834520257099</v>
      </c>
      <c r="K4170">
        <v>467.78509889005301</v>
      </c>
      <c r="L4170">
        <v>426.68943477884602</v>
      </c>
      <c r="M4170">
        <v>50.9855985523714</v>
      </c>
      <c r="N4170">
        <v>0.30147442409598801</v>
      </c>
      <c r="O4170">
        <v>36.368677905944899</v>
      </c>
      <c r="P4170">
        <v>87.053941908713696</v>
      </c>
      <c r="Q4170">
        <v>2.965833768122E-2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100</v>
      </c>
      <c r="E4171">
        <v>14.463745866673699</v>
      </c>
      <c r="F4171">
        <v>43</v>
      </c>
      <c r="M4171" s="1">
        <v>9.8126000000000006E-11</v>
      </c>
      <c r="N4171">
        <v>1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403</v>
      </c>
      <c r="E4172">
        <v>14.40476</v>
      </c>
      <c r="F4172">
        <v>109.96</v>
      </c>
      <c r="G4172">
        <v>-11.493439065202701</v>
      </c>
      <c r="H4172">
        <v>-4.5281007085368401</v>
      </c>
      <c r="I4172">
        <v>-7.7362366399283502</v>
      </c>
      <c r="J4172">
        <v>-8.8922555041423795E-2</v>
      </c>
      <c r="K4172">
        <v>106.84106765960701</v>
      </c>
      <c r="L4172">
        <v>96.3909952117302</v>
      </c>
      <c r="M4172">
        <v>97.628116521938296</v>
      </c>
      <c r="N4172">
        <v>0</v>
      </c>
      <c r="O4172">
        <v>3.6376864314302503E-2</v>
      </c>
      <c r="P4172">
        <v>14.1374299356445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388</v>
      </c>
      <c r="E4173">
        <v>14.370203999999999</v>
      </c>
      <c r="F4173">
        <v>82.2</v>
      </c>
      <c r="G4173">
        <v>-17.449284469498</v>
      </c>
      <c r="H4173">
        <v>-0.47746779714443099</v>
      </c>
      <c r="I4173">
        <v>-9.7100461637378697</v>
      </c>
      <c r="J4173">
        <v>-8.8922555041423795E-2</v>
      </c>
      <c r="K4173">
        <v>78.443633823998894</v>
      </c>
      <c r="L4173">
        <v>81.953369229792102</v>
      </c>
      <c r="M4173">
        <v>61.471066327197697</v>
      </c>
      <c r="N4173">
        <v>2.6513157894736801</v>
      </c>
      <c r="O4173">
        <v>18.004866180048602</v>
      </c>
      <c r="P4173">
        <v>35.867768595041298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E4174">
        <v>14.359346</v>
      </c>
      <c r="F4174">
        <v>43.25</v>
      </c>
      <c r="G4174">
        <v>70.094178259723094</v>
      </c>
      <c r="H4174">
        <v>5.67598092411622</v>
      </c>
      <c r="I4174">
        <v>-8.7430197848409996</v>
      </c>
      <c r="J4174">
        <v>3.7572312911124199</v>
      </c>
      <c r="K4174">
        <v>37.266000587917397</v>
      </c>
      <c r="L4174">
        <v>29.764220476822999</v>
      </c>
      <c r="M4174">
        <v>79.125105541880103</v>
      </c>
      <c r="N4174">
        <v>0.174983234528823</v>
      </c>
      <c r="O4174">
        <v>9.1560693641618407</v>
      </c>
      <c r="P4174">
        <v>110.359922178988</v>
      </c>
      <c r="Q4174">
        <v>7.1206169931069999E-2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713</v>
      </c>
      <c r="E4175">
        <v>14.354740187999999</v>
      </c>
      <c r="F4175">
        <v>13.79</v>
      </c>
      <c r="G4175">
        <v>-26.894732854408801</v>
      </c>
      <c r="H4175">
        <v>-6.28990479592232</v>
      </c>
      <c r="I4175">
        <v>-5.3116390153307202</v>
      </c>
      <c r="J4175">
        <v>-0.51749398361285504</v>
      </c>
      <c r="K4175">
        <v>13.8680134676252</v>
      </c>
      <c r="L4175">
        <v>13.625910663060999</v>
      </c>
      <c r="M4175">
        <v>58.520367008885003</v>
      </c>
      <c r="N4175">
        <v>0.58677234507211495</v>
      </c>
      <c r="O4175">
        <v>18.7817258883248</v>
      </c>
      <c r="P4175">
        <v>18.369098712446299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49</v>
      </c>
      <c r="E4176">
        <v>14.352</v>
      </c>
      <c r="F4176">
        <v>1.93</v>
      </c>
      <c r="G4176">
        <v>101.45164432307099</v>
      </c>
      <c r="H4176">
        <v>23.2864688278869</v>
      </c>
      <c r="I4176">
        <v>53.919264181089702</v>
      </c>
      <c r="J4176">
        <v>5.3755583192755001</v>
      </c>
      <c r="K4176">
        <v>1.72778342961784</v>
      </c>
      <c r="L4176">
        <v>1.3946929807497599</v>
      </c>
      <c r="M4176">
        <v>71.1795720298595</v>
      </c>
      <c r="N4176">
        <v>0.96329508057510704</v>
      </c>
      <c r="O4176">
        <v>19.689119170984402</v>
      </c>
      <c r="P4176">
        <v>153.947368421052</v>
      </c>
      <c r="Q4176">
        <v>1.5494056132717E-2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624</v>
      </c>
      <c r="E4177">
        <v>14.340351999999999</v>
      </c>
      <c r="F4177">
        <v>4.04</v>
      </c>
      <c r="G4177">
        <v>-34.2044642742134</v>
      </c>
      <c r="H4177">
        <v>-8.3195699028496399</v>
      </c>
      <c r="I4177">
        <v>-19.157505748033401</v>
      </c>
      <c r="J4177">
        <v>-2.2575972538366198</v>
      </c>
      <c r="K4177">
        <v>4.1965058006028899</v>
      </c>
      <c r="L4177">
        <v>4.1849920327377603</v>
      </c>
      <c r="M4177">
        <v>43.232168058119498</v>
      </c>
      <c r="N4177">
        <v>0.95424322343025902</v>
      </c>
      <c r="O4177">
        <v>62.6237623762376</v>
      </c>
      <c r="P4177">
        <v>22.424242424242401</v>
      </c>
      <c r="Q4177">
        <v>3.2383250793965E-2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49</v>
      </c>
      <c r="E4178">
        <v>14.337034992</v>
      </c>
      <c r="F4178">
        <v>6.27</v>
      </c>
      <c r="G4178">
        <v>18.530751828142499</v>
      </c>
      <c r="H4178">
        <v>7.9043317238956003</v>
      </c>
      <c r="I4178">
        <v>9.2875266517960799</v>
      </c>
      <c r="J4178">
        <v>-8.8922555041423795E-2</v>
      </c>
      <c r="K4178">
        <v>5.7739557089345102</v>
      </c>
      <c r="L4178">
        <v>5.3100061738470403</v>
      </c>
      <c r="M4178">
        <v>69.968254130923</v>
      </c>
      <c r="N4178">
        <v>1.1190444027537201</v>
      </c>
      <c r="O4178">
        <v>18.819776714513502</v>
      </c>
      <c r="Q4178">
        <v>5.3264300187902999E-2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125</v>
      </c>
      <c r="E4179">
        <v>14.2879048</v>
      </c>
      <c r="F4179">
        <v>23.49</v>
      </c>
      <c r="G4179">
        <v>-22.580863416866499</v>
      </c>
      <c r="H4179">
        <v>-22.0430182234543</v>
      </c>
      <c r="I4179">
        <v>-27.96364328604</v>
      </c>
      <c r="J4179">
        <v>-3.2216513266819899</v>
      </c>
      <c r="K4179">
        <v>24.8755559764246</v>
      </c>
      <c r="L4179">
        <v>24.094438517950501</v>
      </c>
      <c r="M4179">
        <v>32.809370582409301</v>
      </c>
      <c r="N4179">
        <v>0.43091886130479101</v>
      </c>
      <c r="O4179">
        <v>54.108131119625398</v>
      </c>
      <c r="P4179">
        <v>38.095238095238003</v>
      </c>
      <c r="Q4179">
        <v>6.8847347893952998E-2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65</v>
      </c>
      <c r="E4180">
        <v>14.2409968</v>
      </c>
      <c r="F4180">
        <v>14.7</v>
      </c>
      <c r="G4180">
        <v>12.4209898077443</v>
      </c>
      <c r="H4180">
        <v>20.4718992914631</v>
      </c>
      <c r="I4180">
        <v>-20.297036759349101</v>
      </c>
      <c r="J4180">
        <v>8.7999663338474594</v>
      </c>
      <c r="K4180">
        <v>12.8905286724123</v>
      </c>
      <c r="L4180">
        <v>13.9028718912143</v>
      </c>
      <c r="M4180">
        <v>72.641159910542996</v>
      </c>
      <c r="N4180">
        <v>2.7825309731518999</v>
      </c>
      <c r="O4180">
        <v>87.142857142857096</v>
      </c>
      <c r="P4180">
        <v>46.268656716417802</v>
      </c>
      <c r="Q4180">
        <v>7.6115116684558004E-2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75</v>
      </c>
      <c r="E4181">
        <v>14.195399999999999</v>
      </c>
      <c r="F4181">
        <v>1.1599999999999999</v>
      </c>
      <c r="G4181">
        <v>32.5009289017679</v>
      </c>
      <c r="H4181">
        <v>5.9480897676536202</v>
      </c>
      <c r="I4181">
        <v>-13.3147470184387</v>
      </c>
      <c r="J4181">
        <v>-25.729948196066999</v>
      </c>
      <c r="K4181">
        <v>1.0892010357705899</v>
      </c>
      <c r="L4181">
        <v>1.0091664452403299</v>
      </c>
      <c r="M4181">
        <v>48.170334164801403</v>
      </c>
      <c r="N4181">
        <v>3.4812327911202101</v>
      </c>
      <c r="O4181">
        <v>45.689655172413701</v>
      </c>
      <c r="P4181">
        <v>75.757575757575694</v>
      </c>
      <c r="Q4181">
        <v>8.1554593809746001E-2</v>
      </c>
    </row>
    <row r="4182" spans="1:17" hidden="1" x14ac:dyDescent="0.3">
      <c r="A4182" t="s">
        <v>8524</v>
      </c>
      <c r="B4182" t="s">
        <v>5338</v>
      </c>
      <c r="C4182" t="str">
        <f>IFERROR(VLOOKUP(Table1[[#This Row],[Ticker]],[1]!Table1[[Symbol]:[Industry]],2,FALSE),"-")</f>
        <v>-</v>
      </c>
      <c r="D4182" t="s">
        <v>239</v>
      </c>
      <c r="E4182">
        <v>14.139286999999999</v>
      </c>
      <c r="F4182">
        <v>19.53</v>
      </c>
      <c r="G4182">
        <v>24.1627594439665</v>
      </c>
      <c r="H4182">
        <v>-14.2951257981425</v>
      </c>
      <c r="I4182">
        <v>30.1988289275696</v>
      </c>
      <c r="J4182">
        <v>4.7523059717675196</v>
      </c>
      <c r="K4182">
        <v>19.623843680490001</v>
      </c>
      <c r="L4182">
        <v>16.606885512239501</v>
      </c>
      <c r="M4182">
        <v>45.557117768399998</v>
      </c>
      <c r="N4182">
        <v>0.47765330418829699</v>
      </c>
      <c r="O4182">
        <v>20.0716845878136</v>
      </c>
      <c r="P4182">
        <v>84.245283018867894</v>
      </c>
    </row>
    <row r="4183" spans="1:17" hidden="1" x14ac:dyDescent="0.3">
      <c r="A4183" t="s">
        <v>8525</v>
      </c>
      <c r="B4183" t="s">
        <v>8526</v>
      </c>
      <c r="C4183" t="str">
        <f>IFERROR(VLOOKUP(Table1[[#This Row],[Ticker]],[1]!Table1[[Symbol]:[Industry]],2,FALSE),"-")</f>
        <v>-</v>
      </c>
      <c r="D4183" t="s">
        <v>95</v>
      </c>
      <c r="E4183">
        <v>14.136548400000001</v>
      </c>
      <c r="F4183">
        <v>45.43</v>
      </c>
      <c r="G4183">
        <v>5.39718760588688</v>
      </c>
      <c r="H4183">
        <v>3.1069533130717999</v>
      </c>
      <c r="I4183">
        <v>-15.3873965910882</v>
      </c>
      <c r="J4183">
        <v>-6.6930892217080897</v>
      </c>
      <c r="K4183">
        <v>44.735745622054601</v>
      </c>
      <c r="L4183">
        <v>42.690734640759302</v>
      </c>
      <c r="M4183">
        <v>45.982955634021899</v>
      </c>
      <c r="N4183">
        <v>2.0104446361524002</v>
      </c>
      <c r="O4183">
        <v>41.7565485362095</v>
      </c>
      <c r="P4183">
        <v>49.6869851729818</v>
      </c>
      <c r="Q4183">
        <v>8.5085473108142004E-2</v>
      </c>
    </row>
    <row r="4184" spans="1:17" hidden="1" x14ac:dyDescent="0.3">
      <c r="A4184" t="s">
        <v>8527</v>
      </c>
      <c r="B4184" t="s">
        <v>8528</v>
      </c>
      <c r="C4184" t="str">
        <f>IFERROR(VLOOKUP(Table1[[#This Row],[Ticker]],[1]!Table1[[Symbol]:[Industry]],2,FALSE),"-")</f>
        <v>-</v>
      </c>
      <c r="D4184" t="s">
        <v>1407</v>
      </c>
      <c r="E4184">
        <v>14.11329196</v>
      </c>
      <c r="F4184">
        <v>15.2</v>
      </c>
      <c r="G4184">
        <v>29.494861609986302</v>
      </c>
      <c r="H4184">
        <v>20.4718992914631</v>
      </c>
      <c r="I4184">
        <v>9.5303230176425195</v>
      </c>
      <c r="J4184">
        <v>50.145819228996103</v>
      </c>
      <c r="K4184">
        <v>12.7393576501089</v>
      </c>
      <c r="L4184">
        <v>11.9731098310485</v>
      </c>
      <c r="M4184">
        <v>80.917067572891597</v>
      </c>
      <c r="N4184">
        <v>1.90600407554539</v>
      </c>
      <c r="O4184">
        <v>7.3684210526315796</v>
      </c>
      <c r="P4184">
        <v>105.40540540540501</v>
      </c>
      <c r="Q4184">
        <v>6.3041781229760993E-2</v>
      </c>
    </row>
    <row r="4185" spans="1:17" hidden="1" x14ac:dyDescent="0.3">
      <c r="A4185" t="s">
        <v>8529</v>
      </c>
      <c r="B4185" t="s">
        <v>8530</v>
      </c>
      <c r="C4185" t="str">
        <f>IFERROR(VLOOKUP(Table1[[#This Row],[Ticker]],[1]!Table1[[Symbol]:[Industry]],2,FALSE),"-")</f>
        <v>-</v>
      </c>
      <c r="D4185" t="s">
        <v>934</v>
      </c>
      <c r="E4185">
        <v>14.104153500000001</v>
      </c>
      <c r="F4185">
        <v>27.67</v>
      </c>
      <c r="G4185">
        <v>-12.668403696136</v>
      </c>
      <c r="H4185">
        <v>3.0147564343202999</v>
      </c>
      <c r="I4185">
        <v>-17.6997721911351</v>
      </c>
      <c r="J4185">
        <v>-5.9889225550414196</v>
      </c>
      <c r="K4185">
        <v>26.7897798779547</v>
      </c>
      <c r="L4185">
        <v>27.003948511940202</v>
      </c>
      <c r="M4185">
        <v>49.872520797976399</v>
      </c>
      <c r="N4185">
        <v>2.1484156787845201</v>
      </c>
      <c r="O4185">
        <v>21.431152873147798</v>
      </c>
      <c r="P4185">
        <v>25.430643699002701</v>
      </c>
      <c r="Q4185">
        <v>-7.4721631777038999E-2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Row],[Ticker]],[1]!Table1[[Symbol]:[Industry]],2,FALSE),"-")</f>
        <v>-</v>
      </c>
      <c r="D4186" t="s">
        <v>539</v>
      </c>
      <c r="E4186">
        <v>14.091347600000001</v>
      </c>
      <c r="F4186">
        <v>10.08</v>
      </c>
      <c r="G4186">
        <v>-33.6363762866321</v>
      </c>
      <c r="H4186">
        <v>-4.9281007085368298</v>
      </c>
      <c r="I4186">
        <v>-32.396503669694901</v>
      </c>
      <c r="J4186">
        <v>-0.78682883619793897</v>
      </c>
      <c r="K4186">
        <v>10.134942273843899</v>
      </c>
      <c r="L4186">
        <v>11.389373268136</v>
      </c>
      <c r="M4186">
        <v>54.435343388184599</v>
      </c>
      <c r="N4186">
        <v>0.77166769241074895</v>
      </c>
      <c r="O4186">
        <v>66.765873015872998</v>
      </c>
      <c r="P4186">
        <v>17.0731707317073</v>
      </c>
      <c r="Q4186">
        <v>1.9530198743859001E-2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D4187" t="s">
        <v>117</v>
      </c>
      <c r="E4187">
        <v>14.082878778</v>
      </c>
      <c r="F4187">
        <v>9.7899999999999991</v>
      </c>
      <c r="G4187">
        <v>50.789217190056199</v>
      </c>
      <c r="H4187">
        <v>-1.15119439045404</v>
      </c>
      <c r="I4187">
        <v>-30.8767128304045</v>
      </c>
      <c r="J4187">
        <v>-0.71719480635032895</v>
      </c>
      <c r="K4187">
        <v>9.6413366489383403</v>
      </c>
      <c r="L4187">
        <v>9.2541475729801093</v>
      </c>
      <c r="M4187">
        <v>47.154850416715703</v>
      </c>
      <c r="N4187">
        <v>2.0647824457582602</v>
      </c>
      <c r="O4187">
        <v>46.067415730337103</v>
      </c>
      <c r="P4187">
        <v>87.9078694817658</v>
      </c>
      <c r="Q4187">
        <v>2.1929486112935E-2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542</v>
      </c>
      <c r="E4188">
        <v>14.034196</v>
      </c>
      <c r="F4188">
        <v>6.75</v>
      </c>
      <c r="G4188">
        <v>-60.3897879019923</v>
      </c>
      <c r="H4188">
        <v>-7.6620038424399697</v>
      </c>
      <c r="I4188">
        <v>-37.874410804621803</v>
      </c>
      <c r="J4188">
        <v>-6.6823291484480203</v>
      </c>
      <c r="K4188">
        <v>6.9468147693259699</v>
      </c>
      <c r="L4188">
        <v>8.2405403319818298</v>
      </c>
      <c r="M4188">
        <v>44.706426788156598</v>
      </c>
      <c r="N4188">
        <v>1.0158018893453999</v>
      </c>
      <c r="O4188">
        <v>84.4444444444444</v>
      </c>
      <c r="P4188">
        <v>19.469026548672499</v>
      </c>
      <c r="Q4188">
        <v>1.2740820700855001E-2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D4189" t="s">
        <v>403</v>
      </c>
      <c r="E4189">
        <v>14.033184</v>
      </c>
      <c r="F4189">
        <v>15.2</v>
      </c>
      <c r="G4189">
        <v>-16.4117769074896</v>
      </c>
      <c r="H4189">
        <v>-2.6037902531166899</v>
      </c>
      <c r="I4189">
        <v>-22.252331030206701</v>
      </c>
      <c r="J4189">
        <v>4.45055112916911</v>
      </c>
      <c r="K4189">
        <v>15.0554610838002</v>
      </c>
      <c r="L4189">
        <v>15.571112920265</v>
      </c>
      <c r="M4189">
        <v>52.007703301791103</v>
      </c>
      <c r="N4189">
        <v>1.38951538902807</v>
      </c>
      <c r="O4189">
        <v>49.671052631578902</v>
      </c>
      <c r="P4189">
        <v>18.842845973416701</v>
      </c>
      <c r="Q4189">
        <v>-5.5913864275097001E-2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D4190" t="s">
        <v>140</v>
      </c>
      <c r="E4190">
        <v>14.012</v>
      </c>
      <c r="F4190">
        <v>113</v>
      </c>
      <c r="G4190">
        <v>208.11993242980799</v>
      </c>
      <c r="H4190">
        <v>-16.4189389151645</v>
      </c>
      <c r="I4190">
        <v>7.5994523487993</v>
      </c>
      <c r="J4190">
        <v>-4.9310278181993104</v>
      </c>
      <c r="K4190">
        <v>125.27697301883499</v>
      </c>
      <c r="L4190">
        <v>100.303395006855</v>
      </c>
      <c r="M4190">
        <v>5.8672616662866099</v>
      </c>
      <c r="N4190">
        <v>0.62172785815840104</v>
      </c>
      <c r="O4190">
        <v>26.681415929203499</v>
      </c>
      <c r="P4190">
        <v>233.72711163614801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629</v>
      </c>
      <c r="E4191">
        <v>13.953295744999901</v>
      </c>
      <c r="F4191">
        <v>26</v>
      </c>
      <c r="M4191">
        <v>50</v>
      </c>
      <c r="N4191">
        <v>1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629</v>
      </c>
      <c r="E4192">
        <v>13.945531600000001</v>
      </c>
      <c r="F4192">
        <v>39.4</v>
      </c>
      <c r="G4192">
        <v>-17.067234302758902</v>
      </c>
      <c r="H4192">
        <v>1.80523262479649</v>
      </c>
      <c r="I4192">
        <v>-25.272615316205201</v>
      </c>
      <c r="J4192">
        <v>4.8984192171104697</v>
      </c>
      <c r="K4192">
        <v>40.499846288404797</v>
      </c>
      <c r="L4192">
        <v>41.422420699017898</v>
      </c>
      <c r="M4192">
        <v>60.802354279396397</v>
      </c>
      <c r="N4192">
        <v>1.1738055320365799</v>
      </c>
      <c r="O4192">
        <v>29.1878172588832</v>
      </c>
      <c r="P4192">
        <v>19.393939393939299</v>
      </c>
      <c r="Q4192">
        <v>8.6598695592559005E-2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414</v>
      </c>
      <c r="E4193">
        <v>13.906812499999999</v>
      </c>
      <c r="F4193">
        <v>221.15</v>
      </c>
      <c r="G4193">
        <v>51.880782270385303</v>
      </c>
      <c r="H4193">
        <v>-9.5281007085368401</v>
      </c>
      <c r="I4193">
        <v>21.327007677762399</v>
      </c>
      <c r="J4193">
        <v>-5.05013121163595</v>
      </c>
      <c r="K4193">
        <v>240.862400069762</v>
      </c>
      <c r="L4193">
        <v>202.885328310337</v>
      </c>
      <c r="M4193">
        <v>1.4406534544495899</v>
      </c>
      <c r="N4193">
        <v>4.6962013645583598</v>
      </c>
      <c r="O4193">
        <v>21.071670811666198</v>
      </c>
      <c r="P4193">
        <v>77.487961476725502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E4194">
        <v>13.906000000000001</v>
      </c>
      <c r="F4194">
        <v>8.1999999999999993</v>
      </c>
      <c r="G4194">
        <v>-55.700955847431402</v>
      </c>
      <c r="H4194">
        <v>-12.8245608855279</v>
      </c>
      <c r="I4194">
        <v>-43.378327545372201</v>
      </c>
      <c r="J4194">
        <v>4.1878070047069897</v>
      </c>
      <c r="K4194">
        <v>8.7807287079959693</v>
      </c>
      <c r="L4194">
        <v>9.8989761471493996</v>
      </c>
      <c r="M4194">
        <v>39.110988932907397</v>
      </c>
      <c r="N4194">
        <v>1.93314863488277</v>
      </c>
      <c r="O4194">
        <v>62.804878048780502</v>
      </c>
      <c r="P4194">
        <v>4.59183673469387</v>
      </c>
      <c r="Q4194">
        <v>9.5645429368590995E-2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E4195">
        <v>13.8939462</v>
      </c>
      <c r="F4195">
        <v>31.8</v>
      </c>
      <c r="G4195">
        <v>-28.3892030522588</v>
      </c>
      <c r="H4195">
        <v>-12.905681829480701</v>
      </c>
      <c r="I4195">
        <v>-46.182430490540703</v>
      </c>
      <c r="J4195">
        <v>-13.2806497769531</v>
      </c>
      <c r="K4195">
        <v>32.8961948695217</v>
      </c>
      <c r="L4195">
        <v>36.661354650520202</v>
      </c>
      <c r="M4195">
        <v>52.139185130387801</v>
      </c>
      <c r="N4195">
        <v>1.0876350481178501</v>
      </c>
      <c r="O4195">
        <v>74.842767295597497</v>
      </c>
      <c r="P4195">
        <v>13.8968481375358</v>
      </c>
      <c r="Q4195">
        <v>4.4454784731125997E-2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297</v>
      </c>
      <c r="E4196">
        <v>13.8611752</v>
      </c>
      <c r="F4196">
        <v>13.84</v>
      </c>
      <c r="G4196">
        <v>69.048235702239197</v>
      </c>
      <c r="H4196">
        <v>-0.54613226375848301</v>
      </c>
      <c r="I4196">
        <v>36.517348884701299</v>
      </c>
      <c r="J4196">
        <v>-8.8922555041423795E-2</v>
      </c>
      <c r="K4196">
        <v>13.177670410656299</v>
      </c>
      <c r="L4196">
        <v>11.681223343353301</v>
      </c>
      <c r="M4196">
        <v>83.097573888004504</v>
      </c>
      <c r="N4196">
        <v>1.3409090909090899</v>
      </c>
      <c r="O4196">
        <v>6.2861271676300596</v>
      </c>
      <c r="P4196">
        <v>94.655414908579402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D4197" t="s">
        <v>130</v>
      </c>
      <c r="E4197">
        <v>13.841940419999901</v>
      </c>
      <c r="F4197">
        <v>25</v>
      </c>
      <c r="G4197">
        <v>-42.688439571182599</v>
      </c>
      <c r="H4197">
        <v>-4.5281007085368401</v>
      </c>
      <c r="I4197">
        <v>14.701703581938601</v>
      </c>
      <c r="J4197">
        <v>-8.8922555041423795E-2</v>
      </c>
      <c r="K4197">
        <v>25.703068502473698</v>
      </c>
      <c r="L4197">
        <v>27.7575848521798</v>
      </c>
      <c r="M4197">
        <v>5.7435922009098999</v>
      </c>
      <c r="N4197">
        <v>0</v>
      </c>
      <c r="O4197">
        <v>40.559999999999903</v>
      </c>
      <c r="P4197">
        <v>40.924464487034903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D4198" t="s">
        <v>629</v>
      </c>
      <c r="E4198">
        <v>13.817022</v>
      </c>
      <c r="F4198">
        <v>34</v>
      </c>
      <c r="G4198">
        <v>-19.688176091075299</v>
      </c>
      <c r="I4198">
        <v>-12.4600461637378</v>
      </c>
      <c r="K4198">
        <v>71.000791228306696</v>
      </c>
      <c r="M4198">
        <v>99.985344065864695</v>
      </c>
      <c r="N4198">
        <v>1</v>
      </c>
      <c r="O4198">
        <v>9.1176470588235397</v>
      </c>
      <c r="P4198">
        <v>5.91900311526478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487</v>
      </c>
      <c r="E4199">
        <v>13.806340000000001</v>
      </c>
      <c r="F4199">
        <v>43</v>
      </c>
      <c r="G4199">
        <v>82.122289392693602</v>
      </c>
      <c r="H4199">
        <v>7.6421787377937997</v>
      </c>
      <c r="I4199">
        <v>-15.1749782904347</v>
      </c>
      <c r="J4199">
        <v>-24.071223439997102</v>
      </c>
      <c r="K4199">
        <v>43.523740432218297</v>
      </c>
      <c r="L4199">
        <v>35.0772389977258</v>
      </c>
      <c r="M4199">
        <v>30.970382214642001</v>
      </c>
      <c r="N4199">
        <v>0.74129295109542404</v>
      </c>
      <c r="O4199">
        <v>49.302325581395301</v>
      </c>
      <c r="P4199">
        <v>108.232445520581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713</v>
      </c>
      <c r="E4200">
        <v>13.801773789</v>
      </c>
      <c r="F4200">
        <v>14.97</v>
      </c>
      <c r="G4200">
        <v>12.004130809266099</v>
      </c>
      <c r="H4200">
        <v>2.11500883209919</v>
      </c>
      <c r="I4200">
        <v>5.6930714368935202</v>
      </c>
      <c r="J4200">
        <v>2.9848479367618501</v>
      </c>
      <c r="K4200">
        <v>14.2127129321102</v>
      </c>
      <c r="L4200">
        <v>13.1240804400723</v>
      </c>
      <c r="M4200">
        <v>59.192142314001003</v>
      </c>
      <c r="N4200">
        <v>1.1134275267675899</v>
      </c>
      <c r="O4200">
        <v>8.8844355377421405</v>
      </c>
      <c r="P4200">
        <v>40.827845719661298</v>
      </c>
      <c r="Q4200">
        <v>3.6626942849021002E-2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403</v>
      </c>
      <c r="E4201">
        <v>13.78032</v>
      </c>
      <c r="F4201">
        <v>19</v>
      </c>
      <c r="G4201">
        <v>51.466446143147202</v>
      </c>
      <c r="H4201">
        <v>-3.9990001794363002</v>
      </c>
      <c r="I4201">
        <v>-14.9741559636352</v>
      </c>
      <c r="J4201">
        <v>-4.3227935227833498</v>
      </c>
      <c r="K4201">
        <v>18.4579911986119</v>
      </c>
      <c r="L4201">
        <v>14.816703855156099</v>
      </c>
      <c r="M4201">
        <v>24.0631220491458</v>
      </c>
      <c r="N4201">
        <v>3.7168141592920301</v>
      </c>
      <c r="O4201">
        <v>12.736842105263101</v>
      </c>
      <c r="P4201">
        <v>111.111111111111</v>
      </c>
      <c r="Q4201">
        <v>0.11457841513365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D4202" t="s">
        <v>1407</v>
      </c>
      <c r="E4202">
        <v>13.702680000000001</v>
      </c>
      <c r="F4202">
        <v>2</v>
      </c>
      <c r="G4202">
        <v>-30.369083968244901</v>
      </c>
      <c r="K4202">
        <v>1.8164878752898299</v>
      </c>
      <c r="L4202">
        <v>1.8009664774797101</v>
      </c>
      <c r="M4202">
        <v>73.414657253377001</v>
      </c>
      <c r="N4202">
        <v>1</v>
      </c>
      <c r="O4202">
        <v>10</v>
      </c>
      <c r="P4202">
        <v>66.6666666666666</v>
      </c>
      <c r="Q4202">
        <v>-2.1676028175539999E-2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D4203" t="s">
        <v>346</v>
      </c>
      <c r="E4203">
        <v>13.650805728</v>
      </c>
      <c r="F4203">
        <v>22.59</v>
      </c>
      <c r="G4203">
        <v>230.14085228972201</v>
      </c>
      <c r="H4203">
        <v>110.490556007881</v>
      </c>
      <c r="I4203">
        <v>120.66688882078201</v>
      </c>
      <c r="J4203">
        <v>2.8128631592443001</v>
      </c>
      <c r="K4203">
        <v>15.3247263115445</v>
      </c>
      <c r="L4203">
        <v>11.0471632540567</v>
      </c>
      <c r="M4203">
        <v>89.578253423440302</v>
      </c>
      <c r="N4203">
        <v>2.5763539457801299</v>
      </c>
      <c r="O4203">
        <v>6.1974324922531903</v>
      </c>
      <c r="P4203">
        <v>316.02209944751303</v>
      </c>
      <c r="Q4203">
        <v>0.126781725338004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65</v>
      </c>
      <c r="E4204">
        <v>13.64</v>
      </c>
      <c r="F4204">
        <v>33.5</v>
      </c>
      <c r="G4204">
        <v>12.3664616503319</v>
      </c>
      <c r="H4204">
        <v>-2.1328911276985099</v>
      </c>
      <c r="I4204">
        <v>-15.3585968883755</v>
      </c>
      <c r="J4204">
        <v>11.9455602035792</v>
      </c>
      <c r="K4204">
        <v>30.1131311106186</v>
      </c>
      <c r="L4204">
        <v>29.562620483145199</v>
      </c>
      <c r="M4204">
        <v>71.711671192177505</v>
      </c>
      <c r="N4204">
        <v>1.0503799758152501</v>
      </c>
      <c r="O4204">
        <v>23.7910447761193</v>
      </c>
      <c r="P4204">
        <v>66.6666666666666</v>
      </c>
      <c r="Q4204">
        <v>0.10586710921630001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E4205">
        <v>13.563774</v>
      </c>
      <c r="F4205">
        <v>17.010000000000002</v>
      </c>
      <c r="G4205">
        <v>-25.607179206340099</v>
      </c>
      <c r="H4205">
        <v>-4.5281007085368401</v>
      </c>
      <c r="I4205">
        <v>-12.4600461637378</v>
      </c>
      <c r="J4205">
        <v>-8.8922555041423795E-2</v>
      </c>
      <c r="K4205">
        <v>17.009995153267301</v>
      </c>
      <c r="L4205">
        <v>16.923889427658601</v>
      </c>
      <c r="M4205">
        <v>100</v>
      </c>
      <c r="O4205">
        <v>0</v>
      </c>
      <c r="P4205">
        <v>0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403</v>
      </c>
      <c r="E4206">
        <v>13.550625</v>
      </c>
      <c r="F4206">
        <v>1.81</v>
      </c>
      <c r="G4206">
        <v>57.221103621942603</v>
      </c>
      <c r="H4206">
        <v>37.275177979987703</v>
      </c>
      <c r="I4206">
        <v>4.3141473846492104</v>
      </c>
      <c r="J4206">
        <v>38.311077444958499</v>
      </c>
      <c r="K4206">
        <v>1.3203345515984</v>
      </c>
      <c r="L4206">
        <v>1.2834831883811999</v>
      </c>
      <c r="M4206">
        <v>93.436627439313895</v>
      </c>
      <c r="N4206">
        <v>2.1776822671534202</v>
      </c>
      <c r="O4206">
        <v>11.6022099447513</v>
      </c>
      <c r="P4206">
        <v>118.072289156626</v>
      </c>
      <c r="Q4206">
        <v>0.106282222229607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D4207" t="s">
        <v>403</v>
      </c>
      <c r="E4207">
        <v>13.5497405</v>
      </c>
      <c r="F4207">
        <v>43.29</v>
      </c>
      <c r="G4207">
        <v>-54.918087109671298</v>
      </c>
      <c r="H4207">
        <v>-8.9921891063269008</v>
      </c>
      <c r="I4207">
        <v>-35.854135705411899</v>
      </c>
      <c r="J4207">
        <v>-6.1106616854762104</v>
      </c>
      <c r="K4207">
        <v>46.298024775787297</v>
      </c>
      <c r="L4207">
        <v>50.904971417172199</v>
      </c>
      <c r="M4207">
        <v>34.773051557670897</v>
      </c>
      <c r="N4207">
        <v>1.25735787887386</v>
      </c>
      <c r="O4207">
        <v>50.150150150150097</v>
      </c>
      <c r="P4207">
        <v>6.75709001233046</v>
      </c>
      <c r="Q4207">
        <v>2.4477123043976E-2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E4208">
        <v>13.5178019</v>
      </c>
      <c r="F4208">
        <v>34.229999999999997</v>
      </c>
      <c r="G4208">
        <v>-41.792291841012002</v>
      </c>
      <c r="H4208">
        <v>35.758784537364697</v>
      </c>
      <c r="I4208">
        <v>-33.552715596656199</v>
      </c>
      <c r="J4208">
        <v>15.6311585808612</v>
      </c>
      <c r="K4208">
        <v>29.9357023051585</v>
      </c>
      <c r="L4208">
        <v>33.6757086984259</v>
      </c>
      <c r="M4208">
        <v>93.649361228809695</v>
      </c>
      <c r="N4208">
        <v>0.80960548885077099</v>
      </c>
      <c r="O4208">
        <v>61.933976044405497</v>
      </c>
      <c r="P4208">
        <v>62.999999999999901</v>
      </c>
      <c r="Q4208">
        <v>5.2021986855301003E-2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629</v>
      </c>
      <c r="E4209">
        <v>13.493675423999999</v>
      </c>
      <c r="F4209">
        <v>25.85</v>
      </c>
      <c r="G4209">
        <v>-8.1071792063401809</v>
      </c>
      <c r="H4209">
        <v>2.7408068544883699</v>
      </c>
      <c r="I4209">
        <v>-24.6543396419987</v>
      </c>
      <c r="J4209">
        <v>1.7053358181643199</v>
      </c>
      <c r="K4209">
        <v>24.81908265018</v>
      </c>
      <c r="L4209">
        <v>24.671687271028699</v>
      </c>
      <c r="M4209">
        <v>64.682505337493097</v>
      </c>
      <c r="N4209">
        <v>1.6639179093679</v>
      </c>
      <c r="O4209">
        <v>46.615087040618903</v>
      </c>
      <c r="P4209">
        <v>33.247422680412299</v>
      </c>
      <c r="Q4209">
        <v>3.1179338337031001E-2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403</v>
      </c>
      <c r="E4210">
        <v>13.451165</v>
      </c>
      <c r="F4210">
        <v>6.56</v>
      </c>
      <c r="G4210">
        <v>17.001516445833701</v>
      </c>
      <c r="H4210">
        <v>-8.5453173512914908</v>
      </c>
      <c r="I4210">
        <v>-42.524012048599197</v>
      </c>
      <c r="J4210">
        <v>-4.3807680486036498</v>
      </c>
      <c r="K4210">
        <v>7.11672424951065</v>
      </c>
      <c r="L4210">
        <v>7.3084955114265897</v>
      </c>
      <c r="M4210">
        <v>18.7893104912844</v>
      </c>
      <c r="N4210">
        <v>1.5217983373207</v>
      </c>
      <c r="O4210">
        <v>65.091463414634106</v>
      </c>
      <c r="P4210">
        <v>52.913752913752901</v>
      </c>
      <c r="Q4210">
        <v>5.6863906781381E-2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E4211">
        <v>13.419145500000001</v>
      </c>
      <c r="F4211">
        <v>16.29</v>
      </c>
      <c r="G4211">
        <v>-59.1173832879728</v>
      </c>
      <c r="H4211">
        <v>-26.062872890790999</v>
      </c>
      <c r="I4211">
        <v>-29.769690833788601</v>
      </c>
      <c r="J4211">
        <v>-6.2277636336415396</v>
      </c>
      <c r="K4211">
        <v>20.090341610836902</v>
      </c>
      <c r="L4211">
        <v>19.584624997499802</v>
      </c>
      <c r="M4211">
        <v>30.445865251128399</v>
      </c>
      <c r="N4211">
        <v>3.2086841015277701</v>
      </c>
      <c r="O4211">
        <v>57.704112952731698</v>
      </c>
      <c r="P4211">
        <v>23.409090909090899</v>
      </c>
      <c r="Q4211">
        <v>5.3157752317294998E-2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E4212">
        <v>13.4109122</v>
      </c>
      <c r="F4212">
        <v>25.7</v>
      </c>
      <c r="G4212">
        <v>277.84650996163401</v>
      </c>
      <c r="H4212">
        <v>37.585720429674502</v>
      </c>
      <c r="I4212">
        <v>31.356405990710901</v>
      </c>
      <c r="J4212">
        <v>-2.2531016595190398</v>
      </c>
      <c r="K4212">
        <v>24.238856452553701</v>
      </c>
      <c r="L4212">
        <v>20.015144374808202</v>
      </c>
      <c r="M4212">
        <v>65.429131853997504</v>
      </c>
      <c r="N4212">
        <v>0.40239084459510099</v>
      </c>
      <c r="O4212">
        <v>46.692607003890998</v>
      </c>
      <c r="P4212">
        <v>350.08756567425502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13.391605500000001</v>
      </c>
      <c r="F4213">
        <v>14.21</v>
      </c>
      <c r="G4213">
        <v>-86.547256171705698</v>
      </c>
      <c r="H4213">
        <v>-9.7568588784714798</v>
      </c>
      <c r="I4213">
        <v>-17.663515143057399</v>
      </c>
      <c r="J4213">
        <v>-2.11594958206845</v>
      </c>
      <c r="K4213">
        <v>15.5489601050256</v>
      </c>
      <c r="L4213">
        <v>15.799335635837</v>
      </c>
      <c r="M4213">
        <v>35.145009999758003</v>
      </c>
      <c r="N4213">
        <v>0.16125019535431601</v>
      </c>
      <c r="O4213">
        <v>167.41731175228699</v>
      </c>
      <c r="P4213">
        <v>37.162162162162097</v>
      </c>
      <c r="Q4213">
        <v>3.5678319790692997E-2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539</v>
      </c>
      <c r="E4214">
        <v>13.345016599999999</v>
      </c>
      <c r="F4214">
        <v>29.26</v>
      </c>
      <c r="G4214">
        <v>66.892820793659794</v>
      </c>
      <c r="H4214">
        <v>-28.0695019824221</v>
      </c>
      <c r="I4214">
        <v>-19.245646673454299</v>
      </c>
      <c r="J4214">
        <v>-5.55892217080853E-2</v>
      </c>
      <c r="K4214">
        <v>36.367320373251601</v>
      </c>
      <c r="L4214">
        <v>33.306853100418103</v>
      </c>
      <c r="M4214">
        <v>40.420366776001103</v>
      </c>
      <c r="N4214">
        <v>1.9844704133643101</v>
      </c>
      <c r="O4214">
        <v>77.648667122351299</v>
      </c>
      <c r="P4214">
        <v>115.781710914454</v>
      </c>
      <c r="Q4214">
        <v>0.14787114456070399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D4215" t="s">
        <v>403</v>
      </c>
      <c r="E4215">
        <v>13.328917199999999</v>
      </c>
      <c r="F4215">
        <v>40.31</v>
      </c>
      <c r="G4215">
        <v>39.394867457597599</v>
      </c>
      <c r="H4215">
        <v>3.23679548989938</v>
      </c>
      <c r="I4215">
        <v>6.8356034367356404</v>
      </c>
      <c r="J4215">
        <v>5.0952879712743604</v>
      </c>
      <c r="K4215">
        <v>36.5817986613391</v>
      </c>
      <c r="L4215">
        <v>34.048677003464697</v>
      </c>
      <c r="M4215">
        <v>64.140351871738304</v>
      </c>
      <c r="N4215">
        <v>2.3489011580210901</v>
      </c>
      <c r="O4215">
        <v>31.977176879186299</v>
      </c>
      <c r="P4215">
        <v>73.004291845493498</v>
      </c>
      <c r="Q4215">
        <v>3.7696609477652E-2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75</v>
      </c>
      <c r="E4216">
        <v>13.325686387999999</v>
      </c>
      <c r="F4216">
        <v>7.12</v>
      </c>
      <c r="G4216">
        <v>-33.139646738807699</v>
      </c>
      <c r="H4216">
        <v>-3.6947673752035102</v>
      </c>
      <c r="I4216">
        <v>-34.045949247438301</v>
      </c>
      <c r="J4216">
        <v>-0.22647413688461199</v>
      </c>
      <c r="K4216">
        <v>7.4326081410318299</v>
      </c>
      <c r="L4216">
        <v>7.9176444643919597</v>
      </c>
      <c r="M4216">
        <v>41.744882851084803</v>
      </c>
      <c r="N4216">
        <v>1.0026756145442199</v>
      </c>
      <c r="O4216">
        <v>59.269662921348299</v>
      </c>
      <c r="P4216">
        <v>12.83676703645</v>
      </c>
      <c r="Q4216">
        <v>3.0335615451114999E-2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1151</v>
      </c>
      <c r="E4217">
        <v>13.323738840000001</v>
      </c>
      <c r="F4217">
        <v>2.69</v>
      </c>
      <c r="G4217">
        <v>37.423123823962797</v>
      </c>
      <c r="H4217">
        <v>18.329042148606</v>
      </c>
      <c r="I4217">
        <v>4.4964755753925596</v>
      </c>
      <c r="J4217">
        <v>20.471825108509901</v>
      </c>
      <c r="K4217">
        <v>2.08611314985257</v>
      </c>
      <c r="L4217">
        <v>1.8758424455179701</v>
      </c>
      <c r="M4217">
        <v>83.642947437959805</v>
      </c>
      <c r="N4217">
        <v>2.2612625342905002</v>
      </c>
      <c r="O4217">
        <v>0.37174721189592302</v>
      </c>
      <c r="P4217">
        <v>92.142857142857096</v>
      </c>
      <c r="Q4217">
        <v>0.114789885713309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388</v>
      </c>
      <c r="E4218">
        <v>13.296730194</v>
      </c>
      <c r="F4218">
        <v>3.32</v>
      </c>
      <c r="G4218">
        <v>-94.579141823162601</v>
      </c>
      <c r="H4218">
        <v>-28.142558539862101</v>
      </c>
      <c r="I4218">
        <v>-86.723612055210694</v>
      </c>
      <c r="J4218">
        <v>-4.6069948441980397</v>
      </c>
      <c r="K4218">
        <v>4.4395080533653104</v>
      </c>
      <c r="L4218">
        <v>8.9716811318173004</v>
      </c>
      <c r="M4218">
        <v>14.3346990844038</v>
      </c>
      <c r="N4218">
        <v>1.7535794711881101</v>
      </c>
      <c r="O4218">
        <v>321.68674698795098</v>
      </c>
      <c r="P4218">
        <v>13.6986301369862</v>
      </c>
      <c r="Q4218">
        <v>-0.23129391262433499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403</v>
      </c>
      <c r="E4219">
        <v>13.292400000000001</v>
      </c>
      <c r="F4219">
        <v>1.1100000000000001</v>
      </c>
      <c r="G4219">
        <v>-30.735384334545198</v>
      </c>
      <c r="H4219">
        <v>1.0793759269771599</v>
      </c>
      <c r="I4219">
        <v>-31.438148353518802</v>
      </c>
      <c r="J4219">
        <v>-5.1309393617641099</v>
      </c>
      <c r="K4219">
        <v>1.0966147070661101</v>
      </c>
      <c r="L4219">
        <v>1.1341924119398099</v>
      </c>
      <c r="M4219">
        <v>61.373491045494397</v>
      </c>
      <c r="N4219">
        <v>1.52226254693555</v>
      </c>
      <c r="O4219">
        <v>45.045045045045001</v>
      </c>
      <c r="P4219">
        <v>21.9780219780219</v>
      </c>
      <c r="Q4219">
        <v>8.8929223049993997E-2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D4220" t="s">
        <v>336</v>
      </c>
      <c r="E4220">
        <v>13.2836847</v>
      </c>
      <c r="F4220">
        <v>27.53</v>
      </c>
      <c r="G4220">
        <v>17.405807806646798</v>
      </c>
      <c r="H4220">
        <v>91.082324531517997</v>
      </c>
      <c r="I4220">
        <v>54.388438684746902</v>
      </c>
      <c r="J4220">
        <v>21.3761541059466</v>
      </c>
      <c r="K4220">
        <v>17.729383659096499</v>
      </c>
      <c r="L4220">
        <v>15.727244394619399</v>
      </c>
      <c r="M4220">
        <v>97.190248532848798</v>
      </c>
      <c r="N4220">
        <v>3.3807413497498402</v>
      </c>
      <c r="O4220">
        <v>3.59607700690156</v>
      </c>
      <c r="P4220">
        <v>139.39130434782601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E4221">
        <v>13.2799788</v>
      </c>
      <c r="F4221">
        <v>28.91</v>
      </c>
      <c r="G4221">
        <v>-6.3906843609793604</v>
      </c>
      <c r="H4221">
        <v>-2.2066721371082698</v>
      </c>
      <c r="I4221">
        <v>-29.812819176888201</v>
      </c>
      <c r="J4221">
        <v>-4.5889225550414201</v>
      </c>
      <c r="K4221">
        <v>30.080909450407699</v>
      </c>
      <c r="L4221">
        <v>31.570445571611</v>
      </c>
      <c r="M4221">
        <v>70.671104478313396</v>
      </c>
      <c r="N4221">
        <v>1.6017140542422501</v>
      </c>
      <c r="O4221">
        <v>76.997578692493903</v>
      </c>
      <c r="P4221">
        <v>37.339667458432203</v>
      </c>
      <c r="Q4221">
        <v>7.5354630528552999E-2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934</v>
      </c>
      <c r="E4222">
        <v>13.272843891999999</v>
      </c>
      <c r="F4222">
        <v>22.53</v>
      </c>
      <c r="G4222">
        <v>-35.487179206340102</v>
      </c>
      <c r="H4222">
        <v>0.42102047555196798</v>
      </c>
      <c r="I4222">
        <v>-43.9798030026436</v>
      </c>
      <c r="J4222">
        <v>-5.5472558883747496</v>
      </c>
      <c r="K4222">
        <v>23.5250436488869</v>
      </c>
      <c r="L4222">
        <v>25.6524636021772</v>
      </c>
      <c r="M4222">
        <v>28.656881851918399</v>
      </c>
      <c r="N4222">
        <v>0.87987117535423898</v>
      </c>
      <c r="O4222">
        <v>73.990235241899697</v>
      </c>
      <c r="P4222">
        <v>18.205666316894</v>
      </c>
      <c r="Q4222">
        <v>9.0875841636909996E-2</v>
      </c>
    </row>
    <row r="4223" spans="1:17" hidden="1" x14ac:dyDescent="0.3">
      <c r="A4223" t="s">
        <v>8605</v>
      </c>
      <c r="B4223" t="s">
        <v>8087</v>
      </c>
      <c r="C4223" t="str">
        <f>IFERROR(VLOOKUP(Table1[[#This Row],[Ticker]],[1]!Table1[[Symbol]:[Industry]],2,FALSE),"-")</f>
        <v>-</v>
      </c>
      <c r="E4223">
        <v>13.270317</v>
      </c>
      <c r="F4223">
        <v>18.149999999999999</v>
      </c>
      <c r="G4223">
        <v>72.970501318823807</v>
      </c>
      <c r="H4223">
        <v>-3.0423864228225401</v>
      </c>
      <c r="I4223">
        <v>-13.9793082364454</v>
      </c>
      <c r="J4223">
        <v>-11.0217209502269</v>
      </c>
      <c r="K4223">
        <v>17.476132648459</v>
      </c>
      <c r="L4223">
        <v>16.1848035665986</v>
      </c>
      <c r="M4223">
        <v>46.546022059751799</v>
      </c>
      <c r="N4223">
        <v>0.97581906328540402</v>
      </c>
      <c r="O4223">
        <v>24.297520661157002</v>
      </c>
      <c r="P4223">
        <v>156.35593220338899</v>
      </c>
      <c r="Q4223">
        <v>7.4318924640030995E-2</v>
      </c>
    </row>
    <row r="4224" spans="1:17" hidden="1" x14ac:dyDescent="0.3">
      <c r="A4224" t="s">
        <v>8606</v>
      </c>
      <c r="B4224" t="s">
        <v>8607</v>
      </c>
      <c r="C4224" t="str">
        <f>IFERROR(VLOOKUP(Table1[[#This Row],[Ticker]],[1]!Table1[[Symbol]:[Industry]],2,FALSE),"-")</f>
        <v>-</v>
      </c>
      <c r="D4224" t="s">
        <v>46</v>
      </c>
      <c r="E4224">
        <v>13.22766</v>
      </c>
      <c r="F4224">
        <v>19.350000000000001</v>
      </c>
      <c r="G4224">
        <v>-25.864911165102999</v>
      </c>
      <c r="H4224">
        <v>-4.5281007085368401</v>
      </c>
      <c r="I4224">
        <v>24.2890704440359</v>
      </c>
      <c r="J4224">
        <v>-8.8922555041423795E-2</v>
      </c>
      <c r="K4224">
        <v>18.628239292260201</v>
      </c>
      <c r="L4224">
        <v>11.3588457103859</v>
      </c>
      <c r="M4224">
        <v>0.380418701988887</v>
      </c>
      <c r="N4224">
        <v>0.92857142857142805</v>
      </c>
      <c r="O4224">
        <v>21.447028423772501</v>
      </c>
      <c r="P4224">
        <v>54.8</v>
      </c>
    </row>
    <row r="4225" spans="1:17" hidden="1" x14ac:dyDescent="0.3">
      <c r="A4225" t="s">
        <v>8608</v>
      </c>
      <c r="B4225" t="s">
        <v>8609</v>
      </c>
      <c r="C4225" t="str">
        <f>IFERROR(VLOOKUP(Table1[[#This Row],[Ticker]],[1]!Table1[[Symbol]:[Industry]],2,FALSE),"-")</f>
        <v>-</v>
      </c>
      <c r="D4225" t="s">
        <v>49</v>
      </c>
      <c r="E4225">
        <v>13.207320599999999</v>
      </c>
      <c r="F4225">
        <v>43.88</v>
      </c>
      <c r="G4225">
        <v>94.895333356473898</v>
      </c>
      <c r="H4225">
        <v>-0.31381499425111797</v>
      </c>
      <c r="I4225">
        <v>0.89567587191183196</v>
      </c>
      <c r="J4225">
        <v>6.2263555600909504</v>
      </c>
      <c r="K4225">
        <v>40.767692079124302</v>
      </c>
      <c r="L4225">
        <v>36.586114519192201</v>
      </c>
      <c r="M4225">
        <v>59.234193746057798</v>
      </c>
      <c r="N4225">
        <v>2.10831019600296</v>
      </c>
      <c r="O4225">
        <v>17.5250683682771</v>
      </c>
      <c r="P4225">
        <v>125.604113110539</v>
      </c>
      <c r="Q4225">
        <v>5.5071678615547001E-2</v>
      </c>
    </row>
    <row r="4226" spans="1:17" hidden="1" x14ac:dyDescent="0.3">
      <c r="A4226" t="s">
        <v>8610</v>
      </c>
      <c r="B4226" t="s">
        <v>8611</v>
      </c>
      <c r="C4226" t="str">
        <f>IFERROR(VLOOKUP(Table1[[#This Row],[Ticker]],[1]!Table1[[Symbol]:[Industry]],2,FALSE),"-")</f>
        <v>-</v>
      </c>
      <c r="E4226">
        <v>13.2010784</v>
      </c>
      <c r="F4226">
        <v>19.91</v>
      </c>
      <c r="G4226">
        <v>3.42716946507913</v>
      </c>
      <c r="H4226">
        <v>-15.0409212213573</v>
      </c>
      <c r="I4226">
        <v>2.58295424768171E-2</v>
      </c>
      <c r="J4226">
        <v>-11.247174570315</v>
      </c>
      <c r="K4226">
        <v>21.297300041822201</v>
      </c>
      <c r="L4226">
        <v>19.044077279599598</v>
      </c>
      <c r="M4226">
        <v>40.086951307516003</v>
      </c>
      <c r="N4226">
        <v>1.28164562011654</v>
      </c>
      <c r="O4226">
        <v>36.564540431943698</v>
      </c>
      <c r="P4226">
        <v>63.1967213114754</v>
      </c>
      <c r="Q4226">
        <v>3.8606346714929997E-2</v>
      </c>
    </row>
    <row r="4227" spans="1:17" hidden="1" x14ac:dyDescent="0.3">
      <c r="A4227" t="s">
        <v>8612</v>
      </c>
      <c r="B4227" t="s">
        <v>8613</v>
      </c>
      <c r="C4227" t="str">
        <f>IFERROR(VLOOKUP(Table1[[#This Row],[Ticker]],[1]!Table1[[Symbol]:[Industry]],2,FALSE),"-")</f>
        <v>-</v>
      </c>
      <c r="D4227" t="s">
        <v>1151</v>
      </c>
      <c r="E4227">
        <v>13.198328500000001</v>
      </c>
      <c r="F4227">
        <v>6.32</v>
      </c>
      <c r="G4227">
        <v>32.392820793659801</v>
      </c>
      <c r="H4227">
        <v>-0.58073228748420502</v>
      </c>
      <c r="I4227">
        <v>15.2167215130297</v>
      </c>
      <c r="J4227">
        <v>-11.697314163432999</v>
      </c>
      <c r="K4227">
        <v>6.5530242340211302</v>
      </c>
      <c r="L4227">
        <v>5.3140990324714403</v>
      </c>
      <c r="M4227">
        <v>24.7456290476166</v>
      </c>
      <c r="N4227">
        <v>0.25405330425495498</v>
      </c>
      <c r="O4227">
        <v>28.164556962025301</v>
      </c>
      <c r="Q4227">
        <v>7.1882785400257998E-2</v>
      </c>
    </row>
    <row r="4228" spans="1:17" hidden="1" x14ac:dyDescent="0.3">
      <c r="A4228" t="s">
        <v>8614</v>
      </c>
      <c r="B4228" t="s">
        <v>8615</v>
      </c>
      <c r="C4228" t="str">
        <f>IFERROR(VLOOKUP(Table1[[#This Row],[Ticker]],[1]!Table1[[Symbol]:[Industry]],2,FALSE),"-")</f>
        <v>-</v>
      </c>
      <c r="D4228" t="s">
        <v>484</v>
      </c>
      <c r="E4228">
        <v>13.187352802531899</v>
      </c>
      <c r="F4228">
        <v>17.95</v>
      </c>
      <c r="G4228">
        <v>-25.884956984117899</v>
      </c>
      <c r="H4228">
        <v>0.44265952538127501</v>
      </c>
      <c r="I4228">
        <v>-12.1807165547993</v>
      </c>
      <c r="J4228">
        <v>4.88183767887669</v>
      </c>
      <c r="K4228">
        <v>17.324168638056801</v>
      </c>
      <c r="L4228">
        <v>17.233927854359099</v>
      </c>
      <c r="M4228">
        <v>99.999998531316393</v>
      </c>
      <c r="N4228">
        <v>1.72727272727272</v>
      </c>
      <c r="O4228">
        <v>0.27855153203342198</v>
      </c>
      <c r="P4228">
        <v>4.9707602339181101</v>
      </c>
    </row>
    <row r="4229" spans="1:17" hidden="1" x14ac:dyDescent="0.3">
      <c r="A4229" t="s">
        <v>8616</v>
      </c>
      <c r="B4229" t="s">
        <v>8617</v>
      </c>
      <c r="C4229" t="str">
        <f>IFERROR(VLOOKUP(Table1[[#This Row],[Ticker]],[1]!Table1[[Symbol]:[Industry]],2,FALSE),"-")</f>
        <v>-</v>
      </c>
      <c r="D4229" t="s">
        <v>403</v>
      </c>
      <c r="E4229">
        <v>13.1603818</v>
      </c>
      <c r="F4229">
        <v>9.9700000000000006</v>
      </c>
      <c r="G4229">
        <v>180.22104165255499</v>
      </c>
      <c r="H4229">
        <v>41.980279179731298</v>
      </c>
      <c r="I4229">
        <v>27.568043723902498</v>
      </c>
      <c r="J4229">
        <v>34.5708977273719</v>
      </c>
      <c r="K4229">
        <v>7.5853038351308903</v>
      </c>
      <c r="L4229">
        <v>6.77210927062122</v>
      </c>
      <c r="M4229">
        <v>91.853443366433197</v>
      </c>
      <c r="N4229">
        <v>3.2092285388089499</v>
      </c>
      <c r="O4229">
        <v>9.2276830491474495</v>
      </c>
      <c r="P4229">
        <v>249.824561403508</v>
      </c>
      <c r="Q4229">
        <v>0.162467891445471</v>
      </c>
    </row>
    <row r="4230" spans="1:17" hidden="1" x14ac:dyDescent="0.3">
      <c r="A4230" t="s">
        <v>8618</v>
      </c>
      <c r="B4230" t="s">
        <v>8619</v>
      </c>
      <c r="C4230" t="str">
        <f>IFERROR(VLOOKUP(Table1[[#This Row],[Ticker]],[1]!Table1[[Symbol]:[Industry]],2,FALSE),"-")</f>
        <v>-</v>
      </c>
      <c r="D4230" t="s">
        <v>934</v>
      </c>
      <c r="E4230">
        <v>13.135045</v>
      </c>
      <c r="F4230">
        <v>21.22</v>
      </c>
      <c r="G4230">
        <v>51.226154126993102</v>
      </c>
      <c r="H4230">
        <v>46.244371201575497</v>
      </c>
      <c r="I4230">
        <v>35.6209028941825</v>
      </c>
      <c r="J4230">
        <v>-0.69077440689328695</v>
      </c>
      <c r="K4230">
        <v>17.704596260818501</v>
      </c>
      <c r="L4230">
        <v>15.1782579526079</v>
      </c>
      <c r="M4230">
        <v>86.467648422414598</v>
      </c>
      <c r="N4230">
        <v>0.78628123563324404</v>
      </c>
      <c r="O4230">
        <v>8.1526861451460793</v>
      </c>
      <c r="P4230">
        <v>92.036199095022596</v>
      </c>
      <c r="Q4230">
        <v>0.10139330902704601</v>
      </c>
    </row>
    <row r="4231" spans="1:17" hidden="1" x14ac:dyDescent="0.3">
      <c r="A4231" t="s">
        <v>8620</v>
      </c>
      <c r="B4231" t="s">
        <v>8621</v>
      </c>
      <c r="C4231" t="str">
        <f>IFERROR(VLOOKUP(Table1[[#This Row],[Ticker]],[1]!Table1[[Symbol]:[Industry]],2,FALSE),"-")</f>
        <v>-</v>
      </c>
      <c r="D4231" t="s">
        <v>130</v>
      </c>
      <c r="E4231">
        <v>13.10687742</v>
      </c>
      <c r="F4231">
        <v>39.130000000000003</v>
      </c>
      <c r="G4231">
        <v>-6.8154366441057999</v>
      </c>
      <c r="H4231">
        <v>-4.7283009087370296</v>
      </c>
      <c r="I4231">
        <v>-24.170334972402099</v>
      </c>
      <c r="J4231">
        <v>3.2271396211243801</v>
      </c>
      <c r="K4231">
        <v>39.288985036277502</v>
      </c>
      <c r="L4231">
        <v>37.918855164922398</v>
      </c>
      <c r="M4231">
        <v>54.586400812513197</v>
      </c>
      <c r="N4231">
        <v>0.35680915287867798</v>
      </c>
      <c r="O4231">
        <v>29.8236647073856</v>
      </c>
      <c r="P4231">
        <v>32.644067796610102</v>
      </c>
      <c r="Q4231">
        <v>2.9673181042114E-2</v>
      </c>
    </row>
    <row r="4232" spans="1:17" hidden="1" x14ac:dyDescent="0.3">
      <c r="A4232" t="s">
        <v>8622</v>
      </c>
      <c r="B4232" t="s">
        <v>8623</v>
      </c>
      <c r="C4232" t="str">
        <f>IFERROR(VLOOKUP(Table1[[#This Row],[Ticker]],[1]!Table1[[Symbol]:[Industry]],2,FALSE),"-")</f>
        <v>-</v>
      </c>
      <c r="D4232" t="s">
        <v>713</v>
      </c>
      <c r="E4232">
        <v>13.10207943</v>
      </c>
      <c r="F4232">
        <v>115.95</v>
      </c>
      <c r="G4232">
        <v>11.3200763439668</v>
      </c>
      <c r="H4232">
        <v>-1.52191149545107</v>
      </c>
      <c r="I4232">
        <v>6.94063347790562</v>
      </c>
      <c r="J4232">
        <v>1.80018012118736</v>
      </c>
      <c r="K4232">
        <v>110.957431573324</v>
      </c>
      <c r="L4232">
        <v>100.648106114429</v>
      </c>
      <c r="M4232">
        <v>34.201172078942697</v>
      </c>
      <c r="N4232">
        <v>3.2551867518888802</v>
      </c>
      <c r="O4232">
        <v>1.7680034497628201</v>
      </c>
      <c r="P4232">
        <v>40.494365685205302</v>
      </c>
    </row>
    <row r="4233" spans="1:17" hidden="1" x14ac:dyDescent="0.3">
      <c r="A4233" t="s">
        <v>8624</v>
      </c>
      <c r="B4233" t="s">
        <v>8625</v>
      </c>
      <c r="C4233" t="str">
        <f>IFERROR(VLOOKUP(Table1[[#This Row],[Ticker]],[1]!Table1[[Symbol]:[Industry]],2,FALSE),"-")</f>
        <v>-</v>
      </c>
      <c r="E4233">
        <v>13.09233375</v>
      </c>
      <c r="F4233">
        <v>28.49</v>
      </c>
      <c r="G4233">
        <v>-61.8585821244097</v>
      </c>
      <c r="H4233">
        <v>-2.3742545546906801</v>
      </c>
      <c r="I4233">
        <v>-17.8403184985103</v>
      </c>
      <c r="J4233">
        <v>-0.45571148468463601</v>
      </c>
      <c r="K4233">
        <v>29.2858244990448</v>
      </c>
      <c r="L4233">
        <v>31.393738802763099</v>
      </c>
      <c r="M4233">
        <v>40.405453088323497</v>
      </c>
      <c r="N4233">
        <v>0.62759787913901399</v>
      </c>
      <c r="O4233">
        <v>66.690066690066701</v>
      </c>
      <c r="P4233">
        <v>26.341463414634099</v>
      </c>
      <c r="Q4233">
        <v>-3.6059512989912001E-2</v>
      </c>
    </row>
    <row r="4234" spans="1:17" hidden="1" x14ac:dyDescent="0.3">
      <c r="A4234" t="s">
        <v>8626</v>
      </c>
      <c r="B4234" t="s">
        <v>8627</v>
      </c>
      <c r="C4234" t="str">
        <f>IFERROR(VLOOKUP(Table1[[#This Row],[Ticker]],[1]!Table1[[Symbol]:[Industry]],2,FALSE),"-")</f>
        <v>-</v>
      </c>
      <c r="D4234" t="s">
        <v>120</v>
      </c>
      <c r="E4234">
        <v>13.060374884345199</v>
      </c>
      <c r="F4234">
        <v>99.6</v>
      </c>
      <c r="G4234">
        <v>-5.5931859894901201</v>
      </c>
      <c r="H4234">
        <v>-1.87035303188851</v>
      </c>
      <c r="I4234">
        <v>-12.2495918825592</v>
      </c>
      <c r="J4234">
        <v>1.0670674632677399</v>
      </c>
      <c r="K4234">
        <v>88.622837348358701</v>
      </c>
      <c r="L4234">
        <v>75.642478964540601</v>
      </c>
      <c r="M4234">
        <v>75.835066412166697</v>
      </c>
      <c r="N4234">
        <v>1</v>
      </c>
      <c r="Q4234">
        <v>-4.6725400847372998E-2</v>
      </c>
    </row>
    <row r="4235" spans="1:17" hidden="1" x14ac:dyDescent="0.3">
      <c r="A4235" t="s">
        <v>8628</v>
      </c>
      <c r="B4235" t="s">
        <v>8629</v>
      </c>
      <c r="C4235" t="str">
        <f>IFERROR(VLOOKUP(Table1[[#This Row],[Ticker]],[1]!Table1[[Symbol]:[Industry]],2,FALSE),"-")</f>
        <v>-</v>
      </c>
      <c r="D4235" t="s">
        <v>692</v>
      </c>
      <c r="E4235">
        <v>13.018585</v>
      </c>
      <c r="F4235">
        <v>18.170000000000002</v>
      </c>
      <c r="G4235">
        <v>-87.160289659154301</v>
      </c>
      <c r="H4235">
        <v>6.6428279590270902</v>
      </c>
      <c r="I4235">
        <v>-12.843818093562399</v>
      </c>
      <c r="J4235">
        <v>3.2256490522130998</v>
      </c>
      <c r="K4235">
        <v>15.162498652823</v>
      </c>
      <c r="L4235">
        <v>17.260404434983101</v>
      </c>
      <c r="M4235">
        <v>53.890537421665002</v>
      </c>
      <c r="N4235">
        <v>1.52407041853701</v>
      </c>
      <c r="O4235">
        <v>160.099064391854</v>
      </c>
      <c r="P4235">
        <v>51.4166666666666</v>
      </c>
      <c r="Q4235">
        <v>8.589029597542E-2</v>
      </c>
    </row>
    <row r="4236" spans="1:17" hidden="1" x14ac:dyDescent="0.3">
      <c r="A4236" t="s">
        <v>8630</v>
      </c>
      <c r="B4236" t="s">
        <v>8631</v>
      </c>
      <c r="C4236" t="str">
        <f>IFERROR(VLOOKUP(Table1[[#This Row],[Ticker]],[1]!Table1[[Symbol]:[Industry]],2,FALSE),"-")</f>
        <v>-</v>
      </c>
      <c r="D4236" t="s">
        <v>403</v>
      </c>
      <c r="E4236">
        <v>12.9529941</v>
      </c>
      <c r="F4236">
        <v>13.18</v>
      </c>
      <c r="G4236">
        <v>31.297582698421699</v>
      </c>
      <c r="H4236">
        <v>12.558230226714899</v>
      </c>
      <c r="I4236">
        <v>8.4573850289226602</v>
      </c>
      <c r="J4236">
        <v>1.39198157590167</v>
      </c>
      <c r="K4236">
        <v>12.3418845576021</v>
      </c>
      <c r="L4236">
        <v>11.2250188454426</v>
      </c>
      <c r="M4236">
        <v>46.515561460762697</v>
      </c>
      <c r="N4236">
        <v>1.05032083518778</v>
      </c>
      <c r="O4236">
        <v>52.8831562974203</v>
      </c>
      <c r="P4236">
        <v>81.793103448275801</v>
      </c>
      <c r="Q4236">
        <v>6.8628375253615995E-2</v>
      </c>
    </row>
    <row r="4237" spans="1:17" hidden="1" x14ac:dyDescent="0.3">
      <c r="A4237" t="s">
        <v>8632</v>
      </c>
      <c r="B4237" t="s">
        <v>8633</v>
      </c>
      <c r="C4237" t="str">
        <f>IFERROR(VLOOKUP(Table1[[#This Row],[Ticker]],[1]!Table1[[Symbol]:[Industry]],2,FALSE),"-")</f>
        <v>-</v>
      </c>
      <c r="D4237" t="s">
        <v>242</v>
      </c>
      <c r="E4237">
        <v>12.945470159999999</v>
      </c>
      <c r="F4237">
        <v>23</v>
      </c>
      <c r="G4237">
        <v>-25.476574069204698</v>
      </c>
      <c r="H4237">
        <v>-10.582380458014899</v>
      </c>
      <c r="I4237">
        <v>-19.755491548663301</v>
      </c>
      <c r="J4237">
        <v>1.03467295057655</v>
      </c>
      <c r="K4237">
        <v>23.298629572192599</v>
      </c>
      <c r="L4237">
        <v>23.9398797163105</v>
      </c>
      <c r="M4237">
        <v>59.864919502029302</v>
      </c>
      <c r="N4237">
        <v>0.66618523485672099</v>
      </c>
      <c r="O4237">
        <v>91.304347826086897</v>
      </c>
      <c r="P4237">
        <v>43.75</v>
      </c>
      <c r="Q4237">
        <v>7.4042816950264004E-2</v>
      </c>
    </row>
    <row r="4238" spans="1:17" hidden="1" x14ac:dyDescent="0.3">
      <c r="A4238" t="s">
        <v>8634</v>
      </c>
      <c r="B4238" t="s">
        <v>8635</v>
      </c>
      <c r="C4238" t="str">
        <f>IFERROR(VLOOKUP(Table1[[#This Row],[Ticker]],[1]!Table1[[Symbol]:[Industry]],2,FALSE),"-")</f>
        <v>-</v>
      </c>
      <c r="D4238" t="s">
        <v>304</v>
      </c>
      <c r="E4238">
        <v>12.900690000000001</v>
      </c>
      <c r="F4238">
        <v>17.98</v>
      </c>
      <c r="G4238">
        <v>59.372244661972502</v>
      </c>
      <c r="H4238">
        <v>-28.023675929775699</v>
      </c>
      <c r="I4238">
        <v>-14.529762939336999</v>
      </c>
      <c r="J4238">
        <v>2.2187697526508798</v>
      </c>
      <c r="K4238">
        <v>19.887535203402599</v>
      </c>
      <c r="L4238">
        <v>17.3218698693655</v>
      </c>
      <c r="M4238">
        <v>26.047377035219299</v>
      </c>
      <c r="N4238">
        <v>2.4968445958349399</v>
      </c>
      <c r="O4238">
        <v>27.308120133481601</v>
      </c>
      <c r="P4238">
        <v>99.7777777777777</v>
      </c>
      <c r="Q4238">
        <v>9.9344162983700995E-2</v>
      </c>
    </row>
    <row r="4239" spans="1:17" hidden="1" x14ac:dyDescent="0.3">
      <c r="A4239" t="s">
        <v>8636</v>
      </c>
      <c r="B4239" t="s">
        <v>8637</v>
      </c>
      <c r="C4239" t="str">
        <f>IFERROR(VLOOKUP(Table1[[#This Row],[Ticker]],[1]!Table1[[Symbol]:[Industry]],2,FALSE),"-")</f>
        <v>-</v>
      </c>
      <c r="D4239" t="s">
        <v>539</v>
      </c>
      <c r="E4239">
        <v>12.8838629</v>
      </c>
      <c r="F4239">
        <v>4.22</v>
      </c>
      <c r="G4239">
        <v>504.243567062316</v>
      </c>
      <c r="H4239">
        <v>64.025358410959896</v>
      </c>
      <c r="I4239">
        <v>118.77283054858999</v>
      </c>
      <c r="J4239">
        <v>21.251252512872799</v>
      </c>
      <c r="K4239">
        <v>2.7275281921844998</v>
      </c>
      <c r="L4239">
        <v>2.0653938394826099</v>
      </c>
      <c r="M4239">
        <v>96.581119803447706</v>
      </c>
      <c r="N4239">
        <v>1.79870009714555</v>
      </c>
      <c r="O4239">
        <v>0</v>
      </c>
      <c r="P4239">
        <v>688.785046728971</v>
      </c>
      <c r="Q4239">
        <v>7.5169640263994003E-2</v>
      </c>
    </row>
    <row r="4240" spans="1:17" hidden="1" x14ac:dyDescent="0.3">
      <c r="A4240" t="s">
        <v>8638</v>
      </c>
      <c r="B4240" t="s">
        <v>8639</v>
      </c>
      <c r="C4240" t="str">
        <f>IFERROR(VLOOKUP(Table1[[#This Row],[Ticker]],[1]!Table1[[Symbol]:[Industry]],2,FALSE),"-")</f>
        <v>-</v>
      </c>
      <c r="D4240" t="s">
        <v>140</v>
      </c>
      <c r="E4240">
        <v>12.825056200000001</v>
      </c>
      <c r="F4240">
        <v>30.08</v>
      </c>
      <c r="G4240">
        <v>-26.822285938688299</v>
      </c>
      <c r="H4240">
        <v>-12.8207836353661</v>
      </c>
      <c r="I4240">
        <v>-29.913394133002399</v>
      </c>
      <c r="J4240">
        <v>-6.0889225550414201</v>
      </c>
      <c r="K4240">
        <v>31.782289192188198</v>
      </c>
      <c r="L4240">
        <v>33.774110621835099</v>
      </c>
      <c r="M4240">
        <v>39.2097448441437</v>
      </c>
      <c r="N4240">
        <v>1.5090722665084999</v>
      </c>
      <c r="O4240">
        <v>65.126329787233999</v>
      </c>
      <c r="P4240">
        <v>19.459888800635401</v>
      </c>
      <c r="Q4240">
        <v>8.1981008239313993E-2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Row],[Ticker]],[1]!Table1[[Symbol]:[Industry]],2,FALSE),"-")</f>
        <v>-</v>
      </c>
      <c r="D4241" t="s">
        <v>713</v>
      </c>
      <c r="E4241">
        <v>12.801381996</v>
      </c>
      <c r="F4241">
        <v>250.39</v>
      </c>
      <c r="G4241">
        <v>1.94337343462144</v>
      </c>
      <c r="H4241">
        <v>0.18856595812982399</v>
      </c>
      <c r="I4241">
        <v>0.84372323759248802</v>
      </c>
      <c r="J4241">
        <v>0.97268272081509299</v>
      </c>
      <c r="K4241">
        <v>239.76169469975699</v>
      </c>
      <c r="L4241">
        <v>223.45902840961699</v>
      </c>
      <c r="M4241">
        <v>61.795021026026802</v>
      </c>
      <c r="N4241">
        <v>0.12418767669672499</v>
      </c>
      <c r="O4241">
        <v>3.8380127001876998</v>
      </c>
      <c r="P4241">
        <v>29.897281593691599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539</v>
      </c>
      <c r="E4242">
        <v>12.7972758</v>
      </c>
      <c r="F4242">
        <v>10.050000000000001</v>
      </c>
      <c r="G4242">
        <v>-46.473320938623601</v>
      </c>
      <c r="H4242">
        <v>-4.6219974221518596</v>
      </c>
      <c r="I4242">
        <v>-18.446949812007201</v>
      </c>
      <c r="J4242">
        <v>1.24441077829191</v>
      </c>
      <c r="K4242">
        <v>10.640295783266</v>
      </c>
      <c r="L4242">
        <v>11.171779931712001</v>
      </c>
      <c r="M4242">
        <v>60.524491621454601</v>
      </c>
      <c r="N4242">
        <v>0.80399738106803298</v>
      </c>
      <c r="O4242">
        <v>54.129353233830798</v>
      </c>
      <c r="P4242">
        <v>18.235294117647001</v>
      </c>
      <c r="Q4242">
        <v>9.4278614553541001E-2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E4243">
        <v>12.794879999999999</v>
      </c>
      <c r="F4243">
        <v>2.3199999999999998</v>
      </c>
      <c r="G4243">
        <v>34.392820793659801</v>
      </c>
      <c r="H4243">
        <v>8.4348622544261094</v>
      </c>
      <c r="I4243">
        <v>-37.379140014870501</v>
      </c>
      <c r="J4243">
        <v>-23.117313722233799</v>
      </c>
      <c r="K4243">
        <v>2.3181923708737302</v>
      </c>
      <c r="L4243">
        <v>2.2396809100389401</v>
      </c>
      <c r="M4243">
        <v>48.5594931703545</v>
      </c>
      <c r="N4243">
        <v>2.7310512645466698</v>
      </c>
      <c r="O4243">
        <v>53.879310344827502</v>
      </c>
      <c r="P4243">
        <v>66.906474820143799</v>
      </c>
      <c r="Q4243">
        <v>7.9972886893405995E-2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252</v>
      </c>
      <c r="E4244">
        <v>12.7920585</v>
      </c>
      <c r="F4244">
        <v>43.18</v>
      </c>
      <c r="G4244">
        <v>71.471780172938594</v>
      </c>
      <c r="H4244">
        <v>-5.5125329429690701</v>
      </c>
      <c r="I4244">
        <v>37.940511133371103</v>
      </c>
      <c r="J4244">
        <v>0.49247279379578501</v>
      </c>
      <c r="K4244">
        <v>43.461354139407703</v>
      </c>
      <c r="L4244">
        <v>38.120033544288198</v>
      </c>
      <c r="M4244">
        <v>48.529126347448702</v>
      </c>
      <c r="N4244">
        <v>0.99505237845158701</v>
      </c>
      <c r="O4244">
        <v>50.393700787401499</v>
      </c>
      <c r="P4244">
        <v>105.619047619047</v>
      </c>
      <c r="Q4244">
        <v>8.7937417158011996E-2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D4245" t="s">
        <v>713</v>
      </c>
      <c r="E4245">
        <v>12.781170502</v>
      </c>
      <c r="F4245">
        <v>26.4</v>
      </c>
      <c r="G4245">
        <v>-10.9649741806902</v>
      </c>
      <c r="H4245">
        <v>1.3331433106019199</v>
      </c>
      <c r="I4245">
        <v>-5.4474802942607896</v>
      </c>
      <c r="J4245">
        <v>0.13757801120999999</v>
      </c>
      <c r="K4245">
        <v>25.374070336641601</v>
      </c>
      <c r="L4245">
        <v>24.124753963058701</v>
      </c>
      <c r="N4245">
        <v>0.32804046247892399</v>
      </c>
      <c r="O4245">
        <v>7.8409090909090802</v>
      </c>
      <c r="P4245">
        <v>19.727891156462501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D4246" t="s">
        <v>140</v>
      </c>
      <c r="E4246">
        <v>12.749143399999999</v>
      </c>
      <c r="F4246">
        <v>18.25</v>
      </c>
      <c r="G4246">
        <v>-25.607179206340099</v>
      </c>
      <c r="H4246">
        <v>-4.5281007085368401</v>
      </c>
      <c r="I4246">
        <v>-12.4600461637378</v>
      </c>
      <c r="J4246">
        <v>-8.8922555041423795E-2</v>
      </c>
      <c r="K4246">
        <v>18.249999143874799</v>
      </c>
      <c r="L4246">
        <v>18.231964417683599</v>
      </c>
      <c r="M4246">
        <v>100</v>
      </c>
      <c r="O4246">
        <v>0</v>
      </c>
      <c r="P4246">
        <v>0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D4247" t="s">
        <v>1407</v>
      </c>
      <c r="E4247">
        <v>12.738237159999899</v>
      </c>
      <c r="F4247">
        <v>13</v>
      </c>
      <c r="G4247">
        <v>-7.4253610245220001</v>
      </c>
      <c r="H4247">
        <v>-2.1658959841273799</v>
      </c>
      <c r="I4247">
        <v>-10.0978414393284</v>
      </c>
      <c r="J4247">
        <v>-8.8922555041423795E-2</v>
      </c>
      <c r="K4247">
        <v>12.544755301193099</v>
      </c>
      <c r="L4247">
        <v>11.5163412408646</v>
      </c>
      <c r="M4247">
        <v>39.435587174643501</v>
      </c>
      <c r="N4247">
        <v>1.2119402985074601</v>
      </c>
      <c r="O4247">
        <v>27.692307692307701</v>
      </c>
      <c r="P4247">
        <v>71.052631578947299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D4248" t="s">
        <v>629</v>
      </c>
      <c r="E4248">
        <v>12.733510000000001</v>
      </c>
      <c r="F4248">
        <v>15.81</v>
      </c>
      <c r="G4248">
        <v>-5.47040109083866</v>
      </c>
      <c r="H4248">
        <v>-9.67095785139397</v>
      </c>
      <c r="I4248">
        <v>-15.466181133062999</v>
      </c>
      <c r="J4248">
        <v>1.75156824250459</v>
      </c>
      <c r="K4248">
        <v>17.463046501158299</v>
      </c>
      <c r="L4248">
        <v>16.826873148084701</v>
      </c>
      <c r="M4248">
        <v>44.962476275877997</v>
      </c>
      <c r="N4248">
        <v>1.1626386103781301</v>
      </c>
      <c r="O4248">
        <v>47.058823529411697</v>
      </c>
      <c r="P4248">
        <v>43.727272727272698</v>
      </c>
      <c r="Q4248">
        <v>6.0569717393478002E-2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D4249" t="s">
        <v>95</v>
      </c>
      <c r="E4249">
        <v>12.717029999999999</v>
      </c>
      <c r="F4249">
        <v>42.78</v>
      </c>
      <c r="G4249">
        <v>4.1077995686749897</v>
      </c>
      <c r="H4249">
        <v>139.19199498524301</v>
      </c>
      <c r="I4249">
        <v>80.764886085584607</v>
      </c>
      <c r="J4249">
        <v>19.132844560230598</v>
      </c>
      <c r="K4249">
        <v>24.794027436593499</v>
      </c>
      <c r="L4249">
        <v>22.651137929227001</v>
      </c>
      <c r="M4249">
        <v>99.995511471640398</v>
      </c>
      <c r="N4249">
        <v>3.6400561258400401</v>
      </c>
      <c r="O4249">
        <v>0</v>
      </c>
      <c r="P4249">
        <v>181.447368421052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445</v>
      </c>
      <c r="E4250">
        <v>12.7034675049999</v>
      </c>
      <c r="F4250">
        <v>35.71</v>
      </c>
      <c r="G4250">
        <v>-24.7314729916509</v>
      </c>
      <c r="H4250">
        <v>-0.58365626409239102</v>
      </c>
      <c r="I4250">
        <v>-15.2105908260472</v>
      </c>
      <c r="J4250">
        <v>-1.3032836954849301</v>
      </c>
      <c r="K4250">
        <v>36.426248765083997</v>
      </c>
      <c r="L4250">
        <v>36.363483111087902</v>
      </c>
      <c r="M4250">
        <v>52.7181424251267</v>
      </c>
      <c r="N4250">
        <v>1.6515310494711299</v>
      </c>
      <c r="O4250">
        <v>43.937272472696698</v>
      </c>
      <c r="P4250">
        <v>14.455128205128201</v>
      </c>
      <c r="Q4250">
        <v>7.7398450572514002E-2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713</v>
      </c>
      <c r="E4251">
        <v>12.67263724</v>
      </c>
      <c r="F4251">
        <v>78.849999999999994</v>
      </c>
      <c r="G4251">
        <v>-1.6876443957162699</v>
      </c>
      <c r="H4251">
        <v>-0.22410691249186401</v>
      </c>
      <c r="I4251">
        <v>-0.13810884180056701</v>
      </c>
      <c r="J4251">
        <v>2.71362521565921</v>
      </c>
      <c r="K4251">
        <v>75.4807809871551</v>
      </c>
      <c r="L4251">
        <v>70.735970592602499</v>
      </c>
      <c r="M4251">
        <v>56.470560257846202</v>
      </c>
      <c r="N4251">
        <v>0.44016191872458599</v>
      </c>
      <c r="O4251">
        <v>2.34622701331643</v>
      </c>
      <c r="P4251">
        <v>28.0032467532467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1308</v>
      </c>
      <c r="E4252">
        <v>12.591982437999899</v>
      </c>
      <c r="F4252">
        <v>26.04</v>
      </c>
      <c r="G4252">
        <v>-17.509172561821899</v>
      </c>
      <c r="H4252">
        <v>-3.67505689310449</v>
      </c>
      <c r="I4252">
        <v>-7.7134653109623299</v>
      </c>
      <c r="J4252">
        <v>6.5101318659010102E-2</v>
      </c>
      <c r="K4252">
        <v>25.803152098936099</v>
      </c>
      <c r="L4252">
        <v>25.1826113031033</v>
      </c>
      <c r="M4252">
        <v>62.670828158080603</v>
      </c>
      <c r="N4252">
        <v>1.1663933909131201</v>
      </c>
      <c r="O4252">
        <v>2.1505376344085998</v>
      </c>
      <c r="P4252">
        <v>8.8628762541805806</v>
      </c>
      <c r="Q4252">
        <v>-7.1457502660915995E-2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539</v>
      </c>
      <c r="E4253">
        <v>12.5685</v>
      </c>
      <c r="F4253">
        <v>7.35</v>
      </c>
      <c r="G4253">
        <v>-25.607179206340099</v>
      </c>
      <c r="H4253">
        <v>-4.5281007085368401</v>
      </c>
      <c r="I4253">
        <v>-12.4600461637378</v>
      </c>
      <c r="J4253">
        <v>-8.8922555041423795E-2</v>
      </c>
      <c r="K4253">
        <v>7.35</v>
      </c>
      <c r="L4253">
        <v>7.3499999999999801</v>
      </c>
      <c r="M4253">
        <v>50</v>
      </c>
      <c r="O4253">
        <v>0</v>
      </c>
      <c r="P4253">
        <v>0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140</v>
      </c>
      <c r="E4254">
        <v>12.551399999999999</v>
      </c>
      <c r="F4254">
        <v>32.950000000000003</v>
      </c>
      <c r="G4254">
        <v>212.341538742377</v>
      </c>
      <c r="H4254">
        <v>20.040864808704502</v>
      </c>
      <c r="I4254">
        <v>-8.8110999542380206</v>
      </c>
      <c r="J4254">
        <v>21.382180772454099</v>
      </c>
      <c r="K4254">
        <v>29.5689067091322</v>
      </c>
      <c r="L4254">
        <v>26.227149702349099</v>
      </c>
      <c r="M4254">
        <v>78.095518499872398</v>
      </c>
      <c r="N4254">
        <v>1.7627536220205899</v>
      </c>
      <c r="O4254">
        <v>29.0136570561456</v>
      </c>
      <c r="P4254">
        <v>246.477392218717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214</v>
      </c>
      <c r="E4255">
        <v>12.5263755</v>
      </c>
      <c r="F4255">
        <v>18.059999999999999</v>
      </c>
      <c r="G4255">
        <v>145.56399196483</v>
      </c>
      <c r="H4255">
        <v>45.939189011089297</v>
      </c>
      <c r="I4255">
        <v>80.282749994213006</v>
      </c>
      <c r="J4255">
        <v>8.0307355646167</v>
      </c>
      <c r="K4255">
        <v>12.7604116121543</v>
      </c>
      <c r="L4255">
        <v>9.7854509922006798</v>
      </c>
      <c r="M4255">
        <v>99.884489828313903</v>
      </c>
      <c r="N4255">
        <v>2.1159792962777102</v>
      </c>
      <c r="O4255">
        <v>0</v>
      </c>
      <c r="P4255">
        <v>214.08695652173901</v>
      </c>
      <c r="Q4255">
        <v>0.115587965324604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542</v>
      </c>
      <c r="E4256">
        <v>12.5249472</v>
      </c>
      <c r="F4256">
        <v>15.95</v>
      </c>
      <c r="G4256">
        <v>122.44880835198001</v>
      </c>
      <c r="H4256">
        <v>26.0841441894223</v>
      </c>
      <c r="I4256">
        <v>71.933017420077107</v>
      </c>
      <c r="J4256">
        <v>-3.4121853949205798</v>
      </c>
      <c r="K4256">
        <v>14.1370838813123</v>
      </c>
      <c r="L4256">
        <v>11.093487398255</v>
      </c>
      <c r="M4256">
        <v>55.303052523691399</v>
      </c>
      <c r="N4256">
        <v>1.3240831412365299</v>
      </c>
      <c r="O4256">
        <v>10.7836990595611</v>
      </c>
      <c r="P4256">
        <v>160.195758564437</v>
      </c>
      <c r="Q4256">
        <v>6.5629599865440993E-2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140</v>
      </c>
      <c r="E4257">
        <v>12.517195320000001</v>
      </c>
      <c r="F4257">
        <v>49.82</v>
      </c>
      <c r="G4257">
        <v>25.362517763356699</v>
      </c>
      <c r="H4257">
        <v>-8.72040840084453</v>
      </c>
      <c r="I4257">
        <v>38.0535490024252</v>
      </c>
      <c r="J4257">
        <v>-2.6128904673873401</v>
      </c>
      <c r="K4257">
        <v>50.799001174090797</v>
      </c>
      <c r="L4257">
        <v>43.433483185994497</v>
      </c>
      <c r="M4257">
        <v>27.631349178094599</v>
      </c>
      <c r="N4257">
        <v>1.7542591923515101</v>
      </c>
      <c r="O4257">
        <v>18.426334805299</v>
      </c>
      <c r="P4257">
        <v>78.246869409660107</v>
      </c>
      <c r="Q4257">
        <v>4.2910578418304E-2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E4258">
        <v>12.4826653439999</v>
      </c>
      <c r="F4258">
        <v>7.07</v>
      </c>
      <c r="G4258">
        <v>-13.4666041264679</v>
      </c>
      <c r="H4258">
        <v>15.8967358927703</v>
      </c>
      <c r="I4258">
        <v>-42.529284541581497</v>
      </c>
      <c r="J4258">
        <v>7.8173731989849298</v>
      </c>
      <c r="K4258">
        <v>7.1063070295660999</v>
      </c>
      <c r="L4258">
        <v>7.7181531663041296</v>
      </c>
      <c r="M4258">
        <v>64.273071168612205</v>
      </c>
      <c r="N4258">
        <v>1.07184969628492</v>
      </c>
      <c r="O4258">
        <v>87.128712871287107</v>
      </c>
      <c r="P4258">
        <v>42.828282828282802</v>
      </c>
      <c r="Q4258">
        <v>3.6272315945610999E-2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E4259">
        <v>12.48</v>
      </c>
      <c r="F4259">
        <v>75</v>
      </c>
      <c r="G4259">
        <v>-16.911527032427099</v>
      </c>
      <c r="H4259">
        <v>-3.5859741944049301</v>
      </c>
      <c r="I4259">
        <v>-2.1659285166790498</v>
      </c>
      <c r="J4259">
        <v>-8.8922555041423795E-2</v>
      </c>
      <c r="K4259">
        <v>75.800225682120001</v>
      </c>
      <c r="L4259">
        <v>74.213323926060397</v>
      </c>
      <c r="M4259">
        <v>59.759028446916702</v>
      </c>
      <c r="N4259">
        <v>0.60606060606060597</v>
      </c>
      <c r="O4259">
        <v>15.6</v>
      </c>
      <c r="P4259">
        <v>18.670886075949301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610</v>
      </c>
      <c r="E4260">
        <v>12.476760000000001</v>
      </c>
      <c r="F4260">
        <v>10</v>
      </c>
      <c r="G4260">
        <v>355.16205156288999</v>
      </c>
      <c r="H4260">
        <v>17.774057564844401</v>
      </c>
      <c r="I4260">
        <v>5.0487669972492002</v>
      </c>
      <c r="J4260">
        <v>10.062265349926101</v>
      </c>
      <c r="K4260">
        <v>8.7644285018224508</v>
      </c>
      <c r="L4260">
        <v>7.3224656209179502</v>
      </c>
      <c r="M4260">
        <v>81.192887283570201</v>
      </c>
      <c r="N4260">
        <v>1.18655826665563</v>
      </c>
      <c r="O4260">
        <v>20.9</v>
      </c>
      <c r="P4260">
        <v>380.76923076922998</v>
      </c>
      <c r="Q4260">
        <v>0.15676869539600499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E4261">
        <v>12.453215999999999</v>
      </c>
      <c r="F4261">
        <v>10.9</v>
      </c>
      <c r="G4261">
        <v>18.183670466862399</v>
      </c>
      <c r="H4261">
        <v>-7.5079429521827601</v>
      </c>
      <c r="I4261">
        <v>-31.056013303394302</v>
      </c>
      <c r="J4261">
        <v>-1.4258209507633499</v>
      </c>
      <c r="K4261">
        <v>11.357315218214699</v>
      </c>
      <c r="L4261">
        <v>10.8378070953112</v>
      </c>
      <c r="M4261">
        <v>32.169121894075602</v>
      </c>
      <c r="N4261">
        <v>0.49745871437021699</v>
      </c>
      <c r="O4261">
        <v>36.238532110091697</v>
      </c>
      <c r="P4261">
        <v>48.703956343792598</v>
      </c>
      <c r="Q4261">
        <v>-1.1823424006401E-2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E4262">
        <v>12.380940000000001</v>
      </c>
      <c r="F4262">
        <v>11.74</v>
      </c>
      <c r="G4262">
        <v>164.269364003536</v>
      </c>
      <c r="H4262">
        <v>22.272746749090199</v>
      </c>
      <c r="I4262">
        <v>83.861024070375805</v>
      </c>
      <c r="J4262">
        <v>-4.4818938010478</v>
      </c>
      <c r="K4262">
        <v>10.7757492465716</v>
      </c>
      <c r="L4262">
        <v>8.4696968618995196</v>
      </c>
      <c r="M4262">
        <v>61.178274088492202</v>
      </c>
      <c r="N4262">
        <v>1.5454955666010299</v>
      </c>
      <c r="O4262">
        <v>18.6541737649063</v>
      </c>
      <c r="P4262">
        <v>254.682779456193</v>
      </c>
      <c r="Q4262">
        <v>1.5676976620875999E-2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304</v>
      </c>
      <c r="E4263">
        <v>12.36600329</v>
      </c>
      <c r="F4263">
        <v>9.6999999999999993</v>
      </c>
      <c r="G4263">
        <v>23.623590024428999</v>
      </c>
      <c r="H4263">
        <v>11.500607425434399</v>
      </c>
      <c r="I4263">
        <v>62.314728611036799</v>
      </c>
      <c r="K4263">
        <v>7.4558110420013204</v>
      </c>
      <c r="L4263">
        <v>6.1263673267176699</v>
      </c>
      <c r="M4263">
        <v>97.187459567895004</v>
      </c>
      <c r="N4263">
        <v>0.47986852917008999</v>
      </c>
      <c r="O4263">
        <v>0</v>
      </c>
      <c r="P4263">
        <v>94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D4264" t="s">
        <v>905</v>
      </c>
      <c r="E4264">
        <v>12.35481897</v>
      </c>
      <c r="F4264">
        <v>2.4500000000000002</v>
      </c>
      <c r="G4264">
        <v>19.3632349948432</v>
      </c>
      <c r="H4264">
        <v>-14.6364039576343</v>
      </c>
      <c r="I4264">
        <v>-8.6464868417039593</v>
      </c>
      <c r="J4264">
        <v>-5.4121164713912204</v>
      </c>
      <c r="K4264">
        <v>2.7593866488534702</v>
      </c>
      <c r="L4264">
        <v>2.4281826553630799</v>
      </c>
      <c r="M4264">
        <v>34.463714142632</v>
      </c>
      <c r="N4264">
        <v>0.76987184926160102</v>
      </c>
      <c r="O4264">
        <v>73.061224489795904</v>
      </c>
      <c r="P4264">
        <v>72.535211267605604</v>
      </c>
      <c r="Q4264">
        <v>2.2894555074456001E-2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777</v>
      </c>
      <c r="E4265">
        <v>12.3173505</v>
      </c>
      <c r="F4265">
        <v>282.2</v>
      </c>
      <c r="G4265">
        <v>53.795236559711903</v>
      </c>
      <c r="H4265">
        <v>-8.4255995577005791</v>
      </c>
      <c r="I4265">
        <v>-54.130157780108199</v>
      </c>
      <c r="J4265">
        <v>7.8938360656482196</v>
      </c>
      <c r="K4265">
        <v>322.23685376170403</v>
      </c>
      <c r="L4265">
        <v>292.36018274271203</v>
      </c>
      <c r="M4265">
        <v>68.397379168284502</v>
      </c>
      <c r="N4265">
        <v>2.0190858864891998</v>
      </c>
      <c r="O4265">
        <v>71.438695960311804</v>
      </c>
      <c r="P4265">
        <v>134.38538205980001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1344</v>
      </c>
      <c r="E4266">
        <v>12.3047556</v>
      </c>
      <c r="F4266">
        <v>5.21</v>
      </c>
      <c r="G4266">
        <v>47.482521790337501</v>
      </c>
      <c r="H4266">
        <v>62.250422781395997</v>
      </c>
      <c r="I4266">
        <v>29.5018066972975</v>
      </c>
      <c r="J4266">
        <v>24.161077444958501</v>
      </c>
      <c r="K4266">
        <v>3.5104900296142199</v>
      </c>
      <c r="L4266">
        <v>3.4699238368196301</v>
      </c>
      <c r="M4266">
        <v>91.511139747676395</v>
      </c>
      <c r="N4266">
        <v>3.2297654002686</v>
      </c>
      <c r="O4266">
        <v>4.4145873320537499</v>
      </c>
      <c r="P4266">
        <v>113.52459016393399</v>
      </c>
      <c r="Q4266">
        <v>5.6868937179392003E-2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239</v>
      </c>
      <c r="E4267">
        <v>12.2239995</v>
      </c>
      <c r="F4267">
        <v>45.13</v>
      </c>
      <c r="G4267">
        <v>42.162337522284297</v>
      </c>
      <c r="H4267">
        <v>-8.1486023443056599</v>
      </c>
      <c r="I4267">
        <v>1.0745450312306799</v>
      </c>
      <c r="J4267">
        <v>3.64347181115575</v>
      </c>
      <c r="K4267">
        <v>44.330537402403699</v>
      </c>
      <c r="L4267">
        <v>40.1719417757024</v>
      </c>
      <c r="M4267">
        <v>56.623883212651897</v>
      </c>
      <c r="N4267">
        <v>3.0302243837993701</v>
      </c>
      <c r="O4267">
        <v>18.081099047196901</v>
      </c>
      <c r="P4267">
        <v>118.547215496368</v>
      </c>
      <c r="Q4267">
        <v>0.120775559175354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E4268">
        <v>12.218999999999999</v>
      </c>
      <c r="F4268">
        <v>36.770000000000003</v>
      </c>
      <c r="G4268">
        <v>24.474453446721</v>
      </c>
      <c r="H4268">
        <v>-28.301982922442601</v>
      </c>
      <c r="I4268">
        <v>-31.020400538045699</v>
      </c>
      <c r="J4268">
        <v>-18.598082378162001</v>
      </c>
      <c r="K4268">
        <v>47.2265862911459</v>
      </c>
      <c r="L4268">
        <v>41.877660564747302</v>
      </c>
      <c r="M4268">
        <v>10.4886964824139</v>
      </c>
      <c r="N4268">
        <v>0.28573363538163998</v>
      </c>
      <c r="O4268">
        <v>59.532227359260197</v>
      </c>
      <c r="P4268">
        <v>79.365853658536594</v>
      </c>
      <c r="Q4268">
        <v>5.4567228630023001E-2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297</v>
      </c>
      <c r="E4269">
        <v>12.216832</v>
      </c>
      <c r="F4269">
        <v>2.68</v>
      </c>
      <c r="G4269">
        <v>10.433429930715601</v>
      </c>
      <c r="H4269">
        <v>9.0312213253614697</v>
      </c>
      <c r="I4269">
        <v>26.400057463205101</v>
      </c>
      <c r="J4269">
        <v>12.5161194617653</v>
      </c>
      <c r="K4269">
        <v>2.3373755282136601</v>
      </c>
      <c r="L4269">
        <v>2.12261917457201</v>
      </c>
      <c r="M4269">
        <v>71.736031994987997</v>
      </c>
      <c r="N4269">
        <v>2.2128996324333099</v>
      </c>
      <c r="O4269">
        <v>4.8507462686567102</v>
      </c>
      <c r="P4269">
        <v>90.070921985815602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713</v>
      </c>
      <c r="E4270">
        <v>12.214835947999999</v>
      </c>
      <c r="F4270">
        <v>2619.9899999999998</v>
      </c>
      <c r="G4270">
        <v>1.56136830003039</v>
      </c>
      <c r="H4270">
        <v>-0.27039762730433398</v>
      </c>
      <c r="I4270">
        <v>0.89024651475706396</v>
      </c>
      <c r="J4270">
        <v>0.60178853202270799</v>
      </c>
      <c r="K4270">
        <v>2508.4159746236501</v>
      </c>
      <c r="L4270">
        <v>2336.3341656625198</v>
      </c>
      <c r="M4270">
        <v>57.569699091115801</v>
      </c>
      <c r="N4270">
        <v>0.32569874051435899</v>
      </c>
      <c r="O4270">
        <v>1.9713815701586499</v>
      </c>
      <c r="P4270">
        <v>29.959821428571399</v>
      </c>
      <c r="Q4270">
        <v>2.2268006150822001E-2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49</v>
      </c>
      <c r="E4271">
        <v>12.188651999999999</v>
      </c>
      <c r="F4271">
        <v>43.98</v>
      </c>
      <c r="G4271">
        <v>78.950960328543502</v>
      </c>
      <c r="H4271">
        <v>6.5859576469008196</v>
      </c>
      <c r="I4271">
        <v>68.826021437251299</v>
      </c>
      <c r="J4271">
        <v>12.3674532838847</v>
      </c>
      <c r="K4271">
        <v>35.6362103375752</v>
      </c>
      <c r="L4271">
        <v>30.7965385898272</v>
      </c>
      <c r="M4271">
        <v>69.750264366769898</v>
      </c>
      <c r="N4271">
        <v>0.78540442719587999</v>
      </c>
      <c r="O4271">
        <v>0</v>
      </c>
      <c r="P4271">
        <v>116.65024630541799</v>
      </c>
      <c r="Q4271">
        <v>7.8497074931093994E-2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629</v>
      </c>
      <c r="E4272">
        <v>12.162312350000001</v>
      </c>
      <c r="F4272">
        <v>14.96</v>
      </c>
      <c r="G4272">
        <v>-19.882797580898401</v>
      </c>
      <c r="H4272">
        <v>11.798429903708</v>
      </c>
      <c r="I4272">
        <v>-7.84466154835326</v>
      </c>
      <c r="J4272">
        <v>0.33391042593109499</v>
      </c>
      <c r="K4272">
        <v>13.919854340273201</v>
      </c>
      <c r="L4272">
        <v>13.4603953242665</v>
      </c>
      <c r="M4272">
        <v>49.840477509908801</v>
      </c>
      <c r="N4272">
        <v>2.87254522723783</v>
      </c>
      <c r="O4272">
        <v>47.393048128342201</v>
      </c>
      <c r="Q4272">
        <v>9.7532786701028995E-2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629</v>
      </c>
      <c r="E4273">
        <v>12.159905804999999</v>
      </c>
      <c r="F4273">
        <v>15</v>
      </c>
      <c r="G4273">
        <v>-0.50292566171966802</v>
      </c>
      <c r="H4273">
        <v>-14.6539245551515</v>
      </c>
      <c r="I4273">
        <v>-20.095514144033402</v>
      </c>
      <c r="J4273">
        <v>-8.8922555041423795E-2</v>
      </c>
      <c r="K4273">
        <v>13.9877581221611</v>
      </c>
      <c r="L4273">
        <v>11.785994744820901</v>
      </c>
      <c r="M4273">
        <v>75.1333248830108</v>
      </c>
      <c r="N4273">
        <v>0.10503112033195</v>
      </c>
      <c r="O4273">
        <v>11.2666666666666</v>
      </c>
      <c r="P4273">
        <v>108.333333333333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403</v>
      </c>
      <c r="E4274">
        <v>12.132183400000001</v>
      </c>
      <c r="F4274">
        <v>26</v>
      </c>
      <c r="G4274">
        <v>-1.79765539681637</v>
      </c>
      <c r="H4274">
        <v>33.482949015220001</v>
      </c>
      <c r="I4274">
        <v>32.791350484306797</v>
      </c>
      <c r="J4274">
        <v>1.8702611184279601</v>
      </c>
      <c r="K4274">
        <v>21.214157520381001</v>
      </c>
      <c r="L4274">
        <v>19.769936630006899</v>
      </c>
      <c r="M4274">
        <v>59.959028670892501</v>
      </c>
      <c r="N4274">
        <v>2.0252511770130499</v>
      </c>
      <c r="O4274">
        <v>0.84615384615385203</v>
      </c>
      <c r="P4274">
        <v>72.872340425531902</v>
      </c>
      <c r="Q4274">
        <v>0.13483572842119901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713</v>
      </c>
      <c r="E4275">
        <v>12.120252429999899</v>
      </c>
      <c r="F4275">
        <v>38.47</v>
      </c>
      <c r="G4275">
        <v>16.169619618916698</v>
      </c>
      <c r="H4275">
        <v>1.85015774958849</v>
      </c>
      <c r="I4275">
        <v>5.2572120981960202</v>
      </c>
      <c r="J4275">
        <v>1.2049776298014601</v>
      </c>
      <c r="K4275">
        <v>36.6373018675054</v>
      </c>
      <c r="L4275">
        <v>33.576030777394401</v>
      </c>
      <c r="M4275">
        <v>57.562155009737999</v>
      </c>
      <c r="N4275">
        <v>1.75413777115353</v>
      </c>
      <c r="O4275">
        <v>0.64985703145308205</v>
      </c>
      <c r="P4275">
        <v>43.920688365132797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934</v>
      </c>
      <c r="E4276">
        <v>12.08</v>
      </c>
      <c r="F4276">
        <v>6.02</v>
      </c>
      <c r="G4276">
        <v>-29.594420035686198</v>
      </c>
      <c r="H4276">
        <v>-5.5100974352144201</v>
      </c>
      <c r="I4276">
        <v>-37.021449672509803</v>
      </c>
      <c r="J4276">
        <v>-0.74573700495932205</v>
      </c>
      <c r="K4276">
        <v>6.1877662347824396</v>
      </c>
      <c r="L4276">
        <v>6.6096221364066299</v>
      </c>
      <c r="M4276">
        <v>39.656744758683601</v>
      </c>
      <c r="N4276">
        <v>1.02807525401922</v>
      </c>
      <c r="O4276">
        <v>47.840531561461802</v>
      </c>
      <c r="P4276">
        <v>13.3709981167608</v>
      </c>
      <c r="Q4276">
        <v>5.3743051768355997E-2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629</v>
      </c>
      <c r="E4277">
        <v>11.941592</v>
      </c>
      <c r="F4277">
        <v>3971</v>
      </c>
      <c r="G4277">
        <v>20.546666947505901</v>
      </c>
      <c r="H4277">
        <v>8.4178452374091002</v>
      </c>
      <c r="I4277">
        <v>-11.647657232537</v>
      </c>
      <c r="J4277">
        <v>4.9137157022012099</v>
      </c>
      <c r="K4277">
        <v>3920.41103595306</v>
      </c>
      <c r="L4277">
        <v>3418.1861634734701</v>
      </c>
      <c r="M4277">
        <v>53.162931359616401</v>
      </c>
      <c r="N4277">
        <v>0.44034090909090901</v>
      </c>
      <c r="O4277">
        <v>19.5668597330647</v>
      </c>
      <c r="P4277">
        <v>106.28035635438</v>
      </c>
      <c r="Q4277">
        <v>6.8920355375619996E-2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65</v>
      </c>
      <c r="E4278">
        <v>11.9316455</v>
      </c>
      <c r="F4278">
        <v>24.67</v>
      </c>
      <c r="G4278">
        <v>111.60435925519801</v>
      </c>
      <c r="H4278">
        <v>-4.5281007085368401</v>
      </c>
      <c r="I4278">
        <v>-21.426835831634499</v>
      </c>
      <c r="J4278">
        <v>-8.8922555041423795E-2</v>
      </c>
      <c r="K4278">
        <v>24.485756308319399</v>
      </c>
      <c r="L4278">
        <v>21.480986768955901</v>
      </c>
      <c r="M4278">
        <v>97.755691246373402</v>
      </c>
      <c r="N4278">
        <v>0</v>
      </c>
      <c r="O4278">
        <v>15.4843940008106</v>
      </c>
      <c r="P4278">
        <v>228.933333333333</v>
      </c>
    </row>
    <row r="4279" spans="1:17" hidden="1" x14ac:dyDescent="0.3">
      <c r="A4279" t="s">
        <v>8716</v>
      </c>
      <c r="B4279" t="s">
        <v>4230</v>
      </c>
      <c r="C4279" t="str">
        <f>IFERROR(VLOOKUP(Table1[[#This Row],[Ticker]],[1]!Table1[[Symbol]:[Industry]],2,FALSE),"-")</f>
        <v>-</v>
      </c>
      <c r="D4279" t="s">
        <v>49</v>
      </c>
      <c r="E4279">
        <v>11.93</v>
      </c>
      <c r="F4279">
        <v>119.3</v>
      </c>
      <c r="M4279">
        <v>100</v>
      </c>
      <c r="N4279">
        <v>1</v>
      </c>
      <c r="Q4279">
        <v>5.4726977498741003E-2</v>
      </c>
    </row>
    <row r="4280" spans="1:17" hidden="1" x14ac:dyDescent="0.3">
      <c r="A4280" t="s">
        <v>8717</v>
      </c>
      <c r="B4280" t="s">
        <v>8718</v>
      </c>
      <c r="C4280" t="str">
        <f>IFERROR(VLOOKUP(Table1[[#This Row],[Ticker]],[1]!Table1[[Symbol]:[Industry]],2,FALSE),"-")</f>
        <v>-</v>
      </c>
      <c r="D4280" t="s">
        <v>539</v>
      </c>
      <c r="E4280">
        <v>11.897264085512999</v>
      </c>
      <c r="F4280">
        <v>41.6</v>
      </c>
      <c r="G4280">
        <v>-15.3793042725829</v>
      </c>
      <c r="H4280">
        <v>0.46937531367417401</v>
      </c>
      <c r="I4280">
        <v>-7.4625701415268599</v>
      </c>
      <c r="J4280">
        <v>-8.8922555041423795E-2</v>
      </c>
      <c r="K4280">
        <v>40.633158770564201</v>
      </c>
      <c r="L4280">
        <v>39.482903812952401</v>
      </c>
      <c r="M4280">
        <v>100</v>
      </c>
      <c r="N4280">
        <v>0</v>
      </c>
      <c r="O4280">
        <v>0</v>
      </c>
      <c r="P4280">
        <v>10.227874933757199</v>
      </c>
    </row>
    <row r="4281" spans="1:17" hidden="1" x14ac:dyDescent="0.3">
      <c r="A4281" t="s">
        <v>8719</v>
      </c>
      <c r="B4281" t="s">
        <v>8720</v>
      </c>
      <c r="C4281" t="str">
        <f>IFERROR(VLOOKUP(Table1[[#This Row],[Ticker]],[1]!Table1[[Symbol]:[Industry]],2,FALSE),"-")</f>
        <v>-</v>
      </c>
      <c r="E4281">
        <v>11.86131108</v>
      </c>
      <c r="F4281">
        <v>33.29</v>
      </c>
      <c r="G4281">
        <v>34.8265557334188</v>
      </c>
      <c r="H4281">
        <v>-19.0782292432412</v>
      </c>
      <c r="I4281">
        <v>-45.302491190971999</v>
      </c>
      <c r="J4281">
        <v>-7.8068570358854004</v>
      </c>
      <c r="K4281">
        <v>42.384021620656902</v>
      </c>
      <c r="L4281">
        <v>44.549195165192899</v>
      </c>
      <c r="M4281">
        <v>16.026937028914201</v>
      </c>
      <c r="N4281">
        <v>0.56897734005027101</v>
      </c>
      <c r="O4281">
        <v>140.10213277260399</v>
      </c>
      <c r="P4281">
        <v>115.32988357050399</v>
      </c>
      <c r="Q4281">
        <v>6.5682797850977998E-2</v>
      </c>
    </row>
    <row r="4282" spans="1:17" hidden="1" x14ac:dyDescent="0.3">
      <c r="A4282" t="s">
        <v>8721</v>
      </c>
      <c r="B4282" t="s">
        <v>8722</v>
      </c>
      <c r="C4282" t="str">
        <f>IFERROR(VLOOKUP(Table1[[#This Row],[Ticker]],[1]!Table1[[Symbol]:[Industry]],2,FALSE),"-")</f>
        <v>-</v>
      </c>
      <c r="D4282" t="s">
        <v>171</v>
      </c>
      <c r="E4282">
        <v>11.84418</v>
      </c>
      <c r="F4282">
        <v>66.150000000000006</v>
      </c>
      <c r="G4282">
        <v>-87.871868310732594</v>
      </c>
      <c r="H4282">
        <v>-5.7699779648545197</v>
      </c>
      <c r="I4282">
        <v>-57.312067839435997</v>
      </c>
      <c r="J4282">
        <v>-5.6145476413793096</v>
      </c>
      <c r="K4282">
        <v>70.765435816367102</v>
      </c>
      <c r="L4282">
        <v>88.180193959093799</v>
      </c>
      <c r="M4282">
        <v>39.123282920873898</v>
      </c>
      <c r="N4282">
        <v>0.95382726804735996</v>
      </c>
      <c r="O4282">
        <v>165.003779289493</v>
      </c>
      <c r="P4282">
        <v>15.626638699528</v>
      </c>
      <c r="Q4282">
        <v>8.4763191280251005E-2</v>
      </c>
    </row>
    <row r="4283" spans="1:17" hidden="1" x14ac:dyDescent="0.3">
      <c r="A4283" t="s">
        <v>8723</v>
      </c>
      <c r="B4283" t="s">
        <v>8724</v>
      </c>
      <c r="C4283" t="str">
        <f>IFERROR(VLOOKUP(Table1[[#This Row],[Ticker]],[1]!Table1[[Symbol]:[Industry]],2,FALSE),"-")</f>
        <v>-</v>
      </c>
      <c r="D4283" t="s">
        <v>629</v>
      </c>
      <c r="E4283">
        <v>11.716959759</v>
      </c>
      <c r="F4283">
        <v>11.3</v>
      </c>
      <c r="G4283">
        <v>52.907828692553899</v>
      </c>
      <c r="H4283">
        <v>16.1068199263838</v>
      </c>
      <c r="I4283">
        <v>-1.56701377904699</v>
      </c>
      <c r="J4283">
        <v>-14.823402734547701</v>
      </c>
      <c r="K4283">
        <v>9.9507410901354998</v>
      </c>
      <c r="L4283">
        <v>8.9570436225166894</v>
      </c>
      <c r="M4283">
        <v>58.143764770179097</v>
      </c>
      <c r="N4283">
        <v>2.4605448411783901</v>
      </c>
      <c r="O4283">
        <v>35.398230088495502</v>
      </c>
      <c r="P4283">
        <v>111.61048689138499</v>
      </c>
      <c r="Q4283">
        <v>9.3297069792744006E-2</v>
      </c>
    </row>
    <row r="4284" spans="1:17" hidden="1" x14ac:dyDescent="0.3">
      <c r="A4284" t="s">
        <v>8725</v>
      </c>
      <c r="B4284" t="s">
        <v>8726</v>
      </c>
      <c r="C4284" t="str">
        <f>IFERROR(VLOOKUP(Table1[[#This Row],[Ticker]],[1]!Table1[[Symbol]:[Industry]],2,FALSE),"-")</f>
        <v>-</v>
      </c>
      <c r="D4284" t="s">
        <v>21</v>
      </c>
      <c r="E4284">
        <v>11.70162</v>
      </c>
      <c r="F4284">
        <v>24.8</v>
      </c>
      <c r="G4284">
        <v>46.019118371514502</v>
      </c>
      <c r="H4284">
        <v>2.3981102466465001</v>
      </c>
      <c r="I4284">
        <v>8.5155635923596797</v>
      </c>
      <c r="J4284">
        <v>18.544929780468301</v>
      </c>
      <c r="K4284">
        <v>20.422341058356199</v>
      </c>
      <c r="L4284">
        <v>18.123113862602299</v>
      </c>
      <c r="M4284">
        <v>66.690893458923696</v>
      </c>
      <c r="N4284">
        <v>0.921481293717899</v>
      </c>
      <c r="O4284">
        <v>7.5403225806451601</v>
      </c>
      <c r="P4284">
        <v>81.419166057059201</v>
      </c>
      <c r="Q4284">
        <v>7.3889167589340004E-3</v>
      </c>
    </row>
    <row r="4285" spans="1:17" hidden="1" x14ac:dyDescent="0.3">
      <c r="A4285" t="s">
        <v>8727</v>
      </c>
      <c r="B4285" t="s">
        <v>8728</v>
      </c>
      <c r="C4285" t="str">
        <f>IFERROR(VLOOKUP(Table1[[#This Row],[Ticker]],[1]!Table1[[Symbol]:[Industry]],2,FALSE),"-")</f>
        <v>-</v>
      </c>
      <c r="D4285" t="s">
        <v>130</v>
      </c>
      <c r="E4285">
        <v>11.68815375</v>
      </c>
      <c r="F4285">
        <v>9.8000000000000007</v>
      </c>
      <c r="G4285">
        <v>-82.2443473479331</v>
      </c>
      <c r="H4285">
        <v>-9.7038819585368294</v>
      </c>
      <c r="I4285">
        <v>-32.655485903151501</v>
      </c>
      <c r="J4285">
        <v>2.0141268666199901</v>
      </c>
      <c r="K4285">
        <v>9.9220474030060899</v>
      </c>
      <c r="L4285">
        <v>11.251886304889</v>
      </c>
      <c r="M4285">
        <v>50.052143904314597</v>
      </c>
      <c r="N4285">
        <v>0.84248247193125003</v>
      </c>
      <c r="O4285">
        <v>137.24489795918299</v>
      </c>
      <c r="P4285">
        <v>15.702479338842901</v>
      </c>
    </row>
    <row r="4286" spans="1:17" hidden="1" x14ac:dyDescent="0.3">
      <c r="A4286" t="s">
        <v>8729</v>
      </c>
      <c r="B4286" t="s">
        <v>8730</v>
      </c>
      <c r="C4286" t="str">
        <f>IFERROR(VLOOKUP(Table1[[#This Row],[Ticker]],[1]!Table1[[Symbol]:[Industry]],2,FALSE),"-")</f>
        <v>-</v>
      </c>
      <c r="D4286" t="s">
        <v>393</v>
      </c>
      <c r="E4286">
        <v>11.616816</v>
      </c>
      <c r="F4286">
        <v>8.8800000000000008</v>
      </c>
      <c r="G4286">
        <v>-11.7610253601863</v>
      </c>
      <c r="H4286">
        <v>19.6677034872673</v>
      </c>
      <c r="I4286">
        <v>16.235606010175101</v>
      </c>
      <c r="J4286">
        <v>-8.8922555041423795E-2</v>
      </c>
      <c r="K4286">
        <v>7.1811405498925698</v>
      </c>
      <c r="L4286">
        <v>7.1378067096001399</v>
      </c>
      <c r="M4286">
        <v>42.087800606116097</v>
      </c>
      <c r="N4286">
        <v>0.57154240942949397</v>
      </c>
      <c r="O4286">
        <v>10.923423423423399</v>
      </c>
      <c r="P4286">
        <v>124.810126582278</v>
      </c>
      <c r="Q4286">
        <v>1.4923455082049999E-2</v>
      </c>
    </row>
    <row r="4287" spans="1:17" hidden="1" x14ac:dyDescent="0.3">
      <c r="A4287" t="s">
        <v>8731</v>
      </c>
      <c r="B4287" t="s">
        <v>8732</v>
      </c>
      <c r="C4287" t="str">
        <f>IFERROR(VLOOKUP(Table1[[#This Row],[Ticker]],[1]!Table1[[Symbol]:[Industry]],2,FALSE),"-")</f>
        <v>-</v>
      </c>
      <c r="D4287" t="s">
        <v>539</v>
      </c>
      <c r="E4287">
        <v>11.603999999999999</v>
      </c>
      <c r="F4287">
        <v>17.53</v>
      </c>
      <c r="G4287">
        <v>-2.58963534669105</v>
      </c>
      <c r="H4287">
        <v>20.556645054175</v>
      </c>
      <c r="I4287">
        <v>-8.5477758614260804</v>
      </c>
      <c r="J4287">
        <v>-19.344940060511799</v>
      </c>
      <c r="K4287">
        <v>17.473388201034499</v>
      </c>
      <c r="L4287">
        <v>15.254849237472699</v>
      </c>
      <c r="M4287">
        <v>44.500394098911002</v>
      </c>
      <c r="N4287">
        <v>3.28272511490237</v>
      </c>
      <c r="O4287">
        <v>35.082715345122601</v>
      </c>
      <c r="P4287">
        <v>112.484848484848</v>
      </c>
      <c r="Q4287">
        <v>8.0892573979326005E-2</v>
      </c>
    </row>
    <row r="4288" spans="1:17" hidden="1" x14ac:dyDescent="0.3">
      <c r="A4288" t="s">
        <v>8733</v>
      </c>
      <c r="B4288" t="s">
        <v>8734</v>
      </c>
      <c r="C4288" t="str">
        <f>IFERROR(VLOOKUP(Table1[[#This Row],[Ticker]],[1]!Table1[[Symbol]:[Industry]],2,FALSE),"-")</f>
        <v>-</v>
      </c>
      <c r="D4288" t="s">
        <v>539</v>
      </c>
      <c r="E4288">
        <v>11.603899999999999</v>
      </c>
      <c r="F4288">
        <v>6.94</v>
      </c>
      <c r="G4288">
        <v>88.590351657857298</v>
      </c>
      <c r="H4288">
        <v>5.5197461814153197</v>
      </c>
      <c r="I4288">
        <v>-2.8233952948595098</v>
      </c>
      <c r="J4288">
        <v>-0.37793989608188</v>
      </c>
      <c r="K4288">
        <v>6.5066917852925199</v>
      </c>
      <c r="L4288">
        <v>6.1500152667258101</v>
      </c>
      <c r="M4288">
        <v>49.6471251983588</v>
      </c>
      <c r="N4288">
        <v>0.74857954545454497</v>
      </c>
      <c r="O4288">
        <v>66.426512968299704</v>
      </c>
      <c r="P4288">
        <v>123.870967741935</v>
      </c>
      <c r="Q4288">
        <v>0.115982586006747</v>
      </c>
    </row>
    <row r="4289" spans="1:17" hidden="1" x14ac:dyDescent="0.3">
      <c r="A4289" t="s">
        <v>8735</v>
      </c>
      <c r="B4289" t="s">
        <v>8736</v>
      </c>
      <c r="C4289" t="str">
        <f>IFERROR(VLOOKUP(Table1[[#This Row],[Ticker]],[1]!Table1[[Symbol]:[Industry]],2,FALSE),"-")</f>
        <v>-</v>
      </c>
      <c r="E4289">
        <v>11.59803</v>
      </c>
      <c r="F4289">
        <v>34.5</v>
      </c>
      <c r="G4289">
        <v>-8.1003672172393593</v>
      </c>
      <c r="H4289">
        <v>5.0390974691397004</v>
      </c>
      <c r="I4289">
        <v>-6.3388526848083098</v>
      </c>
      <c r="J4289">
        <v>7.14037680801591</v>
      </c>
      <c r="K4289">
        <v>30.6994812914219</v>
      </c>
      <c r="L4289">
        <v>31.040490948111898</v>
      </c>
      <c r="M4289">
        <v>54.852993535305202</v>
      </c>
      <c r="N4289">
        <v>0.83605889237823405</v>
      </c>
      <c r="O4289">
        <v>9.85507246376811</v>
      </c>
      <c r="P4289">
        <v>42.679900744416798</v>
      </c>
      <c r="Q4289">
        <v>-5.6069442659602002E-2</v>
      </c>
    </row>
    <row r="4290" spans="1:17" hidden="1" x14ac:dyDescent="0.3">
      <c r="A4290" t="s">
        <v>8737</v>
      </c>
      <c r="B4290" t="s">
        <v>8738</v>
      </c>
      <c r="C4290" t="str">
        <f>IFERROR(VLOOKUP(Table1[[#This Row],[Ticker]],[1]!Table1[[Symbol]:[Industry]],2,FALSE),"-")</f>
        <v>-</v>
      </c>
      <c r="D4290" t="s">
        <v>539</v>
      </c>
      <c r="E4290">
        <v>11.598000000000001</v>
      </c>
      <c r="F4290">
        <v>278.55</v>
      </c>
      <c r="G4290">
        <v>153.92117001593701</v>
      </c>
      <c r="H4290">
        <v>123.196258265822</v>
      </c>
      <c r="I4290">
        <v>83.013638046788401</v>
      </c>
      <c r="J4290">
        <v>3.31293300253542</v>
      </c>
      <c r="K4290">
        <v>182.78477331957399</v>
      </c>
      <c r="L4290">
        <v>133.31091850073599</v>
      </c>
      <c r="M4290">
        <v>98.866712615700493</v>
      </c>
      <c r="N4290">
        <v>1.4558083815049701</v>
      </c>
      <c r="O4290">
        <v>4.0926225094237898</v>
      </c>
      <c r="P4290">
        <v>213.32958380202399</v>
      </c>
      <c r="Q4290">
        <v>9.6208146033782999E-2</v>
      </c>
    </row>
    <row r="4291" spans="1:17" hidden="1" x14ac:dyDescent="0.3">
      <c r="A4291" t="s">
        <v>8739</v>
      </c>
      <c r="B4291" t="s">
        <v>8740</v>
      </c>
      <c r="C4291" t="str">
        <f>IFERROR(VLOOKUP(Table1[[#This Row],[Ticker]],[1]!Table1[[Symbol]:[Industry]],2,FALSE),"-")</f>
        <v>-</v>
      </c>
      <c r="D4291" t="s">
        <v>346</v>
      </c>
      <c r="E4291">
        <v>11.585045279999999</v>
      </c>
      <c r="F4291">
        <v>9.4600000000000009</v>
      </c>
      <c r="G4291">
        <v>374.92192132276</v>
      </c>
      <c r="H4291">
        <v>44.918976700625798</v>
      </c>
      <c r="I4291">
        <v>388.06905436536198</v>
      </c>
      <c r="J4291">
        <v>7.9019450248672598</v>
      </c>
      <c r="K4291">
        <v>6.4012808525674201</v>
      </c>
      <c r="M4291">
        <v>100</v>
      </c>
      <c r="N4291">
        <v>2.6276434332954599</v>
      </c>
      <c r="O4291">
        <v>0</v>
      </c>
      <c r="P4291">
        <v>425.55555555555497</v>
      </c>
    </row>
    <row r="4292" spans="1:17" hidden="1" x14ac:dyDescent="0.3">
      <c r="A4292" t="s">
        <v>8741</v>
      </c>
      <c r="B4292" t="s">
        <v>8742</v>
      </c>
      <c r="C4292" t="str">
        <f>IFERROR(VLOOKUP(Table1[[#This Row],[Ticker]],[1]!Table1[[Symbol]:[Industry]],2,FALSE),"-")</f>
        <v>-</v>
      </c>
      <c r="E4292">
        <v>11.575343999999999</v>
      </c>
      <c r="F4292">
        <v>19.97</v>
      </c>
      <c r="G4292">
        <v>-5.4507411798660703</v>
      </c>
      <c r="H4292">
        <v>-4.47549681584879</v>
      </c>
      <c r="I4292">
        <v>9.0119733009822998</v>
      </c>
      <c r="J4292">
        <v>-3.7851250866869899</v>
      </c>
      <c r="K4292">
        <v>20.043217394661799</v>
      </c>
      <c r="L4292">
        <v>18.439872373378002</v>
      </c>
      <c r="M4292">
        <v>50.7047944261924</v>
      </c>
      <c r="N4292">
        <v>1.7251390991233</v>
      </c>
      <c r="O4292">
        <v>30.9964947421131</v>
      </c>
      <c r="P4292">
        <v>90.371782650142904</v>
      </c>
    </row>
    <row r="4293" spans="1:17" hidden="1" x14ac:dyDescent="0.3">
      <c r="A4293" t="s">
        <v>8743</v>
      </c>
      <c r="B4293" t="s">
        <v>8744</v>
      </c>
      <c r="C4293" t="str">
        <f>IFERROR(VLOOKUP(Table1[[#This Row],[Ticker]],[1]!Table1[[Symbol]:[Industry]],2,FALSE),"-")</f>
        <v>-</v>
      </c>
      <c r="D4293" t="s">
        <v>539</v>
      </c>
      <c r="E4293">
        <v>11.571470400000001</v>
      </c>
      <c r="F4293">
        <v>36.65</v>
      </c>
      <c r="G4293">
        <v>51.960650251024099</v>
      </c>
      <c r="H4293">
        <v>-26.942587630066001</v>
      </c>
      <c r="I4293">
        <v>-45.920467369257103</v>
      </c>
      <c r="J4293">
        <v>-5.0667441420300703</v>
      </c>
      <c r="K4293">
        <v>47.4114040192242</v>
      </c>
      <c r="L4293">
        <v>47.804738259314703</v>
      </c>
      <c r="M4293">
        <v>13.522078303389</v>
      </c>
      <c r="N4293">
        <v>0.79227153646738702</v>
      </c>
      <c r="O4293">
        <v>100.272851296043</v>
      </c>
      <c r="P4293">
        <v>77.567829457364297</v>
      </c>
    </row>
    <row r="4294" spans="1:17" hidden="1" x14ac:dyDescent="0.3">
      <c r="A4294" t="s">
        <v>8745</v>
      </c>
      <c r="B4294" t="s">
        <v>8746</v>
      </c>
      <c r="C4294" t="str">
        <f>IFERROR(VLOOKUP(Table1[[#This Row],[Ticker]],[1]!Table1[[Symbol]:[Industry]],2,FALSE),"-")</f>
        <v>-</v>
      </c>
      <c r="D4294" t="s">
        <v>713</v>
      </c>
      <c r="E4294">
        <v>11.560360832000001</v>
      </c>
      <c r="F4294">
        <v>56.61</v>
      </c>
      <c r="G4294">
        <v>58.545114968733003</v>
      </c>
      <c r="H4294">
        <v>4.45359265530755</v>
      </c>
      <c r="I4294">
        <v>22.873446544844398</v>
      </c>
      <c r="J4294">
        <v>4.9276154824447804</v>
      </c>
      <c r="K4294">
        <v>52.2579154150025</v>
      </c>
      <c r="L4294">
        <v>44.8294339841773</v>
      </c>
      <c r="M4294">
        <v>44.735305969102399</v>
      </c>
      <c r="N4294">
        <v>1.19922530831333</v>
      </c>
      <c r="O4294">
        <v>1.53683094859564</v>
      </c>
      <c r="P4294">
        <v>85.424172944644596</v>
      </c>
    </row>
    <row r="4295" spans="1:17" hidden="1" x14ac:dyDescent="0.3">
      <c r="A4295" t="s">
        <v>8747</v>
      </c>
      <c r="B4295" t="s">
        <v>8748</v>
      </c>
      <c r="C4295" t="str">
        <f>IFERROR(VLOOKUP(Table1[[#This Row],[Ticker]],[1]!Table1[[Symbol]:[Industry]],2,FALSE),"-")</f>
        <v>-</v>
      </c>
      <c r="D4295" t="s">
        <v>65</v>
      </c>
      <c r="E4295">
        <v>11.556179999999999</v>
      </c>
      <c r="F4295">
        <v>18.850000000000001</v>
      </c>
      <c r="G4295">
        <v>81.991939736391103</v>
      </c>
      <c r="H4295">
        <v>-31.131154143651301</v>
      </c>
      <c r="I4295">
        <v>140.90016889002499</v>
      </c>
      <c r="J4295">
        <v>-7.7701515516808701</v>
      </c>
      <c r="K4295">
        <v>21.602839029824398</v>
      </c>
      <c r="L4295">
        <v>14.8993393711305</v>
      </c>
      <c r="M4295">
        <v>5.9713122850551104</v>
      </c>
      <c r="N4295">
        <v>0.294822296691367</v>
      </c>
      <c r="O4295">
        <v>54.960212201591503</v>
      </c>
      <c r="P4295">
        <v>302.77777777777698</v>
      </c>
      <c r="Q4295">
        <v>0.136917697260907</v>
      </c>
    </row>
    <row r="4296" spans="1:17" hidden="1" x14ac:dyDescent="0.3">
      <c r="A4296" t="s">
        <v>8749</v>
      </c>
      <c r="B4296" t="s">
        <v>8750</v>
      </c>
      <c r="C4296" t="str">
        <f>IFERROR(VLOOKUP(Table1[[#This Row],[Ticker]],[1]!Table1[[Symbol]:[Industry]],2,FALSE),"-")</f>
        <v>-</v>
      </c>
      <c r="D4296" t="s">
        <v>403</v>
      </c>
      <c r="E4296">
        <v>11.551848</v>
      </c>
      <c r="F4296">
        <v>0.73</v>
      </c>
      <c r="G4296">
        <v>-33.202115915200899</v>
      </c>
      <c r="H4296">
        <v>-17.3187983829554</v>
      </c>
      <c r="I4296">
        <v>-6.6629447144625003</v>
      </c>
      <c r="J4296">
        <v>1.2624287963099201</v>
      </c>
      <c r="K4296">
        <v>0.72682261362899903</v>
      </c>
      <c r="M4296">
        <v>61.082908147690198</v>
      </c>
      <c r="N4296">
        <v>0.95869809079718904</v>
      </c>
      <c r="O4296">
        <v>68.493150684931507</v>
      </c>
      <c r="P4296">
        <v>87.179487179487097</v>
      </c>
    </row>
    <row r="4297" spans="1:17" hidden="1" x14ac:dyDescent="0.3">
      <c r="A4297" t="s">
        <v>8751</v>
      </c>
      <c r="B4297" t="s">
        <v>8752</v>
      </c>
      <c r="C4297" t="str">
        <f>IFERROR(VLOOKUP(Table1[[#This Row],[Ticker]],[1]!Table1[[Symbol]:[Industry]],2,FALSE),"-")</f>
        <v>-</v>
      </c>
      <c r="D4297" t="s">
        <v>304</v>
      </c>
      <c r="E4297">
        <v>11.55</v>
      </c>
      <c r="F4297">
        <v>40.42</v>
      </c>
      <c r="G4297">
        <v>-31.607179206340099</v>
      </c>
      <c r="H4297">
        <v>-12.861434041870099</v>
      </c>
      <c r="I4297">
        <v>-0.95659788787580302</v>
      </c>
      <c r="J4297">
        <v>-8.8922555041423795E-2</v>
      </c>
      <c r="K4297">
        <v>38.994458523624097</v>
      </c>
      <c r="L4297">
        <v>38.383447929024499</v>
      </c>
      <c r="M4297">
        <v>36.768014404604301</v>
      </c>
      <c r="N4297">
        <v>0.28571428571428498</v>
      </c>
      <c r="O4297">
        <v>11.6279069767441</v>
      </c>
      <c r="P4297">
        <v>34.643570952698198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E4298">
        <v>11.520929184</v>
      </c>
      <c r="F4298">
        <v>4.58</v>
      </c>
      <c r="G4298">
        <v>-73.023941548475605</v>
      </c>
      <c r="H4298">
        <v>-11.058712953434799</v>
      </c>
      <c r="I4298">
        <v>-61.514551169299601</v>
      </c>
      <c r="J4298">
        <v>0.570418104299241</v>
      </c>
      <c r="K4298">
        <v>5.0772369599195697</v>
      </c>
      <c r="L4298">
        <v>7.3376083586091898</v>
      </c>
      <c r="M4298">
        <v>58.105447271352702</v>
      </c>
      <c r="N4298">
        <v>1.43851711924439</v>
      </c>
      <c r="O4298">
        <v>150.87336244541399</v>
      </c>
      <c r="P4298">
        <v>15.3652392947103</v>
      </c>
      <c r="Q4298">
        <v>-0.20627306825783601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D4299" t="s">
        <v>445</v>
      </c>
      <c r="E4299">
        <v>11.5086195</v>
      </c>
      <c r="F4299">
        <v>22.99</v>
      </c>
      <c r="G4299">
        <v>38.7244862689993</v>
      </c>
      <c r="H4299">
        <v>0.68929059581098195</v>
      </c>
      <c r="I4299">
        <v>-24.8790937827855</v>
      </c>
      <c r="J4299">
        <v>7.8504173200700702</v>
      </c>
      <c r="K4299">
        <v>22.3233314052944</v>
      </c>
      <c r="L4299">
        <v>20.481157976452302</v>
      </c>
      <c r="M4299">
        <v>61.323561146994699</v>
      </c>
      <c r="N4299">
        <v>2.6209899122449598</v>
      </c>
      <c r="O4299">
        <v>39.1909525880817</v>
      </c>
      <c r="P4299">
        <v>95.826235093696695</v>
      </c>
      <c r="Q4299">
        <v>7.0228778750717993E-2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D4300" t="s">
        <v>629</v>
      </c>
      <c r="E4300">
        <v>11.484</v>
      </c>
      <c r="F4300">
        <v>191.4</v>
      </c>
      <c r="G4300">
        <v>-20.615407401622601</v>
      </c>
      <c r="I4300">
        <v>-7.4682743590203797</v>
      </c>
      <c r="M4300">
        <v>100</v>
      </c>
      <c r="N4300">
        <v>1</v>
      </c>
      <c r="O4300">
        <v>0</v>
      </c>
      <c r="P4300">
        <v>4.9917718047174997</v>
      </c>
      <c r="Q4300">
        <v>3.0346719918976001E-2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905</v>
      </c>
      <c r="E4301">
        <v>11.482786000000001</v>
      </c>
      <c r="F4301">
        <v>11.9</v>
      </c>
      <c r="G4301">
        <v>12.124302275141201</v>
      </c>
      <c r="H4301">
        <v>-9.4041998292402695</v>
      </c>
      <c r="I4301">
        <v>-17.563714425300802</v>
      </c>
      <c r="J4301">
        <v>2.0570001917396898</v>
      </c>
      <c r="K4301">
        <v>11.535126966516801</v>
      </c>
      <c r="L4301">
        <v>11.009695199449499</v>
      </c>
      <c r="M4301">
        <v>56.399750253420301</v>
      </c>
      <c r="N4301">
        <v>0.31327988760375303</v>
      </c>
      <c r="O4301">
        <v>31.092436974789901</v>
      </c>
      <c r="P4301">
        <v>44.592952612393603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E4302">
        <v>11.47776</v>
      </c>
      <c r="F4302">
        <v>26</v>
      </c>
      <c r="G4302">
        <v>17.014872357016898</v>
      </c>
      <c r="H4302">
        <v>2.2552690945266001</v>
      </c>
      <c r="I4302">
        <v>-15.1910600058628</v>
      </c>
      <c r="J4302">
        <v>-1.50306396918284</v>
      </c>
      <c r="K4302">
        <v>25.005397647393899</v>
      </c>
      <c r="L4302">
        <v>27.281489560855899</v>
      </c>
      <c r="M4302">
        <v>44.8633989783903</v>
      </c>
      <c r="N4302">
        <v>1.1090909090909</v>
      </c>
      <c r="O4302">
        <v>106.653846153846</v>
      </c>
      <c r="P4302">
        <v>57.958687727825001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E4303">
        <v>11.462266</v>
      </c>
      <c r="F4303">
        <v>63.19</v>
      </c>
      <c r="G4303">
        <v>-45.314930159326202</v>
      </c>
      <c r="H4303">
        <v>1.0859343791824601</v>
      </c>
      <c r="I4303">
        <v>69.277083545781807</v>
      </c>
      <c r="J4303">
        <v>3.9733073498851099</v>
      </c>
      <c r="K4303">
        <v>58.2287360831968</v>
      </c>
      <c r="L4303">
        <v>54.895883928709601</v>
      </c>
      <c r="M4303">
        <v>43.782384976447702</v>
      </c>
      <c r="N4303">
        <v>1.0314478909520199</v>
      </c>
      <c r="O4303">
        <v>46.067415730336997</v>
      </c>
      <c r="P4303">
        <v>113.33558406482101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1396</v>
      </c>
      <c r="E4304">
        <v>11.45887875</v>
      </c>
      <c r="F4304">
        <v>4.5</v>
      </c>
      <c r="G4304">
        <v>-33.770444512462603</v>
      </c>
      <c r="H4304">
        <v>-8.6947673752035097</v>
      </c>
      <c r="I4304">
        <v>-33.094966798658497</v>
      </c>
      <c r="J4304">
        <v>-4.2555892217080897</v>
      </c>
      <c r="K4304">
        <v>4.7627703548649896</v>
      </c>
      <c r="L4304">
        <v>5.3561663706122804</v>
      </c>
      <c r="M4304">
        <v>47.605475345879903</v>
      </c>
      <c r="N4304">
        <v>0.28819654087793001</v>
      </c>
      <c r="O4304">
        <v>75.5555555555555</v>
      </c>
      <c r="P4304">
        <v>14.213197969543099</v>
      </c>
      <c r="Q4304">
        <v>-1.0186106867709E-2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304</v>
      </c>
      <c r="E4305">
        <v>11.4439172</v>
      </c>
      <c r="F4305">
        <v>7.99</v>
      </c>
      <c r="G4305">
        <v>29.538451861620899</v>
      </c>
      <c r="H4305">
        <v>0.46532898922925497</v>
      </c>
      <c r="I4305">
        <v>39.730430026738297</v>
      </c>
      <c r="J4305">
        <v>-8.8922555041423795E-2</v>
      </c>
      <c r="K4305">
        <v>6.5198160697871899</v>
      </c>
      <c r="L4305">
        <v>5.3159002345713802</v>
      </c>
      <c r="M4305">
        <v>99.999983397573999</v>
      </c>
      <c r="N4305">
        <v>0.27417596242556402</v>
      </c>
      <c r="O4305">
        <v>0</v>
      </c>
      <c r="P4305">
        <v>113.06666666666599</v>
      </c>
      <c r="Q4305">
        <v>0.12597251738795701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629</v>
      </c>
      <c r="E4306">
        <v>11.44339188</v>
      </c>
      <c r="F4306">
        <v>10.199999999999999</v>
      </c>
      <c r="G4306">
        <v>-23.094616392269799</v>
      </c>
      <c r="H4306">
        <v>0.183941176279906</v>
      </c>
      <c r="I4306">
        <v>-17.840380115500398</v>
      </c>
      <c r="J4306">
        <v>-6.1039601490263902</v>
      </c>
      <c r="K4306">
        <v>10.6975136926575</v>
      </c>
      <c r="L4306">
        <v>11.188478512976101</v>
      </c>
      <c r="M4306">
        <v>37.096939384922102</v>
      </c>
      <c r="N4306">
        <v>1.00434394891401</v>
      </c>
      <c r="O4306">
        <v>84.019607843137194</v>
      </c>
      <c r="P4306">
        <v>17.106773823191698</v>
      </c>
      <c r="Q4306">
        <v>3.1204242838215001E-2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75</v>
      </c>
      <c r="E4307">
        <v>11.400829999999999</v>
      </c>
      <c r="F4307">
        <v>25.51</v>
      </c>
      <c r="G4307">
        <v>57.918000649774903</v>
      </c>
      <c r="H4307">
        <v>-11.968470947055801</v>
      </c>
      <c r="I4307">
        <v>29.2621760584843</v>
      </c>
      <c r="J4307">
        <v>-8.8922555041423795E-2</v>
      </c>
      <c r="K4307">
        <v>26.0232422591946</v>
      </c>
      <c r="L4307">
        <v>22.718022956487498</v>
      </c>
      <c r="M4307">
        <v>49.321735718422097</v>
      </c>
      <c r="N4307">
        <v>1.4101520367660301</v>
      </c>
      <c r="O4307">
        <v>20.932967463739701</v>
      </c>
      <c r="P4307">
        <v>92.383107088989405</v>
      </c>
      <c r="Q4307">
        <v>2.9339681838623E-2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403</v>
      </c>
      <c r="E4308">
        <v>11.39</v>
      </c>
      <c r="F4308">
        <v>22.34</v>
      </c>
      <c r="G4308">
        <v>80.862321717874195</v>
      </c>
      <c r="H4308">
        <v>13.1281492914631</v>
      </c>
      <c r="I4308">
        <v>5.7410120373203304</v>
      </c>
      <c r="J4308">
        <v>-9.7289225550414198</v>
      </c>
      <c r="K4308">
        <v>20.865982232884001</v>
      </c>
      <c r="L4308">
        <v>18.842864950859699</v>
      </c>
      <c r="M4308">
        <v>59.723638302435099</v>
      </c>
      <c r="N4308">
        <v>3.2266407531277399</v>
      </c>
      <c r="O4308">
        <v>24.888093106535301</v>
      </c>
      <c r="P4308">
        <v>146.578366445916</v>
      </c>
      <c r="Q4308">
        <v>8.0743729341008E-2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75</v>
      </c>
      <c r="E4309">
        <v>11.3719146</v>
      </c>
      <c r="F4309">
        <v>13.14</v>
      </c>
      <c r="G4309">
        <v>76.546666947505898</v>
      </c>
      <c r="H4309">
        <v>58.069301888865702</v>
      </c>
      <c r="I4309">
        <v>27.7747457252696</v>
      </c>
      <c r="J4309">
        <v>33.102566806660697</v>
      </c>
      <c r="K4309">
        <v>8.8986860117639104</v>
      </c>
      <c r="L4309">
        <v>7.8157736388597403</v>
      </c>
      <c r="M4309">
        <v>80.600677129160701</v>
      </c>
      <c r="N4309">
        <v>2.3966081780606001</v>
      </c>
      <c r="O4309">
        <v>0</v>
      </c>
      <c r="P4309">
        <v>130.52631578947299</v>
      </c>
      <c r="Q4309">
        <v>4.7437628871924001E-2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E4310">
        <v>11.325763999999999</v>
      </c>
      <c r="F4310">
        <v>22.7</v>
      </c>
      <c r="G4310">
        <v>-1.01881477165302</v>
      </c>
      <c r="H4310">
        <v>-12.5677046689328</v>
      </c>
      <c r="I4310">
        <v>-20.221118898398501</v>
      </c>
      <c r="J4310">
        <v>7.0638231763844903</v>
      </c>
      <c r="K4310">
        <v>23.2492600160572</v>
      </c>
      <c r="L4310">
        <v>23.0458928744725</v>
      </c>
      <c r="M4310">
        <v>45.841459433644701</v>
      </c>
      <c r="N4310">
        <v>0.850951447064204</v>
      </c>
      <c r="O4310">
        <v>31.718061674008801</v>
      </c>
      <c r="P4310">
        <v>38.753056234718798</v>
      </c>
      <c r="Q4310">
        <v>0.121776447701242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E4311">
        <v>11.3170368</v>
      </c>
      <c r="F4311">
        <v>38.31</v>
      </c>
      <c r="G4311">
        <v>-54.662734761895699</v>
      </c>
      <c r="H4311">
        <v>-2.86598212753958</v>
      </c>
      <c r="I4311">
        <v>-16.9238865627403</v>
      </c>
      <c r="J4311">
        <v>5.0149502328528897</v>
      </c>
      <c r="K4311">
        <v>40.454283215982798</v>
      </c>
      <c r="L4311">
        <v>42.909497313427003</v>
      </c>
      <c r="M4311">
        <v>71.425659922631596</v>
      </c>
      <c r="N4311">
        <v>0.37944664031620501</v>
      </c>
      <c r="O4311">
        <v>49.438788827982201</v>
      </c>
      <c r="P4311">
        <v>4.9301561216105396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713</v>
      </c>
      <c r="E4312">
        <v>11.309675944999899</v>
      </c>
      <c r="F4312">
        <v>20.059999999999999</v>
      </c>
      <c r="G4312">
        <v>8.5489248630393906</v>
      </c>
      <c r="H4312">
        <v>-0.92872668662761804</v>
      </c>
      <c r="I4312">
        <v>1.64689354047145</v>
      </c>
      <c r="J4312">
        <v>0.92837144292398399</v>
      </c>
      <c r="K4312">
        <v>19.145540649132698</v>
      </c>
      <c r="L4312">
        <v>17.745675737544399</v>
      </c>
      <c r="M4312">
        <v>51.507867780463002</v>
      </c>
      <c r="N4312">
        <v>1.15273754233681</v>
      </c>
      <c r="O4312">
        <v>4.6859421734795701</v>
      </c>
      <c r="P4312">
        <v>40.5746320953048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1474</v>
      </c>
      <c r="E4313">
        <v>11.26464</v>
      </c>
      <c r="F4313">
        <v>30.5</v>
      </c>
      <c r="G4313">
        <v>131.12682752766599</v>
      </c>
      <c r="H4313">
        <v>0.98914067077350898</v>
      </c>
      <c r="I4313">
        <v>144.273960570268</v>
      </c>
      <c r="J4313">
        <v>-1.8545726352982299</v>
      </c>
      <c r="K4313">
        <v>30.721246320737201</v>
      </c>
      <c r="M4313">
        <v>63.041270915883501</v>
      </c>
      <c r="N4313">
        <v>1.76169222094151</v>
      </c>
      <c r="O4313">
        <v>44.885245901639301</v>
      </c>
      <c r="P4313">
        <v>169.43462897526501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713</v>
      </c>
      <c r="E4314">
        <v>11.262924035999999</v>
      </c>
      <c r="F4314">
        <v>266.70999999999998</v>
      </c>
      <c r="G4314">
        <v>7.4816431489492201</v>
      </c>
      <c r="H4314">
        <v>0.45248676548174399</v>
      </c>
      <c r="I4314">
        <v>4.4821207148520203</v>
      </c>
      <c r="J4314">
        <v>1.00628496790127</v>
      </c>
      <c r="K4314">
        <v>254.46886752766801</v>
      </c>
      <c r="L4314">
        <v>234.03495424239199</v>
      </c>
      <c r="M4314">
        <v>55.874429077666797</v>
      </c>
      <c r="N4314">
        <v>0.72562274197302101</v>
      </c>
      <c r="O4314">
        <v>6.79764538262532</v>
      </c>
      <c r="P4314">
        <v>36.076530612244802</v>
      </c>
      <c r="Q4314">
        <v>3.1845093282099998E-4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403</v>
      </c>
      <c r="E4315">
        <v>11.226522959999899</v>
      </c>
      <c r="F4315">
        <v>9.76</v>
      </c>
      <c r="G4315">
        <v>-30.387667011218198</v>
      </c>
      <c r="H4315">
        <v>-4.5281007085368401</v>
      </c>
      <c r="I4315">
        <v>-7.5138096045980998</v>
      </c>
      <c r="J4315">
        <v>-8.8922555041423795E-2</v>
      </c>
      <c r="K4315">
        <v>9.7316512701080704</v>
      </c>
      <c r="L4315">
        <v>10.201910875387499</v>
      </c>
      <c r="M4315">
        <v>99.999990417572306</v>
      </c>
      <c r="O4315">
        <v>5.0204918032786798</v>
      </c>
      <c r="P4315">
        <v>6.0869565217391397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239</v>
      </c>
      <c r="E4316">
        <v>11.194652103999999</v>
      </c>
      <c r="F4316">
        <v>7.49</v>
      </c>
      <c r="G4316">
        <v>53.151770674327999</v>
      </c>
      <c r="H4316">
        <v>25.732768856680501</v>
      </c>
      <c r="I4316">
        <v>-4.9995009700506303</v>
      </c>
      <c r="J4316">
        <v>-4.5532082693271301</v>
      </c>
      <c r="K4316">
        <v>6.2449117352336296</v>
      </c>
      <c r="L4316">
        <v>5.4329677798588696</v>
      </c>
      <c r="M4316">
        <v>69.653206548266397</v>
      </c>
      <c r="N4316">
        <v>2.8339387416028301</v>
      </c>
      <c r="O4316">
        <v>16.555407209612799</v>
      </c>
      <c r="P4316">
        <v>116.473988439306</v>
      </c>
      <c r="Q4316">
        <v>8.5667032047861996E-2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D4317" t="s">
        <v>346</v>
      </c>
      <c r="E4317">
        <v>11.174310800000001</v>
      </c>
      <c r="F4317">
        <v>20.45</v>
      </c>
      <c r="G4317">
        <v>32.919952576605503</v>
      </c>
      <c r="H4317">
        <v>-14.263728069006801</v>
      </c>
      <c r="I4317">
        <v>18.127437872022</v>
      </c>
      <c r="J4317">
        <v>-8.8922555041423795E-2</v>
      </c>
      <c r="K4317">
        <v>19.449641572445501</v>
      </c>
      <c r="L4317">
        <v>16.738720373243599</v>
      </c>
      <c r="M4317">
        <v>93.782601484393297</v>
      </c>
      <c r="N4317">
        <v>0.19742491313246699</v>
      </c>
      <c r="O4317">
        <v>35.5501222493887</v>
      </c>
      <c r="P4317">
        <v>123.009814612868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E4318">
        <v>11.165017499999999</v>
      </c>
      <c r="F4318">
        <v>0.68</v>
      </c>
      <c r="G4318">
        <v>-4.1786077777687503</v>
      </c>
      <c r="H4318">
        <v>8.5866533898238107</v>
      </c>
      <c r="I4318">
        <v>-46.440628688009703</v>
      </c>
      <c r="J4318">
        <v>1.3816656802526699</v>
      </c>
      <c r="K4318">
        <v>0.67213474493343295</v>
      </c>
      <c r="L4318">
        <v>0.68623621710636495</v>
      </c>
      <c r="M4318">
        <v>63.427659216571399</v>
      </c>
      <c r="N4318">
        <v>0.57446403888540898</v>
      </c>
      <c r="O4318">
        <v>80.882352941176407</v>
      </c>
      <c r="P4318">
        <v>41.6666666666666</v>
      </c>
      <c r="Q4318">
        <v>6.2889047282240998E-2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D4319" t="s">
        <v>239</v>
      </c>
      <c r="E4319">
        <v>11.164999999999999</v>
      </c>
      <c r="F4319">
        <v>16.55</v>
      </c>
      <c r="G4319">
        <v>-27.9094224176743</v>
      </c>
      <c r="H4319">
        <v>-3.7950524495264699</v>
      </c>
      <c r="I4319">
        <v>11.1396551058663</v>
      </c>
      <c r="J4319">
        <v>4.0146127984939204</v>
      </c>
      <c r="K4319">
        <v>16.544880671601302</v>
      </c>
      <c r="L4319">
        <v>15.9498441693211</v>
      </c>
      <c r="M4319">
        <v>42.0226855105468</v>
      </c>
      <c r="N4319">
        <v>1.6654156821624599</v>
      </c>
      <c r="O4319">
        <v>37.0392749244713</v>
      </c>
      <c r="P4319">
        <v>34.9918433931484</v>
      </c>
      <c r="Q4319">
        <v>2.8124097495105999E-2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E4320">
        <v>11.12112919</v>
      </c>
      <c r="F4320">
        <v>16.5</v>
      </c>
      <c r="G4320">
        <v>335.28667554226303</v>
      </c>
      <c r="H4320">
        <v>9.80613842189792</v>
      </c>
      <c r="I4320">
        <v>126.67038861887001</v>
      </c>
      <c r="J4320">
        <v>-7.7685714853760404</v>
      </c>
      <c r="K4320">
        <v>15.3971679430972</v>
      </c>
      <c r="L4320">
        <v>10.8386170253351</v>
      </c>
      <c r="M4320">
        <v>40.776288466842502</v>
      </c>
      <c r="N4320">
        <v>0.11628603251054501</v>
      </c>
      <c r="O4320">
        <v>22.060606060605998</v>
      </c>
      <c r="P4320">
        <v>506.61764705882302</v>
      </c>
      <c r="Q4320">
        <v>8.8747810921900996E-2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E4321">
        <v>11.046504000000001</v>
      </c>
      <c r="F4321">
        <v>10.55</v>
      </c>
      <c r="G4321">
        <v>-66.404036669864297</v>
      </c>
      <c r="H4321">
        <v>4.1587679783318396</v>
      </c>
      <c r="I4321">
        <v>-62.053930540230901</v>
      </c>
      <c r="J4321">
        <v>12.111285995532</v>
      </c>
      <c r="K4321">
        <v>10.3839193321768</v>
      </c>
      <c r="L4321">
        <v>14.091942269468101</v>
      </c>
      <c r="M4321">
        <v>79.762960990030706</v>
      </c>
      <c r="N4321">
        <v>2.3145483628304002</v>
      </c>
      <c r="O4321">
        <v>146.54028436018899</v>
      </c>
      <c r="P4321">
        <v>32.040050062578203</v>
      </c>
      <c r="Q4321">
        <v>-4.3754417498660998E-2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D4322" t="s">
        <v>539</v>
      </c>
      <c r="E4322">
        <v>11.044600000000001</v>
      </c>
      <c r="F4322">
        <v>23.06</v>
      </c>
      <c r="G4322">
        <v>359.86650500418602</v>
      </c>
      <c r="H4322">
        <v>139.053679829765</v>
      </c>
      <c r="I4322">
        <v>77.490530442522399</v>
      </c>
      <c r="J4322">
        <v>-1.22337633655402</v>
      </c>
      <c r="K4322">
        <v>15.7343259079659</v>
      </c>
      <c r="L4322">
        <v>11.8964830907188</v>
      </c>
      <c r="M4322">
        <v>82.825604113601699</v>
      </c>
      <c r="N4322">
        <v>1.8881270590414301</v>
      </c>
      <c r="O4322">
        <v>8.4128360797918607</v>
      </c>
      <c r="P4322">
        <v>433.79629629629602</v>
      </c>
      <c r="Q4322">
        <v>7.8601194965461002E-2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414</v>
      </c>
      <c r="E4323">
        <v>11.01515</v>
      </c>
      <c r="F4323">
        <v>16.77</v>
      </c>
      <c r="G4323">
        <v>25.4739018747408</v>
      </c>
      <c r="H4323">
        <v>21.723687560418799</v>
      </c>
      <c r="I4323">
        <v>24.103471751571501</v>
      </c>
      <c r="J4323">
        <v>16.029498497590101</v>
      </c>
      <c r="K4323">
        <v>14.000837825384499</v>
      </c>
      <c r="L4323">
        <v>12.7432162204462</v>
      </c>
      <c r="M4323">
        <v>74.406115351968495</v>
      </c>
      <c r="N4323">
        <v>1.3512357332132501</v>
      </c>
      <c r="O4323">
        <v>7.3345259391770901</v>
      </c>
      <c r="P4323">
        <v>76.155462184873898</v>
      </c>
      <c r="Q4323">
        <v>6.0459797824186E-2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E4324">
        <v>11.011295</v>
      </c>
      <c r="F4324">
        <v>34.5</v>
      </c>
      <c r="G4324">
        <v>104.392820793659</v>
      </c>
      <c r="H4324">
        <v>-22.605903912198102</v>
      </c>
      <c r="I4324">
        <v>-32.320673341438201</v>
      </c>
      <c r="J4324">
        <v>4.9580258017660803</v>
      </c>
      <c r="K4324">
        <v>37.781168394900902</v>
      </c>
      <c r="L4324">
        <v>35.668182516407597</v>
      </c>
      <c r="M4324">
        <v>63.261666986352502</v>
      </c>
      <c r="N4324">
        <v>0.222175993343041</v>
      </c>
      <c r="O4324">
        <v>48.086956521739097</v>
      </c>
      <c r="P4324">
        <v>170.588235294117</v>
      </c>
      <c r="Q4324">
        <v>5.1750601313281998E-2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388</v>
      </c>
      <c r="E4325">
        <v>11.008869142479501</v>
      </c>
      <c r="F4325">
        <v>3.28</v>
      </c>
      <c r="G4325">
        <v>169.888316289155</v>
      </c>
      <c r="H4325">
        <v>-4.5281007085368401</v>
      </c>
      <c r="I4325">
        <v>136.02480232111</v>
      </c>
      <c r="J4325">
        <v>-8.8922555041423795E-2</v>
      </c>
      <c r="K4325">
        <v>3.1957522783884902</v>
      </c>
      <c r="L4325">
        <v>2.4269815063641702</v>
      </c>
      <c r="M4325">
        <v>72.517567115718407</v>
      </c>
      <c r="N4325">
        <v>1.14851485148514</v>
      </c>
      <c r="O4325">
        <v>4.5731707317073296</v>
      </c>
      <c r="P4325">
        <v>355.55555555555497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713</v>
      </c>
      <c r="E4326">
        <v>10.982502</v>
      </c>
      <c r="F4326">
        <v>298.87</v>
      </c>
      <c r="G4326">
        <v>-16.467158765399802</v>
      </c>
      <c r="H4326">
        <v>-8.3012622139545407</v>
      </c>
      <c r="I4326">
        <v>12.402086189203199</v>
      </c>
      <c r="J4326">
        <v>-1.83360340610524</v>
      </c>
      <c r="K4326">
        <v>298.14125214861701</v>
      </c>
      <c r="L4326">
        <v>275.99200461448999</v>
      </c>
      <c r="M4326">
        <v>56.692276819569898</v>
      </c>
      <c r="N4326">
        <v>0.64014549248275598</v>
      </c>
      <c r="O4326">
        <v>13.1160705323384</v>
      </c>
      <c r="P4326">
        <v>45.790243902439002</v>
      </c>
      <c r="Q4326">
        <v>-0.11226619776288201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806</v>
      </c>
      <c r="E4327">
        <v>10.944000000000001</v>
      </c>
      <c r="F4327">
        <v>30.9</v>
      </c>
      <c r="G4327">
        <v>-25.929759851501402</v>
      </c>
      <c r="H4327">
        <v>-0.73841139477787898</v>
      </c>
      <c r="I4327">
        <v>-3.4653371690288899</v>
      </c>
      <c r="J4327">
        <v>-8.8922555041423795E-2</v>
      </c>
      <c r="K4327">
        <v>30.307887342375501</v>
      </c>
      <c r="L4327">
        <v>29.248274476456501</v>
      </c>
      <c r="M4327">
        <v>32.572805189291302</v>
      </c>
      <c r="N4327">
        <v>0.121442867676934</v>
      </c>
      <c r="O4327">
        <v>10.1941747572815</v>
      </c>
      <c r="P4327">
        <v>26.173948550428701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629</v>
      </c>
      <c r="E4328">
        <v>10.932349800000001</v>
      </c>
      <c r="F4328">
        <v>19.5</v>
      </c>
      <c r="G4328">
        <v>4.3928207936598103</v>
      </c>
      <c r="H4328">
        <v>13.058934105388699</v>
      </c>
      <c r="I4328">
        <v>7.0252479539091803</v>
      </c>
      <c r="J4328">
        <v>8.6839813872128602</v>
      </c>
      <c r="K4328">
        <v>17.769724408350999</v>
      </c>
      <c r="L4328">
        <v>16.0723149364729</v>
      </c>
      <c r="M4328">
        <v>51.220346413042101</v>
      </c>
      <c r="N4328">
        <v>1.3845299344716799</v>
      </c>
      <c r="O4328">
        <v>7.6410256410256201</v>
      </c>
      <c r="P4328">
        <v>78.7351054078826</v>
      </c>
      <c r="Q4328">
        <v>1.037436860966E-2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539</v>
      </c>
      <c r="E4329">
        <v>10.9305</v>
      </c>
      <c r="F4329">
        <v>11.12</v>
      </c>
      <c r="G4329">
        <v>3.5449694580035902</v>
      </c>
      <c r="H4329">
        <v>-4.0685418850074297</v>
      </c>
      <c r="I4329">
        <v>6.0900604460701997</v>
      </c>
      <c r="J4329">
        <v>1.68016496823603</v>
      </c>
      <c r="K4329">
        <v>10.384561523560601</v>
      </c>
      <c r="L4329">
        <v>9.9400552707109302</v>
      </c>
      <c r="M4329">
        <v>50.197899894435302</v>
      </c>
      <c r="N4329">
        <v>1.9746288736772499</v>
      </c>
      <c r="O4329">
        <v>3.1474820143884998</v>
      </c>
      <c r="P4329">
        <v>38.999999999999901</v>
      </c>
      <c r="Q4329">
        <v>5.1557439332707997E-2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21</v>
      </c>
      <c r="E4330">
        <v>10.907999999999999</v>
      </c>
      <c r="F4330">
        <v>22.02</v>
      </c>
      <c r="G4330">
        <v>21.388815453205801</v>
      </c>
      <c r="H4330">
        <v>14.1141406707735</v>
      </c>
      <c r="I4330">
        <v>-16.720915728955202</v>
      </c>
      <c r="J4330">
        <v>3.7790019732604598</v>
      </c>
      <c r="K4330">
        <v>18.005729323099601</v>
      </c>
      <c r="L4330">
        <v>15.581633042113999</v>
      </c>
      <c r="M4330">
        <v>78.636544883421294</v>
      </c>
      <c r="N4330">
        <v>2.4432889549168602</v>
      </c>
      <c r="O4330">
        <v>14.577656675749299</v>
      </c>
      <c r="P4330">
        <v>214.57142857142799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E4331">
        <v>10.897792000000001</v>
      </c>
      <c r="F4331">
        <v>27.44</v>
      </c>
      <c r="G4331">
        <v>214.41760394111901</v>
      </c>
      <c r="H4331">
        <v>-9.8395761183729107</v>
      </c>
      <c r="I4331">
        <v>-44.690226455167803</v>
      </c>
      <c r="J4331">
        <v>-13.879967331160801</v>
      </c>
      <c r="K4331">
        <v>33.304602296488397</v>
      </c>
      <c r="L4331">
        <v>29.524363553130701</v>
      </c>
      <c r="M4331">
        <v>39.849000504686103</v>
      </c>
      <c r="N4331">
        <v>0.192845970028518</v>
      </c>
      <c r="O4331">
        <v>68.913994169096199</v>
      </c>
      <c r="P4331">
        <v>240.024783147459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D4332" t="s">
        <v>713</v>
      </c>
      <c r="E4332">
        <v>10.8938445</v>
      </c>
      <c r="F4332">
        <v>73.010000000000005</v>
      </c>
      <c r="G4332">
        <v>13.5820099828489</v>
      </c>
      <c r="H4332">
        <v>4.8255350900958396</v>
      </c>
      <c r="I4332">
        <v>15.8527833617454</v>
      </c>
      <c r="J4332">
        <v>5.3492796921495804</v>
      </c>
      <c r="K4332">
        <v>64.854236169183807</v>
      </c>
      <c r="L4332">
        <v>60.0700395682235</v>
      </c>
      <c r="M4332">
        <v>65.817523880043396</v>
      </c>
      <c r="N4332">
        <v>1.02971287148743</v>
      </c>
      <c r="O4332">
        <v>2.2462676345706001</v>
      </c>
      <c r="P4332">
        <v>41.766990291262097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E4333">
        <v>10.853185979999999</v>
      </c>
      <c r="F4333">
        <v>71.5</v>
      </c>
      <c r="G4333">
        <v>-2.7549455293642402</v>
      </c>
      <c r="H4333">
        <v>-5.7405559303610199</v>
      </c>
      <c r="I4333">
        <v>-9.3598298695778102</v>
      </c>
      <c r="J4333">
        <v>-2.20496351067281</v>
      </c>
      <c r="K4333">
        <v>70.217148167397596</v>
      </c>
      <c r="L4333">
        <v>70.018303582141101</v>
      </c>
      <c r="M4333">
        <v>48.724438292716599</v>
      </c>
      <c r="N4333">
        <v>0.42697009146702197</v>
      </c>
      <c r="O4333">
        <v>63.3006993006993</v>
      </c>
      <c r="P4333">
        <v>56.113537117903903</v>
      </c>
      <c r="Q4333">
        <v>9.6257867604698996E-2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242</v>
      </c>
      <c r="E4334">
        <v>10.833946795999999</v>
      </c>
      <c r="F4334">
        <v>46.57</v>
      </c>
      <c r="G4334">
        <v>3.00370176576696</v>
      </c>
      <c r="H4334">
        <v>2.37804065878646</v>
      </c>
      <c r="I4334">
        <v>-35.990423832046503</v>
      </c>
      <c r="J4334">
        <v>-5.9460654121842698</v>
      </c>
      <c r="K4334">
        <v>46.548776209469501</v>
      </c>
      <c r="L4334">
        <v>45.885223230942302</v>
      </c>
      <c r="M4334">
        <v>51.589178569271802</v>
      </c>
      <c r="N4334">
        <v>1.08114349390165</v>
      </c>
      <c r="O4334">
        <v>48.2714193686922</v>
      </c>
      <c r="P4334">
        <v>35.970802919707999</v>
      </c>
      <c r="Q4334">
        <v>4.6095031202158999E-2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539</v>
      </c>
      <c r="E4335">
        <v>10.797967999999999</v>
      </c>
      <c r="F4335">
        <v>55.1</v>
      </c>
      <c r="G4335">
        <v>58.059487460326402</v>
      </c>
      <c r="H4335">
        <v>-5.2300353087765101</v>
      </c>
      <c r="I4335">
        <v>41.881690530939899</v>
      </c>
      <c r="J4335">
        <v>8.4643246843371998</v>
      </c>
      <c r="K4335">
        <v>50.467334632517101</v>
      </c>
      <c r="L4335">
        <v>42.778859662342398</v>
      </c>
      <c r="M4335">
        <v>56.519722379630899</v>
      </c>
      <c r="N4335">
        <v>0.71151538953520199</v>
      </c>
      <c r="O4335">
        <v>19.673321234119701</v>
      </c>
      <c r="P4335">
        <v>103.396087117017</v>
      </c>
      <c r="Q4335">
        <v>0.14473015679429699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E4336">
        <v>10.765279159999899</v>
      </c>
      <c r="F4336">
        <v>1.48</v>
      </c>
      <c r="G4336">
        <v>33.532605739896297</v>
      </c>
      <c r="H4336">
        <v>0.54436305957910602</v>
      </c>
      <c r="I4336">
        <v>4.0753869071282596</v>
      </c>
      <c r="J4336">
        <v>-2.11594958206845</v>
      </c>
      <c r="K4336">
        <v>1.4062123408054299</v>
      </c>
      <c r="L4336">
        <v>1.3684594862652799</v>
      </c>
      <c r="M4336">
        <v>67.508284671455002</v>
      </c>
      <c r="N4336">
        <v>1.5169849575398</v>
      </c>
      <c r="O4336">
        <v>72.297297297297206</v>
      </c>
      <c r="P4336">
        <v>80.487804878048706</v>
      </c>
      <c r="Q4336">
        <v>3.6070861652228003E-2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E4337">
        <v>10.704434895</v>
      </c>
      <c r="F4337">
        <v>10.26</v>
      </c>
      <c r="G4337">
        <v>68.343671455285502</v>
      </c>
      <c r="H4337">
        <v>25.1237600357608</v>
      </c>
      <c r="I4337">
        <v>25.2580746416312</v>
      </c>
      <c r="J4337">
        <v>21.123198657079701</v>
      </c>
      <c r="K4337">
        <v>8.31201334580817</v>
      </c>
      <c r="L4337">
        <v>7.1270563114035399</v>
      </c>
      <c r="M4337">
        <v>82.496595392853095</v>
      </c>
      <c r="N4337">
        <v>3.2967934128709899</v>
      </c>
      <c r="O4337">
        <v>5.2631578947368496</v>
      </c>
      <c r="P4337">
        <v>156.5</v>
      </c>
      <c r="Q4337">
        <v>5.4857499788151E-2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1474</v>
      </c>
      <c r="E4338">
        <v>10.69338522</v>
      </c>
      <c r="F4338">
        <v>11.24</v>
      </c>
      <c r="G4338">
        <v>200.18992224293501</v>
      </c>
      <c r="H4338">
        <v>17.176444746008599</v>
      </c>
      <c r="I4338">
        <v>63.1649538362621</v>
      </c>
      <c r="J4338">
        <v>13.8472476577245</v>
      </c>
      <c r="K4338">
        <v>9.5621199847691098</v>
      </c>
      <c r="L4338">
        <v>7.57466006566393</v>
      </c>
      <c r="M4338">
        <v>64.852548236859107</v>
      </c>
      <c r="N4338">
        <v>1.8320761499376601</v>
      </c>
      <c r="O4338">
        <v>16.103202846975002</v>
      </c>
      <c r="Q4338">
        <v>0.1029141490378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E4339">
        <v>10.6740096</v>
      </c>
      <c r="F4339">
        <v>23</v>
      </c>
      <c r="G4339">
        <v>-7.5373640112683198</v>
      </c>
      <c r="H4339">
        <v>0.49515510541663998</v>
      </c>
      <c r="I4339">
        <v>0.39569475873514198</v>
      </c>
      <c r="J4339">
        <v>2.5474410813222002</v>
      </c>
      <c r="K4339">
        <v>22.363181187811598</v>
      </c>
      <c r="L4339">
        <v>21.706020213115501</v>
      </c>
      <c r="M4339">
        <v>71.935073486837595</v>
      </c>
      <c r="N4339">
        <v>3.0660319472945599</v>
      </c>
      <c r="O4339">
        <v>23.391304347826001</v>
      </c>
      <c r="P4339">
        <v>44.745122718691</v>
      </c>
      <c r="Q4339">
        <v>4.1958783443471002E-2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D4340" t="s">
        <v>125</v>
      </c>
      <c r="E4340">
        <v>10.664</v>
      </c>
      <c r="F4340">
        <v>6.88</v>
      </c>
      <c r="G4340">
        <v>-12.3718850886931</v>
      </c>
      <c r="H4340">
        <v>-4.2427940038292702</v>
      </c>
      <c r="I4340">
        <v>-32.273565977257697</v>
      </c>
      <c r="J4340">
        <v>-0.37261049830382897</v>
      </c>
      <c r="K4340">
        <v>7.0165693660331501</v>
      </c>
      <c r="L4340">
        <v>7.2699095450662696</v>
      </c>
      <c r="M4340">
        <v>48.701665244851696</v>
      </c>
      <c r="N4340">
        <v>0.97635499553183402</v>
      </c>
      <c r="O4340">
        <v>88.662790697674396</v>
      </c>
      <c r="P4340">
        <v>33.3333333333333</v>
      </c>
      <c r="Q4340">
        <v>4.7159591816288003E-2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182</v>
      </c>
      <c r="E4341">
        <v>10.663589999999999</v>
      </c>
      <c r="F4341">
        <v>22.88</v>
      </c>
      <c r="G4341">
        <v>56.124353756328503</v>
      </c>
      <c r="H4341">
        <v>-5.6392118196479402</v>
      </c>
      <c r="I4341">
        <v>16.441362286966299</v>
      </c>
      <c r="J4341">
        <v>-6.9493876713204896</v>
      </c>
      <c r="K4341">
        <v>24.842717393695398</v>
      </c>
      <c r="L4341">
        <v>20.543514911807399</v>
      </c>
      <c r="M4341">
        <v>35.920343134551899</v>
      </c>
      <c r="N4341">
        <v>0.86549067300781501</v>
      </c>
      <c r="O4341">
        <v>52.928321678321602</v>
      </c>
      <c r="P4341">
        <v>116.87203791469101</v>
      </c>
      <c r="Q4341">
        <v>7.3519099345396993E-2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287</v>
      </c>
      <c r="E4342">
        <v>10.66225</v>
      </c>
      <c r="F4342">
        <v>25.73</v>
      </c>
      <c r="G4342">
        <v>-8.4929325062946504</v>
      </c>
      <c r="H4342">
        <v>-12.3698527396212</v>
      </c>
      <c r="I4342">
        <v>-17.515396717243402</v>
      </c>
      <c r="J4342">
        <v>-1.63609236636217</v>
      </c>
      <c r="K4342">
        <v>26.371165405365101</v>
      </c>
      <c r="L4342">
        <v>26.376787887563601</v>
      </c>
      <c r="M4342">
        <v>36.867288705146798</v>
      </c>
      <c r="N4342">
        <v>0.85419530803678301</v>
      </c>
      <c r="O4342">
        <v>24.368441507967301</v>
      </c>
      <c r="P4342">
        <v>22.523809523809501</v>
      </c>
      <c r="Q4342">
        <v>-8.6337622465330003E-3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140</v>
      </c>
      <c r="E4343">
        <v>10.607355</v>
      </c>
      <c r="F4343">
        <v>97</v>
      </c>
      <c r="G4343">
        <v>112.956519760703</v>
      </c>
      <c r="H4343">
        <v>6.5737456285685703</v>
      </c>
      <c r="I4343">
        <v>2.53698999512401</v>
      </c>
      <c r="J4343">
        <v>15.415721407806799</v>
      </c>
      <c r="K4343">
        <v>79.784223576957899</v>
      </c>
      <c r="L4343">
        <v>65.649905513605304</v>
      </c>
      <c r="M4343">
        <v>81.680759913532995</v>
      </c>
      <c r="N4343">
        <v>1.00641799369022</v>
      </c>
      <c r="O4343">
        <v>0.92783505154638801</v>
      </c>
      <c r="P4343">
        <v>198.461538461538</v>
      </c>
      <c r="Q4343">
        <v>0.107006240425081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D4344" t="s">
        <v>49</v>
      </c>
      <c r="E4344">
        <v>10.6033905</v>
      </c>
      <c r="F4344">
        <v>25.08</v>
      </c>
      <c r="G4344">
        <v>25.275173734836201</v>
      </c>
      <c r="H4344">
        <v>20.4718992914631</v>
      </c>
      <c r="I4344">
        <v>-44.252268083781402</v>
      </c>
      <c r="J4344">
        <v>-3.8625074607018002</v>
      </c>
      <c r="K4344">
        <v>24.211098593576899</v>
      </c>
      <c r="L4344">
        <v>23.6970731684968</v>
      </c>
      <c r="M4344">
        <v>56.699664384362002</v>
      </c>
      <c r="N4344">
        <v>1.42608867442628</v>
      </c>
      <c r="O4344">
        <v>53.508771929824498</v>
      </c>
      <c r="P4344">
        <v>56.749999999999901</v>
      </c>
      <c r="Q4344">
        <v>5.6307420441754998E-2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713</v>
      </c>
      <c r="E4345">
        <v>10.576090199999999</v>
      </c>
      <c r="F4345">
        <v>58.99</v>
      </c>
      <c r="G4345">
        <v>11.3473240434276</v>
      </c>
      <c r="H4345">
        <v>-0.69406709509145303</v>
      </c>
      <c r="I4345">
        <v>4.67657019845434</v>
      </c>
      <c r="J4345">
        <v>3.0589035319150999</v>
      </c>
      <c r="K4345">
        <v>55.9250218447199</v>
      </c>
      <c r="L4345">
        <v>51.104090978332003</v>
      </c>
      <c r="M4345">
        <v>51.449225640246297</v>
      </c>
      <c r="N4345">
        <v>0.95470456328446196</v>
      </c>
      <c r="O4345">
        <v>0.54246482454653999</v>
      </c>
      <c r="P4345">
        <v>40.352129431358499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1151</v>
      </c>
      <c r="E4346">
        <v>10.56867879</v>
      </c>
      <c r="F4346">
        <v>8.9700000000000006</v>
      </c>
      <c r="G4346">
        <v>327.42312382396199</v>
      </c>
      <c r="H4346">
        <v>148.23433023068901</v>
      </c>
      <c r="I4346">
        <v>100.604086852889</v>
      </c>
      <c r="J4346">
        <v>-7.66468013079899</v>
      </c>
      <c r="K4346">
        <v>6.4318272664539604</v>
      </c>
      <c r="M4346">
        <v>66.322743343988094</v>
      </c>
      <c r="N4346">
        <v>0.69426322465007395</v>
      </c>
      <c r="O4346">
        <v>14.827201783723501</v>
      </c>
      <c r="P4346">
        <v>374.60317460317401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542</v>
      </c>
      <c r="E4347">
        <v>10.512247199999999</v>
      </c>
      <c r="F4347">
        <v>22.03</v>
      </c>
      <c r="G4347">
        <v>-38.428706709308102</v>
      </c>
      <c r="H4347">
        <v>19.80937901023</v>
      </c>
      <c r="I4347">
        <v>-18.153539314422801</v>
      </c>
      <c r="J4347">
        <v>2.0888552227363402</v>
      </c>
      <c r="K4347">
        <v>20.7501598755487</v>
      </c>
      <c r="L4347">
        <v>21.575893890211599</v>
      </c>
      <c r="M4347">
        <v>50.411137878191603</v>
      </c>
      <c r="N4347">
        <v>1.36164580840145</v>
      </c>
      <c r="O4347">
        <v>38.311393554244198</v>
      </c>
      <c r="P4347">
        <v>33.920972644376903</v>
      </c>
      <c r="Q4347">
        <v>1.1401053416757999E-2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287</v>
      </c>
      <c r="E4348">
        <v>10.44269388</v>
      </c>
      <c r="F4348">
        <v>24.1</v>
      </c>
      <c r="G4348">
        <v>-29.207179206340101</v>
      </c>
      <c r="H4348">
        <v>9.0440010822266004</v>
      </c>
      <c r="I4348">
        <v>-3.4102724080817599</v>
      </c>
      <c r="J4348">
        <v>0.83235047678438101</v>
      </c>
      <c r="K4348">
        <v>22.136914370517701</v>
      </c>
      <c r="L4348">
        <v>23.235800727469101</v>
      </c>
      <c r="M4348">
        <v>77.971039948471997</v>
      </c>
      <c r="N4348">
        <v>1.6090909090909</v>
      </c>
      <c r="O4348">
        <v>45.228215767634801</v>
      </c>
      <c r="P4348">
        <v>53.698979591836697</v>
      </c>
      <c r="Q4348">
        <v>2.8153602283448001E-2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D4349" t="s">
        <v>1675</v>
      </c>
      <c r="E4349">
        <v>10.408233600000001</v>
      </c>
      <c r="F4349">
        <v>21.79</v>
      </c>
      <c r="G4349">
        <v>-1.02170179067408</v>
      </c>
      <c r="H4349">
        <v>-20.720408400844502</v>
      </c>
      <c r="I4349">
        <v>-44.3662961637378</v>
      </c>
      <c r="J4349">
        <v>-10.0476002409918</v>
      </c>
      <c r="K4349">
        <v>24.887882130985499</v>
      </c>
      <c r="L4349">
        <v>23.860516839248699</v>
      </c>
      <c r="M4349">
        <v>19.175392906029501</v>
      </c>
      <c r="N4349">
        <v>0.15828364635306</v>
      </c>
      <c r="O4349">
        <v>52.776502983019697</v>
      </c>
      <c r="P4349">
        <v>37.824161922833603</v>
      </c>
      <c r="Q4349">
        <v>0.124280512664961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140</v>
      </c>
      <c r="E4350">
        <v>10.366882</v>
      </c>
      <c r="F4350">
        <v>8.91</v>
      </c>
      <c r="G4350">
        <v>88.061885541861201</v>
      </c>
      <c r="H4350">
        <v>9.6844473068280799</v>
      </c>
      <c r="I4350">
        <v>61.5633913362621</v>
      </c>
      <c r="J4350">
        <v>12.1123353065937</v>
      </c>
      <c r="K4350">
        <v>7.9980117474364896</v>
      </c>
      <c r="L4350">
        <v>7.0101155577771497</v>
      </c>
      <c r="M4350">
        <v>77.852227917134798</v>
      </c>
      <c r="N4350">
        <v>1.8399918327037701</v>
      </c>
      <c r="O4350">
        <v>6.6217732884399503</v>
      </c>
      <c r="P4350">
        <v>137.6</v>
      </c>
      <c r="Q4350">
        <v>7.7494956019093994E-2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E4351">
        <v>10.3480974</v>
      </c>
      <c r="F4351">
        <v>17.899999999999999</v>
      </c>
      <c r="G4351">
        <v>-40.369083968244901</v>
      </c>
      <c r="H4351">
        <v>-7.6141862526624502</v>
      </c>
      <c r="I4351">
        <v>-40.860046163737799</v>
      </c>
      <c r="J4351">
        <v>-8.8922555041423795E-2</v>
      </c>
      <c r="K4351">
        <v>18.776292616006199</v>
      </c>
      <c r="L4351">
        <v>21.7629938652337</v>
      </c>
      <c r="M4351">
        <v>2.1187451060811002E-2</v>
      </c>
      <c r="N4351">
        <v>0.61298701298701297</v>
      </c>
      <c r="O4351">
        <v>85.921787709497195</v>
      </c>
      <c r="P4351">
        <v>1.99430199430197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539</v>
      </c>
      <c r="E4352">
        <v>10.306339749999999</v>
      </c>
      <c r="F4352">
        <v>32.69</v>
      </c>
      <c r="G4352">
        <v>-37.255827854988802</v>
      </c>
      <c r="H4352">
        <v>-22.9255046026956</v>
      </c>
      <c r="I4352">
        <v>-11.2839396951523</v>
      </c>
      <c r="J4352">
        <v>-5.0874694890722196</v>
      </c>
      <c r="K4352">
        <v>37.979503074458698</v>
      </c>
      <c r="L4352">
        <v>35.959598173360803</v>
      </c>
      <c r="M4352">
        <v>13.233881760343801</v>
      </c>
      <c r="N4352">
        <v>1.0429292929292899</v>
      </c>
      <c r="O4352">
        <v>44.233710614866901</v>
      </c>
      <c r="P4352">
        <v>70.083246618106102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46</v>
      </c>
      <c r="E4353">
        <v>10.30561732</v>
      </c>
      <c r="F4353">
        <v>0.82</v>
      </c>
      <c r="G4353">
        <v>-16.273845873006799</v>
      </c>
      <c r="H4353">
        <v>-6.9090530894892197</v>
      </c>
      <c r="I4353">
        <v>4.6828109791192603</v>
      </c>
      <c r="J4353">
        <v>-8.8922555041423795E-2</v>
      </c>
      <c r="K4353">
        <v>0.79907407036715605</v>
      </c>
      <c r="L4353">
        <v>1.1179192922066601</v>
      </c>
      <c r="M4353">
        <v>20.4520184479371</v>
      </c>
      <c r="N4353">
        <v>0.123337102540111</v>
      </c>
      <c r="O4353">
        <v>18.292682926829201</v>
      </c>
      <c r="P4353">
        <v>49.090909090909001</v>
      </c>
      <c r="Q4353">
        <v>-4.2390874295310001E-3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821</v>
      </c>
      <c r="E4354">
        <v>10.23488523</v>
      </c>
      <c r="F4354">
        <v>13.61</v>
      </c>
      <c r="G4354">
        <v>196.904669134892</v>
      </c>
      <c r="H4354">
        <v>5.3322115346841796</v>
      </c>
      <c r="I4354">
        <v>220.30279002208101</v>
      </c>
      <c r="J4354">
        <v>7.9951518184428103</v>
      </c>
      <c r="K4354">
        <v>10.6838508620121</v>
      </c>
      <c r="L4354">
        <v>7.35280457308028</v>
      </c>
      <c r="M4354">
        <v>85.678607632581304</v>
      </c>
      <c r="N4354">
        <v>1.2185515010674699</v>
      </c>
      <c r="O4354">
        <v>0</v>
      </c>
      <c r="P4354">
        <v>382.62411347517701</v>
      </c>
      <c r="Q4354">
        <v>8.7310928234872007E-2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629</v>
      </c>
      <c r="E4355">
        <v>10.22134</v>
      </c>
      <c r="F4355">
        <v>31.8</v>
      </c>
      <c r="G4355">
        <v>50.083428528466399</v>
      </c>
      <c r="H4355">
        <v>51.545707594897202</v>
      </c>
      <c r="I4355">
        <v>-9.8794010024475494</v>
      </c>
      <c r="J4355">
        <v>20.266808670254999</v>
      </c>
      <c r="K4355">
        <v>23.974188329873801</v>
      </c>
      <c r="L4355">
        <v>25.3265850551984</v>
      </c>
      <c r="M4355">
        <v>95.273644936971607</v>
      </c>
      <c r="N4355">
        <v>3.81725614224553</v>
      </c>
      <c r="O4355">
        <v>27.672955974842701</v>
      </c>
      <c r="P4355">
        <v>94.972409564684199</v>
      </c>
      <c r="Q4355">
        <v>0.11014675888919601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E4356">
        <v>10.2093075</v>
      </c>
      <c r="F4356">
        <v>14</v>
      </c>
      <c r="G4356">
        <v>-80.182130536645104</v>
      </c>
      <c r="H4356">
        <v>-6.9671250987807403</v>
      </c>
      <c r="I4356">
        <v>-56.008433260512</v>
      </c>
      <c r="J4356">
        <v>-8.8922555041423795E-2</v>
      </c>
      <c r="K4356">
        <v>14.709419090190201</v>
      </c>
      <c r="L4356">
        <v>17.613655841027398</v>
      </c>
      <c r="M4356">
        <v>44.106863214007703</v>
      </c>
      <c r="N4356">
        <v>0</v>
      </c>
      <c r="O4356">
        <v>138.57142857142799</v>
      </c>
      <c r="P4356">
        <v>22.9148375768217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D4357" t="s">
        <v>692</v>
      </c>
      <c r="E4357">
        <v>10.1768047</v>
      </c>
      <c r="F4357">
        <v>78.14</v>
      </c>
      <c r="G4357">
        <v>189.092780519797</v>
      </c>
      <c r="H4357">
        <v>-22.927223515554299</v>
      </c>
      <c r="I4357">
        <v>202.23991356239901</v>
      </c>
      <c r="J4357">
        <v>-3.4270184116461602</v>
      </c>
      <c r="K4357">
        <v>76.377023294017903</v>
      </c>
      <c r="M4357">
        <v>43.821906448254097</v>
      </c>
      <c r="N4357">
        <v>0.60361906753454297</v>
      </c>
      <c r="O4357">
        <v>27.002815459431702</v>
      </c>
      <c r="P4357">
        <v>230.40169133192299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D4358" t="s">
        <v>414</v>
      </c>
      <c r="E4358">
        <v>10.107115200000001</v>
      </c>
      <c r="F4358">
        <v>9.9</v>
      </c>
      <c r="G4358">
        <v>-1.85717920634018</v>
      </c>
      <c r="H4358">
        <v>-17.498812005607899</v>
      </c>
      <c r="I4358">
        <v>-21.550955254646901</v>
      </c>
      <c r="J4358">
        <v>1.87186175868407</v>
      </c>
      <c r="K4358">
        <v>11.2421248130515</v>
      </c>
      <c r="L4358">
        <v>10.7969105060592</v>
      </c>
      <c r="M4358">
        <v>43.606830523537297</v>
      </c>
      <c r="N4358">
        <v>0.55332496863237102</v>
      </c>
      <c r="O4358">
        <v>63.3333333333333</v>
      </c>
      <c r="P4358">
        <v>70.395869191049897</v>
      </c>
      <c r="Q4358">
        <v>3.6223084664786E-2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403</v>
      </c>
      <c r="E4359">
        <v>10.093305600000001</v>
      </c>
      <c r="F4359">
        <v>12.75</v>
      </c>
      <c r="G4359">
        <v>-31.441743460402201</v>
      </c>
      <c r="H4359">
        <v>6.0329553970737297</v>
      </c>
      <c r="I4359">
        <v>-3.4856871893788899</v>
      </c>
      <c r="J4359">
        <v>0.66295714420669305</v>
      </c>
      <c r="K4359">
        <v>12.589443996434399</v>
      </c>
      <c r="L4359">
        <v>12.1910615267238</v>
      </c>
      <c r="M4359">
        <v>58.5286011206775</v>
      </c>
      <c r="N4359">
        <v>1.13383296084664</v>
      </c>
      <c r="O4359">
        <v>16.078431372549002</v>
      </c>
      <c r="P4359">
        <v>51.2455516014235</v>
      </c>
      <c r="Q4359">
        <v>6.6536274125954004E-2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E4360">
        <v>10.080189000000001</v>
      </c>
      <c r="F4360">
        <v>33</v>
      </c>
      <c r="G4360">
        <v>-27.6843305416517</v>
      </c>
      <c r="H4360">
        <v>-4.5281007085368401</v>
      </c>
      <c r="I4360">
        <v>-2.4600461637378701</v>
      </c>
      <c r="J4360">
        <v>-8.8922555041423795E-2</v>
      </c>
      <c r="K4360">
        <v>32.416969766244002</v>
      </c>
      <c r="L4360">
        <v>32.177799435652098</v>
      </c>
      <c r="M4360">
        <v>84.7193819831745</v>
      </c>
      <c r="N4360">
        <v>0</v>
      </c>
      <c r="O4360">
        <v>7.5757575757575601</v>
      </c>
      <c r="P4360">
        <v>10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539</v>
      </c>
      <c r="E4361">
        <v>10.067985999999999</v>
      </c>
      <c r="F4361">
        <v>9.7100000000000009</v>
      </c>
      <c r="G4361">
        <v>30.502145552502199</v>
      </c>
      <c r="H4361">
        <v>-0.10704807695789301</v>
      </c>
      <c r="I4361">
        <v>-37.882473199068102</v>
      </c>
      <c r="J4361">
        <v>-0.39043009272985901</v>
      </c>
      <c r="K4361">
        <v>10.157009301697</v>
      </c>
      <c r="L4361">
        <v>9.6667223976018199</v>
      </c>
      <c r="M4361">
        <v>48.339856854199198</v>
      </c>
      <c r="N4361">
        <v>1.16718308032706</v>
      </c>
      <c r="O4361">
        <v>62.8218331616889</v>
      </c>
      <c r="P4361">
        <v>72.775800711743699</v>
      </c>
      <c r="Q4361">
        <v>0.10784874311470199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E4362">
        <v>10.0594845</v>
      </c>
      <c r="F4362">
        <v>4.3499999999999996</v>
      </c>
      <c r="G4362">
        <v>-19.5096182307304</v>
      </c>
      <c r="H4362">
        <v>-1.98180441224055</v>
      </c>
      <c r="I4362">
        <v>-40.677867945916098</v>
      </c>
      <c r="J4362">
        <v>2.9343332589120599</v>
      </c>
      <c r="K4362">
        <v>4.6838446863238898</v>
      </c>
      <c r="L4362">
        <v>4.86299980161861</v>
      </c>
      <c r="M4362">
        <v>27.162092322517999</v>
      </c>
      <c r="N4362">
        <v>1.8593939393939301</v>
      </c>
      <c r="O4362">
        <v>59.7701149425287</v>
      </c>
      <c r="P4362">
        <v>28.698224852071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E4363">
        <v>10.035222375</v>
      </c>
      <c r="F4363">
        <v>10.91</v>
      </c>
      <c r="G4363">
        <v>-8.9226872277305507</v>
      </c>
      <c r="H4363">
        <v>-4.7109160650267796</v>
      </c>
      <c r="I4363">
        <v>-21.4675524189505</v>
      </c>
      <c r="J4363">
        <v>-12.024406426009101</v>
      </c>
      <c r="K4363">
        <v>10.606405288587901</v>
      </c>
      <c r="L4363">
        <v>10.4221281937472</v>
      </c>
      <c r="M4363">
        <v>51.572346607272003</v>
      </c>
      <c r="N4363">
        <v>2.6570598742214502</v>
      </c>
      <c r="O4363">
        <v>47.479376718606702</v>
      </c>
      <c r="P4363">
        <v>58.806404657933001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29</v>
      </c>
      <c r="E4364">
        <v>9.9993599999999994</v>
      </c>
      <c r="F4364">
        <v>29.9</v>
      </c>
      <c r="G4364">
        <v>-34.309469282675998</v>
      </c>
      <c r="H4364">
        <v>0.55070839829328</v>
      </c>
      <c r="I4364">
        <v>6.1907474870557699</v>
      </c>
      <c r="J4364">
        <v>7.4379591653886896</v>
      </c>
      <c r="K4364">
        <v>28.0044578310014</v>
      </c>
      <c r="L4364">
        <v>26.9134152694024</v>
      </c>
      <c r="M4364">
        <v>49.613433962791802</v>
      </c>
      <c r="N4364">
        <v>1.4</v>
      </c>
      <c r="O4364">
        <v>13.7123745819398</v>
      </c>
      <c r="P4364">
        <v>26.4270613107822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140</v>
      </c>
      <c r="E4365">
        <v>9.9760069999999992</v>
      </c>
      <c r="F4365">
        <v>7.9</v>
      </c>
      <c r="G4365">
        <v>12.7465861176528</v>
      </c>
      <c r="H4365">
        <v>-6.6637791004966296</v>
      </c>
      <c r="I4365">
        <v>-30.082569625677301</v>
      </c>
      <c r="J4365">
        <v>-1.8543702221284299</v>
      </c>
      <c r="K4365">
        <v>8.0381120321563397</v>
      </c>
      <c r="L4365">
        <v>7.6828158232081103</v>
      </c>
      <c r="M4365">
        <v>58.6192805679053</v>
      </c>
      <c r="N4365">
        <v>0.97121538185328404</v>
      </c>
      <c r="O4365">
        <v>29.999999999999901</v>
      </c>
      <c r="P4365">
        <v>79.954441913439595</v>
      </c>
      <c r="Q4365">
        <v>5.7067371171887003E-2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D4366" t="s">
        <v>539</v>
      </c>
      <c r="E4366">
        <v>9.94</v>
      </c>
      <c r="F4366">
        <v>21.89</v>
      </c>
      <c r="G4366">
        <v>25.880710067016199</v>
      </c>
      <c r="H4366">
        <v>-6.5487774002661601</v>
      </c>
      <c r="I4366">
        <v>73.837826176687599</v>
      </c>
      <c r="J4366">
        <v>-5.6167884363282301</v>
      </c>
      <c r="K4366">
        <v>19.7952377452986</v>
      </c>
      <c r="L4366">
        <v>15.052149729986899</v>
      </c>
      <c r="M4366">
        <v>43.667634972534401</v>
      </c>
      <c r="N4366">
        <v>0.53762786940301899</v>
      </c>
      <c r="O4366">
        <v>21.33394243947</v>
      </c>
      <c r="P4366">
        <v>185.026041666666</v>
      </c>
      <c r="Q4366">
        <v>0.14228790594270499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D4367" t="s">
        <v>629</v>
      </c>
      <c r="E4367">
        <v>9.9185295</v>
      </c>
      <c r="F4367">
        <v>24.55</v>
      </c>
      <c r="G4367">
        <v>41.3996235147482</v>
      </c>
      <c r="H4367">
        <v>-5.2075062287066904</v>
      </c>
      <c r="I4367">
        <v>-25.0934981210332</v>
      </c>
      <c r="J4367">
        <v>-8.8922555041423795E-2</v>
      </c>
      <c r="K4367">
        <v>23.421284432617298</v>
      </c>
      <c r="L4367">
        <v>23.697186599209701</v>
      </c>
      <c r="M4367">
        <v>69.3264465334953</v>
      </c>
      <c r="N4367">
        <v>0.7488679902473</v>
      </c>
      <c r="O4367">
        <v>35.600814663951098</v>
      </c>
      <c r="P4367">
        <v>94.841269841269806</v>
      </c>
      <c r="Q4367">
        <v>4.9289081519009001E-2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E4368">
        <v>9.8781759999999998</v>
      </c>
      <c r="F4368">
        <v>23.25</v>
      </c>
      <c r="G4368">
        <v>-52.950929206340099</v>
      </c>
      <c r="H4368">
        <v>17.1650209845848</v>
      </c>
      <c r="I4368">
        <v>-18.936313259473899</v>
      </c>
      <c r="J4368">
        <v>-8.8922555041423795E-2</v>
      </c>
      <c r="K4368">
        <v>21.340068820267199</v>
      </c>
      <c r="L4368">
        <v>26.1013581074771</v>
      </c>
      <c r="M4368">
        <v>60.100692043311</v>
      </c>
      <c r="N4368">
        <v>3.2520277120648799</v>
      </c>
      <c r="O4368">
        <v>197.619047619047</v>
      </c>
      <c r="P4368">
        <v>34.083044982698901</v>
      </c>
      <c r="Q4368">
        <v>6.4135961222794996E-2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E4369">
        <v>9.7682500000000001</v>
      </c>
      <c r="F4369">
        <v>4.18</v>
      </c>
      <c r="G4369">
        <v>60.170598571437502</v>
      </c>
      <c r="H4369">
        <v>-16.1509077260806</v>
      </c>
      <c r="I4369">
        <v>14.591625568784901</v>
      </c>
      <c r="J4369">
        <v>-5.7095314543388298</v>
      </c>
      <c r="K4369">
        <v>4.2800534315005399</v>
      </c>
      <c r="L4369">
        <v>3.9858905769151298</v>
      </c>
      <c r="M4369">
        <v>45.763304217767001</v>
      </c>
      <c r="N4369">
        <v>1.01874719923648</v>
      </c>
      <c r="O4369">
        <v>43.779904306220097</v>
      </c>
      <c r="P4369">
        <v>103.90243902439001</v>
      </c>
      <c r="Q4369">
        <v>-1.4524039941895E-2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629</v>
      </c>
      <c r="E4370">
        <v>9.7463010000000008</v>
      </c>
      <c r="F4370">
        <v>25</v>
      </c>
      <c r="G4370">
        <v>42.1780556929886</v>
      </c>
      <c r="H4370">
        <v>-32.561341705766701</v>
      </c>
      <c r="I4370">
        <v>9.0761716291643992</v>
      </c>
      <c r="J4370">
        <v>-7.3032082693271301</v>
      </c>
      <c r="K4370">
        <v>27.849787159252699</v>
      </c>
      <c r="L4370">
        <v>23.5593877577267</v>
      </c>
      <c r="M4370">
        <v>10.3171902254999</v>
      </c>
      <c r="N4370">
        <v>0.23039946914399401</v>
      </c>
      <c r="O4370">
        <v>44.639999999999901</v>
      </c>
      <c r="P4370">
        <v>108.333333333333</v>
      </c>
      <c r="Q4370">
        <v>0.119908305769983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E4371">
        <v>9.7003988099999994</v>
      </c>
      <c r="F4371">
        <v>3.86</v>
      </c>
      <c r="G4371">
        <v>8.8875943128235608</v>
      </c>
      <c r="H4371">
        <v>2.1385659581298202</v>
      </c>
      <c r="I4371">
        <v>-26.106578602216601</v>
      </c>
      <c r="J4371">
        <v>7.5134166262451298</v>
      </c>
      <c r="K4371">
        <v>3.5126933981006099</v>
      </c>
      <c r="L4371">
        <v>3.5271881919442101</v>
      </c>
      <c r="M4371">
        <v>76.559267516532998</v>
      </c>
      <c r="N4371">
        <v>1.42121998022149</v>
      </c>
      <c r="O4371">
        <v>34.4559585492228</v>
      </c>
      <c r="P4371">
        <v>79.534883720930196</v>
      </c>
      <c r="Q4371">
        <v>3.4463452862128999E-2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D4372" t="s">
        <v>539</v>
      </c>
      <c r="E4372">
        <v>9.6778499999999994</v>
      </c>
      <c r="F4372">
        <v>6.95</v>
      </c>
      <c r="G4372">
        <v>114.047993207452</v>
      </c>
      <c r="H4372">
        <v>15.9225058772517</v>
      </c>
      <c r="I4372">
        <v>-55.679000412103797</v>
      </c>
      <c r="J4372">
        <v>-11.1004462426214</v>
      </c>
      <c r="K4372">
        <v>6.7791595879749602</v>
      </c>
      <c r="L4372">
        <v>7.6526872226206102</v>
      </c>
      <c r="M4372">
        <v>52.1263271070031</v>
      </c>
      <c r="N4372">
        <v>0.52407553447889399</v>
      </c>
      <c r="O4372">
        <v>83.021582733812906</v>
      </c>
      <c r="P4372">
        <v>148.21428571428501</v>
      </c>
      <c r="Q4372">
        <v>5.8199947647831998E-2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629</v>
      </c>
      <c r="E4373">
        <v>9.6677849699999996</v>
      </c>
      <c r="F4373">
        <v>2.92</v>
      </c>
      <c r="G4373">
        <v>-36.582788962437697</v>
      </c>
      <c r="H4373">
        <v>0.48982043841656903</v>
      </c>
      <c r="I4373">
        <v>-22.889494016498599</v>
      </c>
      <c r="J4373">
        <v>-1.1024360685549299</v>
      </c>
      <c r="K4373">
        <v>2.8004716820240501</v>
      </c>
      <c r="L4373">
        <v>3.0258796899572298</v>
      </c>
      <c r="M4373">
        <v>66.2543795652618</v>
      </c>
      <c r="N4373">
        <v>2.36100982467523</v>
      </c>
      <c r="O4373">
        <v>31.506849315068401</v>
      </c>
      <c r="P4373">
        <v>24.255319148936099</v>
      </c>
      <c r="Q4373">
        <v>8.5829762802010004E-2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539</v>
      </c>
      <c r="E4374">
        <v>9.6543749999999999</v>
      </c>
      <c r="F4374">
        <v>32.81</v>
      </c>
      <c r="G4374">
        <v>-12.391168164242099</v>
      </c>
      <c r="H4374">
        <v>11.4704145104683</v>
      </c>
      <c r="I4374">
        <v>-3.85362444907385</v>
      </c>
      <c r="J4374">
        <v>15.6089671154509</v>
      </c>
      <c r="K4374">
        <v>27.829040822062801</v>
      </c>
      <c r="L4374">
        <v>27.553624515625099</v>
      </c>
      <c r="M4374">
        <v>92.3039696881673</v>
      </c>
      <c r="N4374">
        <v>0.883179888637741</v>
      </c>
      <c r="O4374">
        <v>0</v>
      </c>
      <c r="P4374">
        <v>40.875912408759099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629</v>
      </c>
      <c r="E4375">
        <v>9.6378380000000003</v>
      </c>
      <c r="F4375">
        <v>22.6</v>
      </c>
      <c r="G4375">
        <v>-22.6459035799164</v>
      </c>
      <c r="H4375">
        <v>0.24704996369311399</v>
      </c>
      <c r="I4375">
        <v>27.9126246437155</v>
      </c>
      <c r="J4375">
        <v>-8.8922555041423795E-2</v>
      </c>
      <c r="K4375">
        <v>21.773418604657699</v>
      </c>
      <c r="L4375">
        <v>19.545447432252601</v>
      </c>
      <c r="M4375">
        <v>99.9980964254393</v>
      </c>
      <c r="N4375">
        <v>0</v>
      </c>
      <c r="O4375">
        <v>0</v>
      </c>
      <c r="P4375">
        <v>40.372670807453403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403</v>
      </c>
      <c r="E4376">
        <v>9.6302933999999993</v>
      </c>
      <c r="F4376">
        <v>18.850000000000001</v>
      </c>
      <c r="G4376">
        <v>63.270576304681803</v>
      </c>
      <c r="H4376">
        <v>44.7051519145462</v>
      </c>
      <c r="I4376">
        <v>66.043741715050004</v>
      </c>
      <c r="J4376">
        <v>8.0397324157187899</v>
      </c>
      <c r="K4376">
        <v>14.969061853431</v>
      </c>
      <c r="L4376">
        <v>11.728533600256799</v>
      </c>
      <c r="M4376">
        <v>91.393382442957304</v>
      </c>
      <c r="N4376">
        <v>1.03094110073583</v>
      </c>
      <c r="O4376">
        <v>0</v>
      </c>
      <c r="P4376">
        <v>187.78625954198401</v>
      </c>
      <c r="Q4376">
        <v>0.157048698540418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539</v>
      </c>
      <c r="E4377">
        <v>9.6157599999999999</v>
      </c>
      <c r="F4377">
        <v>34.97</v>
      </c>
      <c r="G4377">
        <v>64.447168619746705</v>
      </c>
      <c r="H4377">
        <v>5.8313764156461696</v>
      </c>
      <c r="I4377">
        <v>0.82145691368356</v>
      </c>
      <c r="J4377">
        <v>8.4962864481740095</v>
      </c>
      <c r="K4377">
        <v>35.790172524517899</v>
      </c>
      <c r="L4377">
        <v>34.0430973420494</v>
      </c>
      <c r="M4377">
        <v>33.7037646344317</v>
      </c>
      <c r="N4377">
        <v>0.43816600937538303</v>
      </c>
      <c r="O4377">
        <v>53.788961967400603</v>
      </c>
      <c r="P4377">
        <v>111.299093655589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E4378">
        <v>9.5917499999999993</v>
      </c>
      <c r="F4378">
        <v>32.549999999999997</v>
      </c>
      <c r="G4378">
        <v>189.49446648581801</v>
      </c>
      <c r="H4378">
        <v>-13.080732287484199</v>
      </c>
      <c r="I4378">
        <v>-65.530980419793195</v>
      </c>
      <c r="J4378">
        <v>15.1182846521657</v>
      </c>
      <c r="K4378">
        <v>32.874632664397303</v>
      </c>
      <c r="L4378">
        <v>32.9429749077702</v>
      </c>
      <c r="M4378">
        <v>57.148978679212497</v>
      </c>
      <c r="N4378">
        <v>1.5162206744868001</v>
      </c>
      <c r="O4378">
        <v>117.419354838709</v>
      </c>
      <c r="P4378">
        <v>215.101645692158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65</v>
      </c>
      <c r="E4379">
        <v>9.5879999999999992</v>
      </c>
      <c r="F4379">
        <v>58</v>
      </c>
      <c r="G4379">
        <v>52.854359255198197</v>
      </c>
      <c r="H4379">
        <v>-16.209260128826699</v>
      </c>
      <c r="I4379">
        <v>-35.7709016443672</v>
      </c>
      <c r="J4379">
        <v>-13.193157547198799</v>
      </c>
      <c r="K4379">
        <v>68.8870709602528</v>
      </c>
      <c r="L4379">
        <v>62.987946431360399</v>
      </c>
      <c r="M4379">
        <v>39.9432927277104</v>
      </c>
      <c r="N4379">
        <v>1.9181107177263299</v>
      </c>
      <c r="O4379">
        <v>50</v>
      </c>
      <c r="P4379">
        <v>113.47073978652899</v>
      </c>
      <c r="Q4379">
        <v>7.8537322585326003E-2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E4380">
        <v>9.5605394520000004</v>
      </c>
      <c r="F4380">
        <v>6.42</v>
      </c>
      <c r="G4380">
        <v>-23.377879843282798</v>
      </c>
      <c r="H4380">
        <v>-17.888424595176499</v>
      </c>
      <c r="I4380">
        <v>-51.317189020880697</v>
      </c>
      <c r="J4380">
        <v>-8.8922555041423795E-2</v>
      </c>
      <c r="K4380">
        <v>7.0804844319946501</v>
      </c>
      <c r="L4380">
        <v>7.8902863358754303</v>
      </c>
      <c r="M4380">
        <v>1.3196024510999999E-5</v>
      </c>
      <c r="N4380">
        <v>0</v>
      </c>
      <c r="O4380">
        <v>71.651090342679097</v>
      </c>
      <c r="P4380">
        <v>2.2292993630573101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403</v>
      </c>
      <c r="E4381">
        <v>9.5231700000000004</v>
      </c>
      <c r="F4381">
        <v>19.95</v>
      </c>
      <c r="G4381">
        <v>-20.607179206340099</v>
      </c>
      <c r="H4381">
        <v>12.138565958129799</v>
      </c>
      <c r="I4381">
        <v>-11.9562678262064</v>
      </c>
      <c r="J4381">
        <v>14.3524943386915</v>
      </c>
      <c r="K4381">
        <v>18.612257006053301</v>
      </c>
      <c r="L4381">
        <v>18.1726671049625</v>
      </c>
      <c r="M4381">
        <v>73.557293884796195</v>
      </c>
      <c r="N4381">
        <v>2.2929265976126501</v>
      </c>
      <c r="O4381">
        <v>5.7644110275689204</v>
      </c>
      <c r="P4381">
        <v>49.999999999999901</v>
      </c>
      <c r="Q4381">
        <v>2.5023042290936E-2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542</v>
      </c>
      <c r="E4382">
        <v>9.5108599999999992</v>
      </c>
      <c r="F4382">
        <v>34.14</v>
      </c>
      <c r="G4382">
        <v>45.092820793659797</v>
      </c>
      <c r="H4382">
        <v>-4.5281007085368401</v>
      </c>
      <c r="I4382">
        <v>50.111382407690598</v>
      </c>
      <c r="J4382">
        <v>-8.8922555041423795E-2</v>
      </c>
      <c r="K4382">
        <v>29.512686760066899</v>
      </c>
      <c r="L4382">
        <v>23.7911864258283</v>
      </c>
      <c r="M4382">
        <v>100</v>
      </c>
      <c r="N4382">
        <v>0</v>
      </c>
      <c r="O4382">
        <v>0</v>
      </c>
      <c r="P4382">
        <v>70.7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713</v>
      </c>
      <c r="E4383">
        <v>9.5089231049999992</v>
      </c>
      <c r="F4383">
        <v>116.89</v>
      </c>
      <c r="G4383">
        <v>-3.8848007829308302</v>
      </c>
      <c r="H4383">
        <v>-0.296000628685885</v>
      </c>
      <c r="I4383">
        <v>-4.2786486625810003</v>
      </c>
      <c r="J4383">
        <v>2.5226592424954801</v>
      </c>
      <c r="K4383">
        <v>112.45862919120501</v>
      </c>
      <c r="L4383">
        <v>107.732142435432</v>
      </c>
      <c r="M4383">
        <v>45.884931757483201</v>
      </c>
      <c r="N4383">
        <v>1.0062640375357299</v>
      </c>
      <c r="O4383">
        <v>3.0455984258704798</v>
      </c>
      <c r="P4383">
        <v>22.6547743966421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629</v>
      </c>
      <c r="E4384">
        <v>9.4722600000000003</v>
      </c>
      <c r="F4384">
        <v>6.39</v>
      </c>
      <c r="G4384">
        <v>91.002990285185206</v>
      </c>
      <c r="H4384">
        <v>0.29505041686508598</v>
      </c>
      <c r="I4384">
        <v>15.853206848310201</v>
      </c>
      <c r="J4384">
        <v>-1.15113803303839</v>
      </c>
      <c r="K4384">
        <v>5.53590039277434</v>
      </c>
      <c r="L4384">
        <v>4.5076426074706397</v>
      </c>
      <c r="M4384">
        <v>65.680447740643203</v>
      </c>
      <c r="N4384">
        <v>1.1770462569845499</v>
      </c>
      <c r="O4384">
        <v>8.1377151799686995</v>
      </c>
      <c r="P4384">
        <v>150.588235294117</v>
      </c>
      <c r="Q4384">
        <v>0.146847391590092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1407</v>
      </c>
      <c r="E4385">
        <v>9.4564943550000002</v>
      </c>
      <c r="F4385">
        <v>30.45</v>
      </c>
      <c r="G4385">
        <v>-17.551820796120101</v>
      </c>
      <c r="H4385">
        <v>23.045121048785301</v>
      </c>
      <c r="I4385">
        <v>16.674813887152698</v>
      </c>
      <c r="J4385">
        <v>15.7985726939133</v>
      </c>
      <c r="K4385">
        <v>25.479866231833</v>
      </c>
      <c r="L4385">
        <v>24.344225749263298</v>
      </c>
      <c r="M4385">
        <v>85.196952466259603</v>
      </c>
      <c r="N4385">
        <v>1.8797091686863201</v>
      </c>
      <c r="O4385">
        <v>4.8275862068965596</v>
      </c>
      <c r="P4385">
        <v>87.384615384615302</v>
      </c>
      <c r="Q4385">
        <v>9.4318452021841998E-2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E4386">
        <v>9.4390787490000001</v>
      </c>
      <c r="F4386">
        <v>11.45</v>
      </c>
      <c r="G4386">
        <v>6.2074549400012602</v>
      </c>
      <c r="H4386">
        <v>6.3556202216957098</v>
      </c>
      <c r="I4386">
        <v>-22.444322893297599</v>
      </c>
      <c r="J4386">
        <v>3.7438300581989901</v>
      </c>
      <c r="K4386">
        <v>10.8535108059581</v>
      </c>
      <c r="L4386">
        <v>11.0855003791405</v>
      </c>
      <c r="M4386">
        <v>67.170981485617006</v>
      </c>
      <c r="N4386">
        <v>2.7007943512797801</v>
      </c>
      <c r="O4386">
        <v>87.336244541484703</v>
      </c>
      <c r="P4386">
        <v>40.7395833333333</v>
      </c>
      <c r="Q4386">
        <v>3.4110427396567999E-2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49</v>
      </c>
      <c r="E4387">
        <v>9.4094727999999996</v>
      </c>
      <c r="F4387">
        <v>31</v>
      </c>
      <c r="G4387">
        <v>45.097666608637702</v>
      </c>
      <c r="H4387">
        <v>-10.560231657309201</v>
      </c>
      <c r="I4387">
        <v>-17.016696410043199</v>
      </c>
      <c r="J4387">
        <v>4.6408071746883</v>
      </c>
      <c r="K4387">
        <v>32.006893940032697</v>
      </c>
      <c r="L4387">
        <v>30.144172507314099</v>
      </c>
      <c r="M4387">
        <v>48.208284337110499</v>
      </c>
      <c r="N4387">
        <v>1.3085575503595399</v>
      </c>
      <c r="O4387">
        <v>37.096774193548299</v>
      </c>
      <c r="P4387">
        <v>126.773957571324</v>
      </c>
      <c r="Q4387">
        <v>7.9803184361551996E-2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E4388">
        <v>9.3874999999999993</v>
      </c>
      <c r="F4388">
        <v>2.08</v>
      </c>
      <c r="G4388">
        <v>-11.3214649206259</v>
      </c>
      <c r="H4388">
        <v>-3.00525806894293</v>
      </c>
      <c r="I4388">
        <v>-16.6075116015258</v>
      </c>
      <c r="J4388">
        <v>6.2940561683628298</v>
      </c>
      <c r="K4388">
        <v>1.9275091188507201</v>
      </c>
      <c r="L4388">
        <v>1.9368217728055399</v>
      </c>
      <c r="M4388">
        <v>56.0925159512975</v>
      </c>
      <c r="N4388">
        <v>3.2611234319246201</v>
      </c>
      <c r="O4388">
        <v>27.4038461538461</v>
      </c>
      <c r="P4388">
        <v>50.7246376811594</v>
      </c>
      <c r="Q4388">
        <v>-5.4686439594455002E-2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E4389">
        <v>9.3872181000000001</v>
      </c>
      <c r="F4389">
        <v>24.92</v>
      </c>
      <c r="G4389">
        <v>-22.844292608402</v>
      </c>
      <c r="H4389">
        <v>-5.6392118196479402</v>
      </c>
      <c r="I4389">
        <v>6.2066205029287902</v>
      </c>
      <c r="J4389">
        <v>-8.8922555041423795E-2</v>
      </c>
      <c r="K4389">
        <v>24.696841897016</v>
      </c>
      <c r="L4389">
        <v>21.554729353081001</v>
      </c>
      <c r="M4389">
        <v>43.051472064460697</v>
      </c>
      <c r="N4389">
        <v>0</v>
      </c>
      <c r="O4389">
        <v>9.5505617977527901</v>
      </c>
      <c r="P4389">
        <v>71.271477663230201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140</v>
      </c>
      <c r="E4390">
        <v>9.3611951999999992</v>
      </c>
      <c r="F4390">
        <v>18.100000000000001</v>
      </c>
      <c r="G4390">
        <v>61.1833264696144</v>
      </c>
      <c r="H4390">
        <v>2.6610566279393</v>
      </c>
      <c r="I4390">
        <v>7.1698282579408996</v>
      </c>
      <c r="J4390">
        <v>3.49877676158729</v>
      </c>
      <c r="K4390">
        <v>16.750183049346401</v>
      </c>
      <c r="L4390">
        <v>15.2914846227872</v>
      </c>
      <c r="M4390">
        <v>51.866268570722703</v>
      </c>
      <c r="N4390">
        <v>1.8478108503388899</v>
      </c>
      <c r="O4390">
        <v>3.8674033149171199</v>
      </c>
      <c r="P4390">
        <v>121.54222766217799</v>
      </c>
      <c r="Q4390">
        <v>1.7502880409056999E-2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21</v>
      </c>
      <c r="E4391">
        <v>9.3240782800000002</v>
      </c>
      <c r="F4391">
        <v>7.5</v>
      </c>
      <c r="G4391">
        <v>18.623590024428999</v>
      </c>
      <c r="H4391">
        <v>5.0224610892159598</v>
      </c>
      <c r="I4391">
        <v>1.1763174726257599</v>
      </c>
      <c r="J4391">
        <v>-2.4668950206233999</v>
      </c>
      <c r="K4391">
        <v>7.3846766854671397</v>
      </c>
      <c r="L4391">
        <v>6.8130283317386002</v>
      </c>
      <c r="M4391">
        <v>37.557869401473504</v>
      </c>
      <c r="N4391">
        <v>1.9349018932192801</v>
      </c>
      <c r="O4391">
        <v>25.2</v>
      </c>
      <c r="P4391">
        <v>62.689804772234197</v>
      </c>
      <c r="Q4391">
        <v>2.7415355533604E-2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414</v>
      </c>
      <c r="E4392">
        <v>9.2460959999999996</v>
      </c>
      <c r="F4392">
        <v>32.119999999999997</v>
      </c>
      <c r="G4392">
        <v>38.019922169105499</v>
      </c>
      <c r="H4392">
        <v>9.1842738734029599</v>
      </c>
      <c r="I4392">
        <v>-16.5794491488125</v>
      </c>
      <c r="J4392">
        <v>7.6196307712521296</v>
      </c>
      <c r="K4392">
        <v>29.110778408663499</v>
      </c>
      <c r="L4392">
        <v>28.368570110961301</v>
      </c>
      <c r="M4392">
        <v>63.363706929863604</v>
      </c>
      <c r="N4392">
        <v>0.68965971170933904</v>
      </c>
      <c r="O4392">
        <v>22.976338729763299</v>
      </c>
      <c r="P4392">
        <v>95.734308348567893</v>
      </c>
      <c r="Q4392">
        <v>9.4433329480256997E-2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403</v>
      </c>
      <c r="E4393">
        <v>9.1678335000000004</v>
      </c>
      <c r="F4393">
        <v>36</v>
      </c>
      <c r="G4393">
        <v>28.502409834755699</v>
      </c>
      <c r="H4393">
        <v>21.571899291463101</v>
      </c>
      <c r="I4393">
        <v>37.2281035244118</v>
      </c>
      <c r="J4393">
        <v>-8.9322960490173298</v>
      </c>
      <c r="K4393">
        <v>33.310612371504703</v>
      </c>
      <c r="L4393">
        <v>27.061600215402699</v>
      </c>
      <c r="M4393">
        <v>40.620447150346401</v>
      </c>
      <c r="N4393">
        <v>0.54410472542178501</v>
      </c>
      <c r="O4393">
        <v>23.4444444444444</v>
      </c>
      <c r="P4393">
        <v>89.473684210526301</v>
      </c>
      <c r="Q4393">
        <v>0.106102184393701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E4394">
        <v>9.1378923899999993</v>
      </c>
      <c r="F4394">
        <v>8.27</v>
      </c>
      <c r="G4394">
        <v>27.5409689418079</v>
      </c>
      <c r="H4394">
        <v>-11.5843300359899</v>
      </c>
      <c r="I4394">
        <v>-13.180334278983899</v>
      </c>
      <c r="J4394">
        <v>-8.8922555041423795E-2</v>
      </c>
      <c r="K4394">
        <v>8.9897656951736007</v>
      </c>
      <c r="L4394">
        <v>8.5008382846699604</v>
      </c>
      <c r="M4394">
        <v>38.9917153637411</v>
      </c>
      <c r="N4394">
        <v>1.5762250632338299</v>
      </c>
      <c r="O4394">
        <v>27.569528415961301</v>
      </c>
      <c r="P4394">
        <v>87.954545454545396</v>
      </c>
      <c r="Q4394">
        <v>4.8900958238562997E-2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21</v>
      </c>
      <c r="E4395">
        <v>9.1177323999999995</v>
      </c>
      <c r="F4395">
        <v>8.68</v>
      </c>
      <c r="G4395">
        <v>-59.6998139823462</v>
      </c>
      <c r="H4395">
        <v>47.165303926044203</v>
      </c>
      <c r="I4395">
        <v>-30.881098795316799</v>
      </c>
      <c r="J4395">
        <v>-2.6089683740563201</v>
      </c>
      <c r="K4395">
        <v>8.2504363356578594</v>
      </c>
      <c r="L4395">
        <v>8.5946677852697899</v>
      </c>
      <c r="M4395">
        <v>57.728857940307698</v>
      </c>
      <c r="N4395">
        <v>1.4109481678415901</v>
      </c>
      <c r="O4395">
        <v>52.649769585253402</v>
      </c>
      <c r="P4395">
        <v>74.647887323943607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E4396">
        <v>9.0924740800000006</v>
      </c>
      <c r="F4396">
        <v>4.6500000000000004</v>
      </c>
      <c r="G4396">
        <v>22.9551211131486</v>
      </c>
      <c r="H4396">
        <v>17.958671778235601</v>
      </c>
      <c r="I4396">
        <v>-17.3680216238605</v>
      </c>
      <c r="J4396">
        <v>1.6693192032003299</v>
      </c>
      <c r="K4396">
        <v>4.2364866896148099</v>
      </c>
      <c r="L4396">
        <v>4.4667259534443504</v>
      </c>
      <c r="M4396">
        <v>70.376389861954607</v>
      </c>
      <c r="N4396">
        <v>1.4576957054408299</v>
      </c>
      <c r="O4396">
        <v>112.903225806451</v>
      </c>
      <c r="P4396">
        <v>86</v>
      </c>
      <c r="Q4396">
        <v>3.9782646306510003E-2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109</v>
      </c>
      <c r="E4397">
        <v>9.0909700000000004</v>
      </c>
      <c r="F4397">
        <v>0.49</v>
      </c>
      <c r="G4397">
        <v>-25.607179206340099</v>
      </c>
      <c r="H4397">
        <v>-4.5281007085368401</v>
      </c>
      <c r="I4397">
        <v>-21.719305422997099</v>
      </c>
      <c r="J4397">
        <v>-8.8922555041423795E-2</v>
      </c>
      <c r="K4397">
        <v>0.49112545566492599</v>
      </c>
      <c r="L4397">
        <v>0.521776074579962</v>
      </c>
      <c r="M4397">
        <v>42.892589935559599</v>
      </c>
      <c r="N4397">
        <v>1.09210218838888</v>
      </c>
      <c r="O4397">
        <v>24.4897959183673</v>
      </c>
      <c r="P4397">
        <v>0</v>
      </c>
      <c r="Q4397">
        <v>-0.18162144879004799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E4398">
        <v>9.0800426000000005</v>
      </c>
      <c r="F4398">
        <v>29.98</v>
      </c>
      <c r="G4398">
        <v>-25.873313604211098</v>
      </c>
      <c r="H4398">
        <v>-4.5281007085368401</v>
      </c>
      <c r="I4398">
        <v>-7.4880573682196596</v>
      </c>
      <c r="J4398">
        <v>-8.8922555041423795E-2</v>
      </c>
      <c r="K4398">
        <v>29.7051238359476</v>
      </c>
      <c r="L4398">
        <v>29.5961600725282</v>
      </c>
      <c r="M4398">
        <v>99.999999998127706</v>
      </c>
      <c r="N4398">
        <v>0</v>
      </c>
      <c r="O4398">
        <v>0.26684456304202298</v>
      </c>
      <c r="P4398">
        <v>4.97198879551821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287</v>
      </c>
      <c r="E4399">
        <v>9.0779560000000004</v>
      </c>
      <c r="F4399">
        <v>21.05</v>
      </c>
      <c r="G4399">
        <v>59.0419436006773</v>
      </c>
      <c r="H4399">
        <v>18.527454847018699</v>
      </c>
      <c r="I4399">
        <v>15.6592478106991</v>
      </c>
      <c r="J4399">
        <v>9.0243779375693993</v>
      </c>
      <c r="K4399">
        <v>20.358551185964401</v>
      </c>
      <c r="L4399">
        <v>18.7874125105341</v>
      </c>
      <c r="M4399">
        <v>67.096556074407403</v>
      </c>
      <c r="N4399">
        <v>1.1149841101892199</v>
      </c>
      <c r="O4399">
        <v>31.733966745843201</v>
      </c>
      <c r="P4399">
        <v>104.17070805043601</v>
      </c>
      <c r="Q4399">
        <v>8.4629835807973994E-2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1093</v>
      </c>
      <c r="E4400">
        <v>9.0578959999999995</v>
      </c>
      <c r="F4400">
        <v>7.12</v>
      </c>
      <c r="G4400">
        <v>67.346750332955196</v>
      </c>
      <c r="H4400">
        <v>14.6837219515616</v>
      </c>
      <c r="I4400">
        <v>31.961860529974</v>
      </c>
      <c r="J4400">
        <v>-7.6048461219204002</v>
      </c>
      <c r="K4400">
        <v>6.6067676375106998</v>
      </c>
      <c r="L4400">
        <v>5.5150036672529401</v>
      </c>
      <c r="M4400">
        <v>42.255122752392097</v>
      </c>
      <c r="N4400">
        <v>0.749849219935806</v>
      </c>
      <c r="O4400">
        <v>21.067415730337</v>
      </c>
      <c r="P4400">
        <v>143.835616438356</v>
      </c>
      <c r="Q4400">
        <v>9.3448404465000003E-5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1407</v>
      </c>
      <c r="E4401">
        <v>9.0436989000000008</v>
      </c>
      <c r="F4401">
        <v>1.38</v>
      </c>
      <c r="G4401">
        <v>36.745761970130303</v>
      </c>
      <c r="H4401">
        <v>-23.826346322571901</v>
      </c>
      <c r="I4401">
        <v>-26.2100461637378</v>
      </c>
      <c r="J4401">
        <v>-5.5683746098359403</v>
      </c>
      <c r="K4401">
        <v>1.83080223253195</v>
      </c>
      <c r="L4401">
        <v>1.59858497459004</v>
      </c>
      <c r="M4401">
        <v>1.0006295728507699</v>
      </c>
      <c r="N4401">
        <v>1.1692760879428501</v>
      </c>
      <c r="O4401">
        <v>81.159420289855007</v>
      </c>
      <c r="Q4401">
        <v>3.5214689106646997E-2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624</v>
      </c>
      <c r="E4402">
        <v>9.0402387599999994</v>
      </c>
      <c r="F4402">
        <v>7.92</v>
      </c>
      <c r="G4402">
        <v>32.476653128989099</v>
      </c>
      <c r="H4402">
        <v>4.85120963629074</v>
      </c>
      <c r="I4402">
        <v>-16.2267533326321</v>
      </c>
      <c r="J4402">
        <v>2.6312846988445799</v>
      </c>
      <c r="K4402">
        <v>7.5080823739027904</v>
      </c>
      <c r="L4402">
        <v>6.9446157671337403</v>
      </c>
      <c r="M4402">
        <v>50.781477761082897</v>
      </c>
      <c r="N4402">
        <v>0.68074541652206</v>
      </c>
      <c r="O4402">
        <v>17.6767676767676</v>
      </c>
      <c r="P4402">
        <v>84.186046511627893</v>
      </c>
      <c r="Q4402">
        <v>0.116669795868654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229</v>
      </c>
      <c r="E4403">
        <v>9.0356103280000006</v>
      </c>
      <c r="F4403">
        <v>17.27</v>
      </c>
      <c r="G4403">
        <v>90.267820793659794</v>
      </c>
      <c r="H4403">
        <v>46.389330484123697</v>
      </c>
      <c r="I4403">
        <v>72.840383020811402</v>
      </c>
      <c r="J4403">
        <v>21.313291467098701</v>
      </c>
      <c r="K4403">
        <v>12.5220954027202</v>
      </c>
      <c r="L4403">
        <v>11.201985438078999</v>
      </c>
      <c r="M4403">
        <v>89.739820931822706</v>
      </c>
      <c r="N4403">
        <v>0.92992552571584597</v>
      </c>
      <c r="O4403">
        <v>0</v>
      </c>
      <c r="P4403">
        <v>154.71976401179899</v>
      </c>
      <c r="Q4403">
        <v>7.8921397748609998E-2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75</v>
      </c>
      <c r="E4404">
        <v>8.9762531939999999</v>
      </c>
      <c r="F4404">
        <v>4.21</v>
      </c>
      <c r="G4404">
        <v>24.749963650802599</v>
      </c>
      <c r="H4404">
        <v>-4.2911338838922699</v>
      </c>
      <c r="I4404">
        <v>-18.9044906081823</v>
      </c>
      <c r="J4404">
        <v>1.59376975265089</v>
      </c>
      <c r="K4404">
        <v>4.19440413503043</v>
      </c>
      <c r="L4404">
        <v>3.9382147568889398</v>
      </c>
      <c r="M4404">
        <v>40.322397973379097</v>
      </c>
      <c r="N4404">
        <v>0.63596833822681298</v>
      </c>
      <c r="O4404">
        <v>19.952494061757701</v>
      </c>
      <c r="P4404">
        <v>64.453125</v>
      </c>
      <c r="Q4404">
        <v>4.8021100357551999E-2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E4405">
        <v>8.9526257999999999</v>
      </c>
      <c r="F4405">
        <v>2.68</v>
      </c>
      <c r="G4405">
        <v>28.415809299406899</v>
      </c>
      <c r="H4405">
        <v>-11.922466905719901</v>
      </c>
      <c r="I4405">
        <v>-3.9580218722398999</v>
      </c>
      <c r="J4405">
        <v>7.2580162204687602</v>
      </c>
      <c r="K4405">
        <v>2.5311314565224201</v>
      </c>
      <c r="L4405">
        <v>2.37283344337746</v>
      </c>
      <c r="M4405">
        <v>67.555513651631799</v>
      </c>
      <c r="N4405">
        <v>1.1074619234745</v>
      </c>
      <c r="O4405">
        <v>12.686567164179101</v>
      </c>
      <c r="P4405">
        <v>72.903225806451601</v>
      </c>
      <c r="Q4405">
        <v>4.1513907351769998E-2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479</v>
      </c>
      <c r="E4406">
        <v>8.9401823</v>
      </c>
      <c r="F4406">
        <v>16.14</v>
      </c>
      <c r="G4406">
        <v>35.7928207936598</v>
      </c>
      <c r="H4406">
        <v>58.741130060693898</v>
      </c>
      <c r="I4406">
        <v>12.753297513531299</v>
      </c>
      <c r="J4406">
        <v>-9.3837943499132095</v>
      </c>
      <c r="K4406">
        <v>14.6041258258527</v>
      </c>
      <c r="L4406">
        <v>11.703749832122099</v>
      </c>
      <c r="M4406">
        <v>56.008405299385402</v>
      </c>
      <c r="N4406">
        <v>0.89768780702356399</v>
      </c>
      <c r="O4406">
        <v>23.543990086741001</v>
      </c>
      <c r="P4406">
        <v>120.19099590723</v>
      </c>
      <c r="Q4406">
        <v>0.14017463269441999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E4407">
        <v>8.9366400000000006</v>
      </c>
      <c r="F4407">
        <v>42.8</v>
      </c>
      <c r="G4407">
        <v>8.1428207936597996</v>
      </c>
      <c r="H4407">
        <v>-3.22632556060785</v>
      </c>
      <c r="I4407">
        <v>-1.17559478568276</v>
      </c>
      <c r="J4407">
        <v>-4.8508273169461802</v>
      </c>
      <c r="K4407">
        <v>41.550082492570901</v>
      </c>
      <c r="L4407">
        <v>38.783215168250102</v>
      </c>
      <c r="M4407">
        <v>98.801227579490799</v>
      </c>
      <c r="N4407">
        <v>2.2085561497326198</v>
      </c>
      <c r="O4407">
        <v>5</v>
      </c>
      <c r="P4407">
        <v>55.636363636363598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692</v>
      </c>
      <c r="E4408">
        <v>8.9285349999999397</v>
      </c>
      <c r="F4408">
        <v>8.75</v>
      </c>
      <c r="G4408">
        <v>-25.607179206340099</v>
      </c>
      <c r="H4408">
        <v>-4.5281007085368401</v>
      </c>
      <c r="I4408">
        <v>-12.4600461637378</v>
      </c>
      <c r="J4408">
        <v>-8.8922555041423795E-2</v>
      </c>
      <c r="K4408">
        <v>8.75</v>
      </c>
      <c r="L4408">
        <v>8.75</v>
      </c>
      <c r="M4408">
        <v>50</v>
      </c>
      <c r="O4408">
        <v>0</v>
      </c>
      <c r="P4408">
        <v>0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D4409" t="s">
        <v>629</v>
      </c>
      <c r="E4409">
        <v>8.9184511999999998</v>
      </c>
      <c r="F4409">
        <v>23.78</v>
      </c>
      <c r="G4409">
        <v>-2.9033608368871202</v>
      </c>
      <c r="H4409">
        <v>-5.4447673752035</v>
      </c>
      <c r="I4409">
        <v>-8.1618005497027806</v>
      </c>
      <c r="J4409">
        <v>-0.130957023305391</v>
      </c>
      <c r="K4409">
        <v>23.7087379199243</v>
      </c>
      <c r="L4409">
        <v>23.748563925483801</v>
      </c>
      <c r="M4409">
        <v>44.103226138623597</v>
      </c>
      <c r="N4409">
        <v>4.3805841975810998E-3</v>
      </c>
      <c r="O4409">
        <v>23.002523128679499</v>
      </c>
      <c r="P4409">
        <v>42.139868499701102</v>
      </c>
      <c r="Q4409">
        <v>3.7512612622572002E-2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336</v>
      </c>
      <c r="E4410">
        <v>8.8886070000000004</v>
      </c>
      <c r="F4410">
        <v>13.77</v>
      </c>
      <c r="G4410">
        <v>39.698943242639402</v>
      </c>
      <c r="H4410">
        <v>-11.290395790504</v>
      </c>
      <c r="I4410">
        <v>45.091441250449698</v>
      </c>
      <c r="J4410">
        <v>2.6198810566967299</v>
      </c>
      <c r="K4410">
        <v>13.375239145643199</v>
      </c>
      <c r="L4410">
        <v>10.942231210083699</v>
      </c>
      <c r="M4410">
        <v>53.345450761949898</v>
      </c>
      <c r="N4410">
        <v>0.404567293481436</v>
      </c>
      <c r="O4410">
        <v>36.238198983297004</v>
      </c>
      <c r="P4410">
        <v>127.980132450331</v>
      </c>
      <c r="Q4410">
        <v>0.102028589050083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E4411">
        <v>8.8480623000000005</v>
      </c>
      <c r="F4411">
        <v>17.559999999999999</v>
      </c>
      <c r="G4411">
        <v>51.230685849047497</v>
      </c>
      <c r="H4411">
        <v>-11.795860271378301</v>
      </c>
      <c r="I4411">
        <v>33.266094915100197</v>
      </c>
      <c r="J4411">
        <v>13.271130885172299</v>
      </c>
      <c r="K4411">
        <v>14.6612392341909</v>
      </c>
      <c r="L4411">
        <v>13.150115618318701</v>
      </c>
      <c r="M4411">
        <v>69.683265997735901</v>
      </c>
      <c r="N4411">
        <v>1.1007654685575701</v>
      </c>
      <c r="O4411">
        <v>4.2141230068337201</v>
      </c>
      <c r="P4411">
        <v>116.79012345679</v>
      </c>
      <c r="Q4411">
        <v>0.14171522283836099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D4412" t="s">
        <v>539</v>
      </c>
      <c r="E4412">
        <v>8.8195406999999992</v>
      </c>
      <c r="F4412">
        <v>5.82</v>
      </c>
      <c r="G4412">
        <v>40.6785350793741</v>
      </c>
      <c r="H4412">
        <v>9.6718992914631592</v>
      </c>
      <c r="I4412">
        <v>31.956827285393601</v>
      </c>
      <c r="J4412">
        <v>-7.5443520526103001</v>
      </c>
      <c r="K4412">
        <v>5.80328556927451</v>
      </c>
      <c r="L4412">
        <v>4.9868083708146704</v>
      </c>
      <c r="M4412">
        <v>29.501218592951499</v>
      </c>
      <c r="N4412">
        <v>1.1071374313240401</v>
      </c>
      <c r="O4412">
        <v>35.567010309278302</v>
      </c>
      <c r="P4412">
        <v>91.447368421052602</v>
      </c>
      <c r="Q4412">
        <v>4.9765530309009001E-2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484</v>
      </c>
      <c r="E4413">
        <v>8.8155000000000001</v>
      </c>
      <c r="F4413">
        <v>6.57</v>
      </c>
      <c r="G4413">
        <v>52.441601281464699</v>
      </c>
      <c r="H4413">
        <v>-11.641071419833899</v>
      </c>
      <c r="I4413">
        <v>-26.352575652597601</v>
      </c>
      <c r="J4413">
        <v>-0.68593748041455804</v>
      </c>
      <c r="K4413">
        <v>7.5111351213786399</v>
      </c>
      <c r="L4413">
        <v>7.9608968197650096</v>
      </c>
      <c r="M4413">
        <v>27.934953429199101</v>
      </c>
      <c r="N4413">
        <v>0.16936101070280499</v>
      </c>
      <c r="O4413">
        <v>177.777777777777</v>
      </c>
      <c r="P4413">
        <v>157.64705882352899</v>
      </c>
      <c r="Q4413">
        <v>9.7207380539397995E-2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403</v>
      </c>
      <c r="E4414">
        <v>8.8074999999999992</v>
      </c>
      <c r="F4414">
        <v>27.03</v>
      </c>
      <c r="G4414">
        <v>293.46258823552</v>
      </c>
      <c r="H4414">
        <v>82.642951923042105</v>
      </c>
      <c r="I4414">
        <v>228.39745698884701</v>
      </c>
      <c r="J4414">
        <v>21.3884472143864</v>
      </c>
      <c r="K4414">
        <v>17.7200253591527</v>
      </c>
      <c r="L4414">
        <v>12.414149852259101</v>
      </c>
      <c r="M4414">
        <v>95.838986987488695</v>
      </c>
      <c r="N4414">
        <v>1.70188986437975</v>
      </c>
      <c r="O4414">
        <v>10.506844247132801</v>
      </c>
      <c r="P4414">
        <v>518.53546910755097</v>
      </c>
      <c r="Q4414">
        <v>0.14286837815768899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E4415">
        <v>8.7679550000000006</v>
      </c>
      <c r="F4415">
        <v>22.28</v>
      </c>
      <c r="G4415">
        <v>18.974261416631901</v>
      </c>
      <c r="H4415">
        <v>6.6495440020420098</v>
      </c>
      <c r="I4415">
        <v>25.496610183011299</v>
      </c>
      <c r="J4415">
        <v>-10.0687205348394</v>
      </c>
      <c r="K4415">
        <v>21.9121009335534</v>
      </c>
      <c r="L4415">
        <v>18.467980609348899</v>
      </c>
      <c r="M4415">
        <v>50.460023998083102</v>
      </c>
      <c r="N4415">
        <v>0.96545454545454501</v>
      </c>
      <c r="O4415">
        <v>27.378815080789899</v>
      </c>
      <c r="P4415">
        <v>98.044444444444395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117</v>
      </c>
      <c r="E4416">
        <v>8.7479999999999993</v>
      </c>
      <c r="F4416">
        <v>2.67</v>
      </c>
      <c r="G4416">
        <v>387.85435925519801</v>
      </c>
      <c r="H4416">
        <v>11.9102554558467</v>
      </c>
      <c r="I4416">
        <v>82.430464785167203</v>
      </c>
      <c r="J4416">
        <v>13.7503631592442</v>
      </c>
      <c r="K4416">
        <v>2.23931771479671</v>
      </c>
      <c r="L4416">
        <v>1.7590481107903799</v>
      </c>
      <c r="M4416">
        <v>88.364583686856506</v>
      </c>
      <c r="N4416">
        <v>1.4252111275314301</v>
      </c>
      <c r="O4416">
        <v>21.3483146067415</v>
      </c>
      <c r="P4416">
        <v>413.461538461538</v>
      </c>
      <c r="Q4416">
        <v>0.19087418780562099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D4417" t="s">
        <v>403</v>
      </c>
      <c r="E4417">
        <v>8.7159999999999993</v>
      </c>
      <c r="F4417">
        <v>21.79</v>
      </c>
      <c r="G4417">
        <v>21.722097331861299</v>
      </c>
      <c r="H4417">
        <v>-4.5281007085368401</v>
      </c>
      <c r="I4417">
        <v>-7.4985818092099503</v>
      </c>
      <c r="J4417">
        <v>-8.8922555041423795E-2</v>
      </c>
      <c r="K4417">
        <v>21.499080558945501</v>
      </c>
      <c r="L4417">
        <v>18.129924845735701</v>
      </c>
      <c r="M4417">
        <v>100</v>
      </c>
      <c r="O4417">
        <v>0</v>
      </c>
      <c r="P4417">
        <v>47.329276538201398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D4418" t="s">
        <v>388</v>
      </c>
      <c r="E4418">
        <v>8.6869443760379301</v>
      </c>
      <c r="F4418">
        <v>17.100000000000001</v>
      </c>
      <c r="G4418">
        <v>159.39282079365901</v>
      </c>
      <c r="H4418">
        <v>-4.5281007085368401</v>
      </c>
      <c r="I4418">
        <v>81.417504856670305</v>
      </c>
      <c r="J4418">
        <v>-8.8922555041423795E-2</v>
      </c>
      <c r="K4418">
        <v>17.0182863318587</v>
      </c>
      <c r="L4418">
        <v>14.1013801672493</v>
      </c>
      <c r="M4418">
        <v>52.558837165662098</v>
      </c>
      <c r="O4418">
        <v>17.660818713450201</v>
      </c>
      <c r="P4418">
        <v>232.03883495145601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403</v>
      </c>
      <c r="E4419">
        <v>8.6527069999999995</v>
      </c>
      <c r="F4419">
        <v>30.28</v>
      </c>
      <c r="G4419">
        <v>-24.505342812350101</v>
      </c>
      <c r="H4419">
        <v>32.216085337974697</v>
      </c>
      <c r="I4419">
        <v>-0.31189801558972402</v>
      </c>
      <c r="J4419">
        <v>8.7999663338474594</v>
      </c>
      <c r="K4419">
        <v>24.6658946368415</v>
      </c>
      <c r="L4419">
        <v>24.7975884512148</v>
      </c>
      <c r="M4419">
        <v>97.7971003690961</v>
      </c>
      <c r="N4419">
        <v>2.3512081543954002</v>
      </c>
      <c r="O4419">
        <v>3.8309114927344599</v>
      </c>
      <c r="P4419">
        <v>44.949736716132101</v>
      </c>
      <c r="Q4419">
        <v>9.3802298339106999E-2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403</v>
      </c>
      <c r="E4420">
        <v>8.6501249999999992</v>
      </c>
      <c r="F4420">
        <v>116.5</v>
      </c>
      <c r="G4420">
        <v>-25.607179206340099</v>
      </c>
      <c r="H4420">
        <v>-4.5281007085368401</v>
      </c>
      <c r="I4420">
        <v>-12.4600461637378</v>
      </c>
      <c r="J4420">
        <v>-8.8922555041423795E-2</v>
      </c>
      <c r="K4420">
        <v>116.499999035377</v>
      </c>
      <c r="L4420">
        <v>116.48401541809901</v>
      </c>
      <c r="M4420">
        <v>100</v>
      </c>
      <c r="O4420">
        <v>0</v>
      </c>
      <c r="P4420">
        <v>0.43103448275862899</v>
      </c>
    </row>
    <row r="4421" spans="1:17" hidden="1" x14ac:dyDescent="0.3">
      <c r="A4421" t="s">
        <v>8999</v>
      </c>
      <c r="B4421" t="s">
        <v>3081</v>
      </c>
      <c r="C4421" t="str">
        <f>IFERROR(VLOOKUP(Table1[[#This Row],[Ticker]],[1]!Table1[[Symbol]:[Industry]],2,FALSE),"-")</f>
        <v>-</v>
      </c>
      <c r="D4421" t="s">
        <v>120</v>
      </c>
      <c r="E4421">
        <v>8.6442999999999994</v>
      </c>
      <c r="F4421">
        <v>7.32</v>
      </c>
      <c r="G4421">
        <v>-24.6416619649608</v>
      </c>
      <c r="H4421">
        <v>-15.9205057718279</v>
      </c>
      <c r="I4421">
        <v>-20.845528016053201</v>
      </c>
      <c r="J4421">
        <v>-8.8922555041423795E-2</v>
      </c>
      <c r="K4421">
        <v>7.4205670304933697</v>
      </c>
      <c r="L4421">
        <v>7.3626831996217197</v>
      </c>
      <c r="M4421">
        <v>42.317686114909499</v>
      </c>
      <c r="N4421">
        <v>1.0137397409470299</v>
      </c>
      <c r="O4421">
        <v>26.639344262295001</v>
      </c>
      <c r="P4421">
        <v>23.648648648648599</v>
      </c>
      <c r="Q4421">
        <v>9.3405926204263995E-2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Row],[Ticker]],[1]!Table1[[Symbol]:[Industry]],2,FALSE),"-")</f>
        <v>-</v>
      </c>
      <c r="E4422">
        <v>8.6238039999999998</v>
      </c>
      <c r="F4422">
        <v>6.07</v>
      </c>
      <c r="G4422">
        <v>11.7231375357412</v>
      </c>
      <c r="H4422">
        <v>-4.2121449423441097</v>
      </c>
      <c r="I4422">
        <v>-14.239981438818701</v>
      </c>
      <c r="J4422">
        <v>5.2178767816086404</v>
      </c>
      <c r="K4422">
        <v>6.5608022294314301</v>
      </c>
      <c r="L4422">
        <v>5.9193333000630703</v>
      </c>
      <c r="M4422">
        <v>50.682709738619899</v>
      </c>
      <c r="N4422">
        <v>0.83738338034280702</v>
      </c>
      <c r="O4422">
        <v>47.446457990115299</v>
      </c>
      <c r="P4422">
        <v>68.6111111111111</v>
      </c>
      <c r="Q4422">
        <v>-6.3139394121372996E-2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Row],[Ticker]],[1]!Table1[[Symbol]:[Industry]],2,FALSE),"-")</f>
        <v>-</v>
      </c>
      <c r="E4423">
        <v>8.6170500000000008</v>
      </c>
      <c r="F4423">
        <v>15.01</v>
      </c>
      <c r="G4423">
        <v>54.584897624392099</v>
      </c>
      <c r="H4423">
        <v>-9.80141260564295</v>
      </c>
      <c r="I4423">
        <v>-58.544816278680401</v>
      </c>
      <c r="J4423">
        <v>6.8827550048714299</v>
      </c>
      <c r="K4423">
        <v>17.0649517950988</v>
      </c>
      <c r="L4423">
        <v>18.0738592104404</v>
      </c>
      <c r="M4423">
        <v>69.339677325390099</v>
      </c>
      <c r="N4423">
        <v>0.47049441786283802</v>
      </c>
      <c r="O4423">
        <v>93.004663557628206</v>
      </c>
      <c r="P4423">
        <v>80.192076830732205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Row],[Ticker]],[1]!Table1[[Symbol]:[Industry]],2,FALSE),"-")</f>
        <v>-</v>
      </c>
      <c r="D4424" t="s">
        <v>539</v>
      </c>
      <c r="E4424">
        <v>8.6075188899999997</v>
      </c>
      <c r="F4424">
        <v>18.100000000000001</v>
      </c>
      <c r="G4424">
        <v>100.360361367941</v>
      </c>
      <c r="H4424">
        <v>-8.3255690629672099</v>
      </c>
      <c r="I4424">
        <v>4.3141473846492202</v>
      </c>
      <c r="J4424">
        <v>-5.0889225550414201</v>
      </c>
      <c r="K4424">
        <v>17.944714367606199</v>
      </c>
      <c r="L4424">
        <v>15.2849465461346</v>
      </c>
      <c r="M4424">
        <v>48.4045281252682</v>
      </c>
      <c r="N4424">
        <v>1.36763260687743</v>
      </c>
      <c r="O4424">
        <v>15.3038674033149</v>
      </c>
      <c r="P4424">
        <v>137.84494086727901</v>
      </c>
      <c r="Q4424">
        <v>9.8083374118182007E-2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D4425" t="s">
        <v>713</v>
      </c>
      <c r="E4425">
        <v>8.5756189999999997</v>
      </c>
      <c r="F4425">
        <v>74.31</v>
      </c>
      <c r="G4425">
        <v>44.066712734631302</v>
      </c>
      <c r="H4425">
        <v>-0.56921753031763</v>
      </c>
      <c r="I4425">
        <v>23.888577689473099</v>
      </c>
      <c r="J4425">
        <v>2.3895109654296101</v>
      </c>
      <c r="K4425">
        <v>69.744954185483493</v>
      </c>
      <c r="L4425">
        <v>59.860582342609298</v>
      </c>
      <c r="M4425">
        <v>52.364653728359698</v>
      </c>
      <c r="N4425">
        <v>0.99303377236985302</v>
      </c>
      <c r="O4425">
        <v>1.39954245727358</v>
      </c>
      <c r="P4425">
        <v>73.216783216783199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E4426">
        <v>8.5687470000000001</v>
      </c>
      <c r="F4426">
        <v>17.03</v>
      </c>
      <c r="G4426">
        <v>55.949323991954003</v>
      </c>
      <c r="H4426">
        <v>-20.277983172100502</v>
      </c>
      <c r="I4426">
        <v>-36.194931967589099</v>
      </c>
      <c r="J4426">
        <v>-5.9218179833125699</v>
      </c>
      <c r="K4426">
        <v>20.624877205563699</v>
      </c>
      <c r="L4426">
        <v>19.804727158319999</v>
      </c>
      <c r="M4426">
        <v>32.261936862384097</v>
      </c>
      <c r="N4426">
        <v>1.6085449266173999</v>
      </c>
      <c r="O4426">
        <v>71.051086318261795</v>
      </c>
      <c r="P4426">
        <v>88.176795580110493</v>
      </c>
      <c r="Q4426">
        <v>0.102852378827615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Row],[Ticker]],[1]!Table1[[Symbol]:[Industry]],2,FALSE),"-")</f>
        <v>-</v>
      </c>
      <c r="E4427">
        <v>8.5105424999999997</v>
      </c>
      <c r="F4427">
        <v>25.77</v>
      </c>
      <c r="G4427">
        <v>-20.637729104507098</v>
      </c>
      <c r="H4427">
        <v>-4.5281007085368401</v>
      </c>
      <c r="I4427">
        <v>-7.4905960619048804</v>
      </c>
      <c r="J4427">
        <v>-8.8922555041423795E-2</v>
      </c>
      <c r="K4427">
        <v>25.754418932970498</v>
      </c>
      <c r="L4427">
        <v>25.350262176048499</v>
      </c>
      <c r="M4427">
        <v>100</v>
      </c>
      <c r="O4427">
        <v>0</v>
      </c>
      <c r="P4427">
        <v>4.9694501018329804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Row],[Ticker]],[1]!Table1[[Symbol]:[Industry]],2,FALSE),"-")</f>
        <v>-</v>
      </c>
      <c r="E4428">
        <v>8.4588000000000001</v>
      </c>
      <c r="F4428">
        <v>9.86</v>
      </c>
      <c r="G4428">
        <v>-66.529887414848204</v>
      </c>
      <c r="H4428">
        <v>-3.2582594386955499</v>
      </c>
      <c r="I4428">
        <v>-57.773412774941399</v>
      </c>
      <c r="J4428">
        <v>-6.0810640088724597</v>
      </c>
      <c r="K4428">
        <v>10.1797403474826</v>
      </c>
      <c r="L4428">
        <v>12.948904204487899</v>
      </c>
      <c r="M4428">
        <v>53.9492585132733</v>
      </c>
      <c r="N4428">
        <v>0.72904621759924904</v>
      </c>
      <c r="O4428">
        <v>151.52129817444199</v>
      </c>
      <c r="P4428">
        <v>12.6857142857142</v>
      </c>
      <c r="Q4428">
        <v>2.3271964337364E-2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Row],[Ticker]],[1]!Table1[[Symbol]:[Industry]],2,FALSE),"-")</f>
        <v>-</v>
      </c>
      <c r="D4429" t="s">
        <v>487</v>
      </c>
      <c r="E4429">
        <v>8.4466591999999991</v>
      </c>
      <c r="F4429">
        <v>8.2799999999999994</v>
      </c>
      <c r="G4429">
        <v>-3.12197210574847</v>
      </c>
      <c r="H4429">
        <v>-11.7040266344627</v>
      </c>
      <c r="I4429">
        <v>-33.827567531259199</v>
      </c>
      <c r="J4429">
        <v>-2.6405628952601399</v>
      </c>
      <c r="K4429">
        <v>8.3313363044721207</v>
      </c>
      <c r="L4429">
        <v>8.2110140256293391</v>
      </c>
      <c r="M4429">
        <v>43.245137577666902</v>
      </c>
      <c r="N4429">
        <v>0.82583984230669405</v>
      </c>
      <c r="O4429">
        <v>83.3333333333333</v>
      </c>
      <c r="P4429">
        <v>60.7766990291261</v>
      </c>
      <c r="Q4429">
        <v>4.0543704014843002E-2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Row],[Ticker]],[1]!Table1[[Symbol]:[Industry]],2,FALSE),"-")</f>
        <v>-</v>
      </c>
      <c r="D4430" t="s">
        <v>403</v>
      </c>
      <c r="E4430">
        <v>8.44</v>
      </c>
      <c r="F4430">
        <v>9.2899999999999991</v>
      </c>
      <c r="G4430">
        <v>-8.0122424974794395</v>
      </c>
      <c r="H4430">
        <v>10.8364826247964</v>
      </c>
      <c r="I4430">
        <v>28.7253641706086</v>
      </c>
      <c r="J4430">
        <v>21.280940458657199</v>
      </c>
      <c r="K4430">
        <v>7.6692159146379497</v>
      </c>
      <c r="L4430">
        <v>7.8654195590524401</v>
      </c>
      <c r="M4430">
        <v>85.398865948265595</v>
      </c>
      <c r="N4430">
        <v>1.16491298539132</v>
      </c>
      <c r="O4430">
        <v>48.546824542518799</v>
      </c>
      <c r="P4430">
        <v>48.878205128205103</v>
      </c>
      <c r="Q4430">
        <v>0.16423922146811501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Row],[Ticker]],[1]!Table1[[Symbol]:[Industry]],2,FALSE),"-")</f>
        <v>-</v>
      </c>
      <c r="D4431" t="s">
        <v>239</v>
      </c>
      <c r="E4431">
        <v>8.4080600000000008</v>
      </c>
      <c r="F4431">
        <v>22.92</v>
      </c>
      <c r="G4431">
        <v>103.822250223089</v>
      </c>
      <c r="H4431">
        <v>8.1034782388315794</v>
      </c>
      <c r="I4431">
        <v>-22.3302781731755</v>
      </c>
      <c r="J4431">
        <v>-9.7754177318903004</v>
      </c>
      <c r="K4431">
        <v>23.981463798040298</v>
      </c>
      <c r="L4431">
        <v>21.059417874531999</v>
      </c>
      <c r="M4431">
        <v>29.8730686552829</v>
      </c>
      <c r="N4431">
        <v>0.86564131546369505</v>
      </c>
      <c r="O4431">
        <v>46.553228621291403</v>
      </c>
      <c r="P4431">
        <v>129.42942942942901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Row],[Ticker]],[1]!Table1[[Symbol]:[Industry]],2,FALSE),"-")</f>
        <v>-</v>
      </c>
      <c r="E4432">
        <v>8.4030690999999997</v>
      </c>
      <c r="F4432">
        <v>27.13</v>
      </c>
      <c r="G4432">
        <v>69.713195163710196</v>
      </c>
      <c r="H4432">
        <v>68.0764008991802</v>
      </c>
      <c r="I4432">
        <v>66.261956471308196</v>
      </c>
      <c r="J4432">
        <v>-0.60782544607181799</v>
      </c>
      <c r="K4432">
        <v>21.147635656528202</v>
      </c>
      <c r="L4432">
        <v>17.2619225149685</v>
      </c>
      <c r="M4432">
        <v>49.1258746104075</v>
      </c>
      <c r="N4432">
        <v>1.48963726562323</v>
      </c>
      <c r="O4432">
        <v>25.285661629192699</v>
      </c>
      <c r="P4432">
        <v>114.466403162055</v>
      </c>
      <c r="Q4432">
        <v>8.9409613670311999E-2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Row],[Ticker]],[1]!Table1[[Symbol]:[Industry]],2,FALSE),"-")</f>
        <v>-</v>
      </c>
      <c r="D4433" t="s">
        <v>629</v>
      </c>
      <c r="E4433">
        <v>8.3788104000000008</v>
      </c>
      <c r="F4433">
        <v>5.3</v>
      </c>
      <c r="G4433">
        <v>3.34659208319751</v>
      </c>
      <c r="H4433">
        <v>-3.0129491933853201</v>
      </c>
      <c r="I4433">
        <v>-9.3472056968118</v>
      </c>
      <c r="J4433">
        <v>5.6309985494950601</v>
      </c>
      <c r="K4433">
        <v>5.3671221615026701</v>
      </c>
      <c r="L4433">
        <v>5.1614434676882404</v>
      </c>
      <c r="M4433">
        <v>56.970236133397897</v>
      </c>
      <c r="N4433">
        <v>0.87073516092905401</v>
      </c>
      <c r="O4433">
        <v>18.867924528301799</v>
      </c>
      <c r="P4433">
        <v>47.2222222222222</v>
      </c>
      <c r="Q4433">
        <v>0.130023315789706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Row],[Ticker]],[1]!Table1[[Symbol]:[Industry]],2,FALSE),"-")</f>
        <v>-</v>
      </c>
      <c r="D4434" t="s">
        <v>713</v>
      </c>
      <c r="E4434">
        <v>8.3382966300000003</v>
      </c>
      <c r="F4434">
        <v>88.77</v>
      </c>
      <c r="G4434">
        <v>32.684546899223299</v>
      </c>
      <c r="H4434">
        <v>3.8262385064433402</v>
      </c>
      <c r="I4434">
        <v>15.0464174961299</v>
      </c>
      <c r="J4434">
        <v>3.8728418121127799</v>
      </c>
      <c r="K4434">
        <v>83.454931115934897</v>
      </c>
      <c r="L4434">
        <v>73.265240831357602</v>
      </c>
      <c r="M4434">
        <v>46.9368374749682</v>
      </c>
      <c r="N4434">
        <v>1.1206351632641101</v>
      </c>
      <c r="O4434">
        <v>2.4783147459727299</v>
      </c>
      <c r="P4434">
        <v>89.355802047781495</v>
      </c>
      <c r="Q4434">
        <v>2.6148773974396002E-2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Row],[Ticker]],[1]!Table1[[Symbol]:[Industry]],2,FALSE),"-")</f>
        <v>-</v>
      </c>
      <c r="D4435" t="s">
        <v>214</v>
      </c>
      <c r="E4435">
        <v>8.2605680639999992</v>
      </c>
      <c r="F4435">
        <v>12.14</v>
      </c>
      <c r="G4435">
        <v>141.20600760684599</v>
      </c>
      <c r="H4435">
        <v>-14.9769085626742</v>
      </c>
      <c r="I4435">
        <v>88.866653670424597</v>
      </c>
      <c r="J4435">
        <v>-1.7825330246334199</v>
      </c>
      <c r="K4435">
        <v>13.3658653923495</v>
      </c>
      <c r="L4435">
        <v>10.0203362571939</v>
      </c>
      <c r="M4435">
        <v>52.317691036762298</v>
      </c>
      <c r="N4435">
        <v>0.543327689439011</v>
      </c>
      <c r="O4435">
        <v>52.059308072487603</v>
      </c>
      <c r="P4435">
        <v>242.93785310734401</v>
      </c>
      <c r="Q4435">
        <v>0.112829917136854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D4436" t="s">
        <v>1344</v>
      </c>
      <c r="E4436">
        <v>8.2565369000000004</v>
      </c>
      <c r="F4436">
        <v>16.77</v>
      </c>
      <c r="G4436">
        <v>30.392820793659801</v>
      </c>
      <c r="H4436">
        <v>27.7676191358211</v>
      </c>
      <c r="I4436">
        <v>-0.95738658926978604</v>
      </c>
      <c r="J4436">
        <v>18.958696492577602</v>
      </c>
      <c r="K4436">
        <v>13.5168263762161</v>
      </c>
      <c r="L4436">
        <v>12.4822527039198</v>
      </c>
      <c r="M4436">
        <v>78.960306228566296</v>
      </c>
      <c r="N4436">
        <v>2.3334334047796901</v>
      </c>
      <c r="O4436">
        <v>6.4400715563506399</v>
      </c>
      <c r="P4436">
        <v>91.657142857142802</v>
      </c>
      <c r="Q4436">
        <v>7.0702616117716999E-2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E4437">
        <v>8.2106060000000003</v>
      </c>
      <c r="F4437">
        <v>24</v>
      </c>
      <c r="G4437">
        <v>29.531799462050198</v>
      </c>
      <c r="H4437">
        <v>-4.3611558003565403</v>
      </c>
      <c r="I4437">
        <v>-31.5156954048845</v>
      </c>
      <c r="J4437">
        <v>-9.6252964713625708</v>
      </c>
      <c r="K4437">
        <v>24.852291874035501</v>
      </c>
      <c r="L4437">
        <v>23.333949152766799</v>
      </c>
      <c r="M4437">
        <v>42.1138257116544</v>
      </c>
      <c r="N4437">
        <v>1.48114826889494</v>
      </c>
      <c r="O4437">
        <v>86.0416666666666</v>
      </c>
      <c r="P4437">
        <v>55.138978668390401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D4438" t="s">
        <v>539</v>
      </c>
      <c r="E4438">
        <v>8.1978779999999993</v>
      </c>
      <c r="F4438">
        <v>13.89</v>
      </c>
      <c r="G4438">
        <v>-20.6185170748209</v>
      </c>
      <c r="H4438">
        <v>-4.5281007085368401</v>
      </c>
      <c r="I4438">
        <v>-7.4713840322185998</v>
      </c>
      <c r="J4438">
        <v>-8.8922555041423795E-2</v>
      </c>
      <c r="K4438">
        <v>13.8828171796295</v>
      </c>
      <c r="L4438">
        <v>13.668210085841</v>
      </c>
      <c r="M4438">
        <v>100</v>
      </c>
      <c r="O4438">
        <v>0</v>
      </c>
      <c r="P4438">
        <v>4.9886621315192698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629</v>
      </c>
      <c r="E4439">
        <v>8.1804799999999993</v>
      </c>
      <c r="F4439">
        <v>37.67</v>
      </c>
      <c r="G4439">
        <v>-5.0631792063401697</v>
      </c>
      <c r="H4439">
        <v>-20.022921074417301</v>
      </c>
      <c r="I4439">
        <v>-32.515224431989097</v>
      </c>
      <c r="J4439">
        <v>-0.58204479744992998</v>
      </c>
      <c r="K4439">
        <v>41.3875063420275</v>
      </c>
      <c r="L4439">
        <v>38.179352158425502</v>
      </c>
      <c r="M4439">
        <v>28.301813525120501</v>
      </c>
      <c r="N4439">
        <v>1.36872220246814</v>
      </c>
      <c r="O4439">
        <v>57.207326785240198</v>
      </c>
      <c r="P4439">
        <v>50.379241516965998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D4440" t="s">
        <v>117</v>
      </c>
      <c r="E4440">
        <v>8.1526250000000005</v>
      </c>
      <c r="F4440">
        <v>1.67</v>
      </c>
      <c r="G4440">
        <v>100.068496469335</v>
      </c>
      <c r="H4440">
        <v>-35.140345606495998</v>
      </c>
      <c r="I4440">
        <v>39.358135654443899</v>
      </c>
      <c r="J4440">
        <v>-6.6823291484480203</v>
      </c>
      <c r="K4440">
        <v>1.7899290631901801</v>
      </c>
      <c r="L4440">
        <v>1.2801677929000901</v>
      </c>
      <c r="M4440">
        <v>10.704843183849601</v>
      </c>
      <c r="N4440">
        <v>0.24938507470690199</v>
      </c>
      <c r="O4440">
        <v>52.095808383233503</v>
      </c>
      <c r="P4440">
        <v>156.923076923076</v>
      </c>
      <c r="Q4440">
        <v>3.4191037889841E-2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916</v>
      </c>
      <c r="E4441">
        <v>8.1241000000000003</v>
      </c>
      <c r="F4441">
        <v>12.55</v>
      </c>
      <c r="G4441">
        <v>-20.936620407341</v>
      </c>
      <c r="H4441">
        <v>-4.1232424089416897</v>
      </c>
      <c r="I4441">
        <v>9.9789782265060296</v>
      </c>
      <c r="J4441">
        <v>-8.2123048396499504E-3</v>
      </c>
      <c r="K4441">
        <v>11.748528957932299</v>
      </c>
      <c r="L4441">
        <v>11.382069461314501</v>
      </c>
      <c r="M4441">
        <v>46.303105673354302</v>
      </c>
      <c r="N4441">
        <v>0.51648771114676395</v>
      </c>
      <c r="O4441">
        <v>18.326693227091599</v>
      </c>
      <c r="P4441">
        <v>41.011235955056101</v>
      </c>
      <c r="Q4441">
        <v>3.8870473508796001E-2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4384</v>
      </c>
      <c r="E4442">
        <v>8.1120000000000001</v>
      </c>
      <c r="F4442">
        <v>6.77</v>
      </c>
      <c r="G4442">
        <v>47.096902426312802</v>
      </c>
      <c r="H4442">
        <v>-19.097637132377798</v>
      </c>
      <c r="I4442">
        <v>11.9884832480268</v>
      </c>
      <c r="J4442">
        <v>-15.775197064845299</v>
      </c>
      <c r="K4442">
        <v>6.86707328713885</v>
      </c>
      <c r="L4442">
        <v>6.1341939272705899</v>
      </c>
      <c r="M4442">
        <v>35.798288657036402</v>
      </c>
      <c r="N4442">
        <v>1.36403082210579</v>
      </c>
      <c r="O4442">
        <v>18.463810930575999</v>
      </c>
      <c r="P4442">
        <v>88.0555555555555</v>
      </c>
      <c r="Q4442">
        <v>3.3975903407724002E-2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D4443" t="s">
        <v>629</v>
      </c>
      <c r="E4443">
        <v>8.0614045999999995</v>
      </c>
      <c r="F4443">
        <v>25.36</v>
      </c>
      <c r="G4443">
        <v>18.156993129260702</v>
      </c>
      <c r="H4443">
        <v>-9.2184634787823398</v>
      </c>
      <c r="I4443">
        <v>-3.8519091187700001</v>
      </c>
      <c r="J4443">
        <v>-3.2895180146618102</v>
      </c>
      <c r="K4443">
        <v>26.478136568209798</v>
      </c>
      <c r="L4443">
        <v>24.8649813626804</v>
      </c>
      <c r="M4443">
        <v>49.811781933116301</v>
      </c>
      <c r="N4443">
        <v>0.71944239936837695</v>
      </c>
      <c r="O4443">
        <v>32.610410094637203</v>
      </c>
      <c r="P4443">
        <v>58.5</v>
      </c>
      <c r="Q4443">
        <v>9.0892737517267994E-2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D4444" t="s">
        <v>140</v>
      </c>
      <c r="E4444">
        <v>8.0528320000000004</v>
      </c>
      <c r="F4444">
        <v>17.5</v>
      </c>
      <c r="G4444">
        <v>11.218465828843501</v>
      </c>
      <c r="H4444">
        <v>-15.5037104646344</v>
      </c>
      <c r="I4444">
        <v>49.427095371877201</v>
      </c>
      <c r="J4444">
        <v>-4.0362909760940502</v>
      </c>
      <c r="K4444">
        <v>18.040776590497298</v>
      </c>
      <c r="L4444">
        <v>15.319505821743499</v>
      </c>
      <c r="M4444">
        <v>36.881532391814602</v>
      </c>
      <c r="N4444">
        <v>0.64664310954063597</v>
      </c>
      <c r="O4444">
        <v>34.514285714285698</v>
      </c>
      <c r="P4444">
        <v>125.515463917525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D4445" t="s">
        <v>239</v>
      </c>
      <c r="E4445">
        <v>8.0201207940000003</v>
      </c>
      <c r="F4445">
        <v>13</v>
      </c>
      <c r="G4445">
        <v>-5.2368088359698204</v>
      </c>
      <c r="H4445">
        <v>6.9125772575648501</v>
      </c>
      <c r="I4445">
        <v>1.5750415555603601</v>
      </c>
      <c r="J4445">
        <v>1.1427941501163901</v>
      </c>
      <c r="K4445">
        <v>12.361681952721399</v>
      </c>
      <c r="L4445">
        <v>11.7071959468814</v>
      </c>
      <c r="M4445">
        <v>49.892426748333499</v>
      </c>
      <c r="N4445">
        <v>0.93306610086502295</v>
      </c>
      <c r="O4445">
        <v>16.692307692307601</v>
      </c>
      <c r="P4445">
        <v>36.698212407991498</v>
      </c>
      <c r="Q4445">
        <v>0.101112995078703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75</v>
      </c>
      <c r="E4446">
        <v>8.016519272</v>
      </c>
      <c r="F4446">
        <v>1.1399999999999999</v>
      </c>
      <c r="G4446">
        <v>70.944544931590798</v>
      </c>
      <c r="H4446">
        <v>12.3035824597799</v>
      </c>
      <c r="I4446">
        <v>-2.8446615483532698</v>
      </c>
      <c r="J4446">
        <v>10.191451276734201</v>
      </c>
      <c r="K4446">
        <v>1.0569311821753999</v>
      </c>
      <c r="L4446">
        <v>0.97882169766169302</v>
      </c>
      <c r="M4446">
        <v>76.059733746913693</v>
      </c>
      <c r="N4446">
        <v>1.1506617540452799</v>
      </c>
      <c r="O4446">
        <v>7.8947368421052602</v>
      </c>
      <c r="P4446">
        <v>107.272727272727</v>
      </c>
      <c r="Q4446">
        <v>-7.4392690796322006E-2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D4447" t="s">
        <v>629</v>
      </c>
      <c r="E4447">
        <v>7.9974400499999998</v>
      </c>
      <c r="F4447">
        <v>41.97</v>
      </c>
      <c r="G4447">
        <v>7.6309160317550502</v>
      </c>
      <c r="H4447">
        <v>-7.4059725344135101</v>
      </c>
      <c r="I4447">
        <v>70.575278738137399</v>
      </c>
      <c r="J4447">
        <v>21.350448476104599</v>
      </c>
      <c r="K4447">
        <v>34.353749346189801</v>
      </c>
      <c r="L4447">
        <v>30.567932780255099</v>
      </c>
      <c r="M4447">
        <v>68.012531325564794</v>
      </c>
      <c r="N4447">
        <v>0.51984937478826099</v>
      </c>
      <c r="O4447">
        <v>5.6468906361686999</v>
      </c>
      <c r="P4447">
        <v>88.206278026905807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403</v>
      </c>
      <c r="E4448">
        <v>7.98</v>
      </c>
      <c r="F4448">
        <v>18.2</v>
      </c>
      <c r="G4448">
        <v>5.0460871253180999</v>
      </c>
      <c r="H4448">
        <v>5.4718992914631599</v>
      </c>
      <c r="I4448">
        <v>-9.9248348961322392</v>
      </c>
      <c r="J4448">
        <v>2.4751800090611402</v>
      </c>
      <c r="K4448">
        <v>16.505136002826401</v>
      </c>
      <c r="L4448">
        <v>15.389011206213199</v>
      </c>
      <c r="M4448">
        <v>52.504823386692401</v>
      </c>
      <c r="N4448">
        <v>0.97319460926524104</v>
      </c>
      <c r="O4448">
        <v>7.80219780219781</v>
      </c>
      <c r="P4448">
        <v>61.634103019538102</v>
      </c>
      <c r="Q4448">
        <v>5.4744867495313002E-2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E4449">
        <v>7.9507950000000003</v>
      </c>
      <c r="F4449">
        <v>25</v>
      </c>
      <c r="G4449">
        <v>26.831845183903699</v>
      </c>
      <c r="H4449">
        <v>-9.9157963765382995</v>
      </c>
      <c r="I4449">
        <v>13.9941774073293</v>
      </c>
      <c r="J4449">
        <v>-5.5454522021858397</v>
      </c>
      <c r="K4449">
        <v>24.228194406428202</v>
      </c>
      <c r="L4449">
        <v>20.909397621970101</v>
      </c>
      <c r="M4449">
        <v>40.911045309704498</v>
      </c>
      <c r="N4449">
        <v>0.71256761017359005</v>
      </c>
      <c r="O4449">
        <v>11.28</v>
      </c>
      <c r="P4449">
        <v>70.881749829118206</v>
      </c>
      <c r="Q4449">
        <v>3.3048822122266001E-2</v>
      </c>
    </row>
    <row r="4450" spans="1:17" hidden="1" x14ac:dyDescent="0.3">
      <c r="A4450" t="s">
        <v>9056</v>
      </c>
      <c r="B4450" t="s">
        <v>8542</v>
      </c>
      <c r="C4450" t="str">
        <f>IFERROR(VLOOKUP(Table1[[#This Row],[Ticker]],[1]!Table1[[Symbol]:[Industry]],2,FALSE),"-")</f>
        <v>-</v>
      </c>
      <c r="D4450" t="s">
        <v>905</v>
      </c>
      <c r="E4450">
        <v>7.9301950000000003</v>
      </c>
      <c r="F4450">
        <v>8.7899999999999991</v>
      </c>
      <c r="G4450">
        <v>62.213333614172598</v>
      </c>
      <c r="H4450">
        <v>-10.186424974042801</v>
      </c>
      <c r="I4450">
        <v>50.922853464514901</v>
      </c>
      <c r="J4450">
        <v>3.3716979700182299</v>
      </c>
      <c r="K4450">
        <v>9.7912208905139302</v>
      </c>
      <c r="L4450">
        <v>7.75968527137716</v>
      </c>
      <c r="M4450">
        <v>56.171901043944203</v>
      </c>
      <c r="N4450">
        <v>1.43335312401774</v>
      </c>
      <c r="O4450">
        <v>78.725824800910104</v>
      </c>
      <c r="P4450">
        <v>87.820512820512803</v>
      </c>
    </row>
    <row r="4451" spans="1:17" hidden="1" x14ac:dyDescent="0.3">
      <c r="A4451" t="s">
        <v>9057</v>
      </c>
      <c r="B4451" t="s">
        <v>9058</v>
      </c>
      <c r="C4451" t="str">
        <f>IFERROR(VLOOKUP(Table1[[#This Row],[Ticker]],[1]!Table1[[Symbol]:[Industry]],2,FALSE),"-")</f>
        <v>-</v>
      </c>
      <c r="D4451" t="s">
        <v>629</v>
      </c>
      <c r="E4451">
        <v>7.8997000000000002</v>
      </c>
      <c r="F4451">
        <v>19.309999999999999</v>
      </c>
      <c r="G4451">
        <v>213.16475061822101</v>
      </c>
      <c r="H4451">
        <v>11.3782618364811</v>
      </c>
      <c r="I4451">
        <v>246.46188692176301</v>
      </c>
      <c r="J4451">
        <v>0.118653988809116</v>
      </c>
      <c r="K4451">
        <v>18.239483883755302</v>
      </c>
      <c r="L4451">
        <v>12.994765898908</v>
      </c>
      <c r="M4451">
        <v>69.404518434344496</v>
      </c>
      <c r="N4451">
        <v>0.58684148384152401</v>
      </c>
      <c r="O4451">
        <v>31.5898498187467</v>
      </c>
      <c r="P4451">
        <v>271.34615384615302</v>
      </c>
      <c r="Q4451">
        <v>0.138746061546449</v>
      </c>
    </row>
    <row r="4452" spans="1:17" hidden="1" x14ac:dyDescent="0.3">
      <c r="A4452" t="s">
        <v>9059</v>
      </c>
      <c r="B4452" t="s">
        <v>9060</v>
      </c>
      <c r="C4452" t="str">
        <f>IFERROR(VLOOKUP(Table1[[#This Row],[Ticker]],[1]!Table1[[Symbol]:[Industry]],2,FALSE),"-")</f>
        <v>-</v>
      </c>
      <c r="D4452" t="s">
        <v>713</v>
      </c>
      <c r="E4452">
        <v>7.8703070319999897</v>
      </c>
      <c r="F4452">
        <v>92.53</v>
      </c>
      <c r="G4452">
        <v>2.7402607825595</v>
      </c>
      <c r="H4452">
        <v>-2.1215073019434301</v>
      </c>
      <c r="I4452">
        <v>14.0853586502664</v>
      </c>
      <c r="J4452">
        <v>3.6861331242458801</v>
      </c>
      <c r="K4452">
        <v>88.707654950101997</v>
      </c>
      <c r="L4452">
        <v>80.333684267443999</v>
      </c>
      <c r="M4452">
        <v>56.3654480897074</v>
      </c>
      <c r="N4452">
        <v>1.1394199199614701</v>
      </c>
      <c r="O4452">
        <v>5.2415432832594702</v>
      </c>
      <c r="P4452">
        <v>34.101449275362299</v>
      </c>
    </row>
    <row r="4453" spans="1:17" hidden="1" x14ac:dyDescent="0.3">
      <c r="A4453" t="s">
        <v>9061</v>
      </c>
      <c r="B4453" t="s">
        <v>9062</v>
      </c>
      <c r="C4453" t="str">
        <f>IFERROR(VLOOKUP(Table1[[#This Row],[Ticker]],[1]!Table1[[Symbol]:[Industry]],2,FALSE),"-")</f>
        <v>-</v>
      </c>
      <c r="D4453" t="s">
        <v>1675</v>
      </c>
      <c r="E4453">
        <v>7.8630599999999999</v>
      </c>
      <c r="F4453">
        <v>8.81</v>
      </c>
      <c r="G4453">
        <v>-20.601219730774002</v>
      </c>
      <c r="H4453">
        <v>-2.4447673752035102</v>
      </c>
      <c r="I4453">
        <v>-48.200381685255003</v>
      </c>
      <c r="J4453">
        <v>-2.9523586783894298</v>
      </c>
      <c r="K4453">
        <v>9.1460805339458897</v>
      </c>
      <c r="L4453">
        <v>10.0256277864219</v>
      </c>
      <c r="M4453">
        <v>38.674350354931597</v>
      </c>
      <c r="N4453">
        <v>0.23129484292807201</v>
      </c>
      <c r="O4453">
        <v>82.746878547105496</v>
      </c>
      <c r="P4453">
        <v>30.325443786982198</v>
      </c>
      <c r="Q4453">
        <v>-6.7271192702887006E-2</v>
      </c>
    </row>
    <row r="4454" spans="1:17" hidden="1" x14ac:dyDescent="0.3">
      <c r="A4454" t="s">
        <v>9063</v>
      </c>
      <c r="B4454" t="s">
        <v>9064</v>
      </c>
      <c r="C4454" t="str">
        <f>IFERROR(VLOOKUP(Table1[[#This Row],[Ticker]],[1]!Table1[[Symbol]:[Industry]],2,FALSE),"-")</f>
        <v>-</v>
      </c>
      <c r="D4454" t="s">
        <v>65</v>
      </c>
      <c r="E4454">
        <v>7.8099938</v>
      </c>
      <c r="F4454">
        <v>6.34</v>
      </c>
      <c r="G4454">
        <v>34.493830894669898</v>
      </c>
      <c r="H4454">
        <v>17.246092839850199</v>
      </c>
      <c r="I4454">
        <v>29.374405737828098</v>
      </c>
      <c r="J4454">
        <v>9.1335005914323499</v>
      </c>
      <c r="K4454">
        <v>5.1934673772082398</v>
      </c>
      <c r="L4454">
        <v>4.7143357764949396</v>
      </c>
      <c r="M4454">
        <v>62.5108330259553</v>
      </c>
      <c r="N4454">
        <v>1.53736643985215</v>
      </c>
      <c r="O4454">
        <v>0</v>
      </c>
      <c r="P4454">
        <v>98.125</v>
      </c>
      <c r="Q4454">
        <v>4.0344499890806997E-2</v>
      </c>
    </row>
    <row r="4455" spans="1:17" hidden="1" x14ac:dyDescent="0.3">
      <c r="A4455" t="s">
        <v>9065</v>
      </c>
      <c r="B4455" t="s">
        <v>9066</v>
      </c>
      <c r="C4455" t="str">
        <f>IFERROR(VLOOKUP(Table1[[#This Row],[Ticker]],[1]!Table1[[Symbol]:[Industry]],2,FALSE),"-")</f>
        <v>-</v>
      </c>
      <c r="D4455" t="s">
        <v>1151</v>
      </c>
      <c r="E4455">
        <v>7.8083090999999998</v>
      </c>
      <c r="F4455">
        <v>3.62</v>
      </c>
      <c r="G4455">
        <v>86.088727226408295</v>
      </c>
      <c r="H4455">
        <v>-9.8311310115671393</v>
      </c>
      <c r="I4455">
        <v>-19.161077091572899</v>
      </c>
      <c r="J4455">
        <v>-8.4018809902492393</v>
      </c>
      <c r="K4455">
        <v>3.9122628021609298</v>
      </c>
      <c r="L4455">
        <v>3.5447531474149598</v>
      </c>
      <c r="M4455">
        <v>41.669490358592</v>
      </c>
      <c r="N4455">
        <v>1.1788337066116701</v>
      </c>
      <c r="O4455">
        <v>4020.16574585635</v>
      </c>
      <c r="P4455">
        <v>146.25850340136</v>
      </c>
      <c r="Q4455">
        <v>6.3787082826508995E-2</v>
      </c>
    </row>
    <row r="4456" spans="1:17" hidden="1" x14ac:dyDescent="0.3">
      <c r="A4456" t="s">
        <v>9067</v>
      </c>
      <c r="B4456" t="s">
        <v>9068</v>
      </c>
      <c r="C4456" t="str">
        <f>IFERROR(VLOOKUP(Table1[[#This Row],[Ticker]],[1]!Table1[[Symbol]:[Industry]],2,FALSE),"-")</f>
        <v>-</v>
      </c>
      <c r="D4456" t="s">
        <v>239</v>
      </c>
      <c r="E4456">
        <v>7.78878</v>
      </c>
      <c r="F4456">
        <v>16.760000000000002</v>
      </c>
      <c r="G4456">
        <v>-7.9105499928570202</v>
      </c>
      <c r="H4456">
        <v>-20.663461179355799</v>
      </c>
      <c r="I4456">
        <v>2.3175312772197601E-2</v>
      </c>
      <c r="J4456">
        <v>9.7376670403342995</v>
      </c>
      <c r="K4456">
        <v>17.096411955715201</v>
      </c>
      <c r="L4456">
        <v>15.6716696072126</v>
      </c>
      <c r="M4456">
        <v>56.169826494995803</v>
      </c>
      <c r="N4456">
        <v>1.1191578266030999</v>
      </c>
      <c r="O4456">
        <v>47.732696897374602</v>
      </c>
      <c r="P4456">
        <v>43.986254295532603</v>
      </c>
      <c r="Q4456">
        <v>8.6211850556022998E-2</v>
      </c>
    </row>
    <row r="4457" spans="1:17" hidden="1" x14ac:dyDescent="0.3">
      <c r="A4457" t="s">
        <v>9069</v>
      </c>
      <c r="B4457" t="s">
        <v>9070</v>
      </c>
      <c r="C4457" t="str">
        <f>IFERROR(VLOOKUP(Table1[[#This Row],[Ticker]],[1]!Table1[[Symbol]:[Industry]],2,FALSE),"-")</f>
        <v>-</v>
      </c>
      <c r="D4457" t="s">
        <v>3112</v>
      </c>
      <c r="E4457">
        <v>7.7781874999999996</v>
      </c>
      <c r="F4457">
        <v>9.67</v>
      </c>
      <c r="G4457">
        <v>208.994896918227</v>
      </c>
      <c r="H4457">
        <v>-30.4027362770499</v>
      </c>
      <c r="I4457">
        <v>73.501492297800496</v>
      </c>
      <c r="J4457">
        <v>-3.3239368271632102</v>
      </c>
      <c r="K4457">
        <v>11.3790988981916</v>
      </c>
      <c r="L4457">
        <v>8.7504622219832804</v>
      </c>
      <c r="M4457">
        <v>28.807746442367399</v>
      </c>
      <c r="N4457">
        <v>2.8217326926906399</v>
      </c>
      <c r="O4457">
        <v>50.775594622543899</v>
      </c>
      <c r="P4457">
        <v>273.35907335907302</v>
      </c>
    </row>
    <row r="4458" spans="1:17" hidden="1" x14ac:dyDescent="0.3">
      <c r="A4458" t="s">
        <v>9071</v>
      </c>
      <c r="B4458" t="s">
        <v>9072</v>
      </c>
      <c r="C4458" t="str">
        <f>IFERROR(VLOOKUP(Table1[[#This Row],[Ticker]],[1]!Table1[[Symbol]:[Industry]],2,FALSE),"-")</f>
        <v>-</v>
      </c>
      <c r="D4458" t="s">
        <v>4384</v>
      </c>
      <c r="E4458">
        <v>7.7744999999999997</v>
      </c>
      <c r="F4458">
        <v>3.65</v>
      </c>
      <c r="G4458">
        <v>105.40547902150701</v>
      </c>
      <c r="H4458">
        <v>-37.486902206664098</v>
      </c>
      <c r="I4458">
        <v>12.969507100866901</v>
      </c>
      <c r="J4458">
        <v>-7.34280856540411</v>
      </c>
      <c r="K4458">
        <v>3.80987394614248</v>
      </c>
      <c r="L4458">
        <v>2.9855509448842898</v>
      </c>
      <c r="M4458">
        <v>10.8960224946967</v>
      </c>
      <c r="N4458">
        <v>0.86788794951597903</v>
      </c>
      <c r="O4458">
        <v>49.041095890410901</v>
      </c>
      <c r="P4458">
        <v>158.86524822695</v>
      </c>
      <c r="Q4458">
        <v>6.1059831719304E-2</v>
      </c>
    </row>
    <row r="4459" spans="1:17" hidden="1" x14ac:dyDescent="0.3">
      <c r="A4459" t="s">
        <v>9073</v>
      </c>
      <c r="B4459" t="s">
        <v>9074</v>
      </c>
      <c r="C4459" t="str">
        <f>IFERROR(VLOOKUP(Table1[[#This Row],[Ticker]],[1]!Table1[[Symbol]:[Industry]],2,FALSE),"-")</f>
        <v>-</v>
      </c>
      <c r="D4459" t="s">
        <v>539</v>
      </c>
      <c r="E4459">
        <v>7.7544599999999999</v>
      </c>
      <c r="F4459">
        <v>7.77</v>
      </c>
      <c r="G4459">
        <v>-25.607179206340099</v>
      </c>
      <c r="H4459">
        <v>-4.5281007085368401</v>
      </c>
      <c r="I4459">
        <v>-12.4600461637378</v>
      </c>
      <c r="J4459">
        <v>-8.8922555041423795E-2</v>
      </c>
      <c r="K4459">
        <v>7.7699986858013599</v>
      </c>
      <c r="L4459">
        <v>7.7504731164617899</v>
      </c>
      <c r="M4459">
        <v>100</v>
      </c>
      <c r="O4459">
        <v>0</v>
      </c>
      <c r="P4459">
        <v>0</v>
      </c>
    </row>
    <row r="4460" spans="1:17" hidden="1" x14ac:dyDescent="0.3">
      <c r="A4460" t="s">
        <v>9075</v>
      </c>
      <c r="B4460" t="s">
        <v>9076</v>
      </c>
      <c r="C4460" t="str">
        <f>IFERROR(VLOOKUP(Table1[[#This Row],[Ticker]],[1]!Table1[[Symbol]:[Industry]],2,FALSE),"-")</f>
        <v>-</v>
      </c>
      <c r="D4460" t="s">
        <v>297</v>
      </c>
      <c r="E4460">
        <v>7.7248080000000003</v>
      </c>
      <c r="F4460">
        <v>71</v>
      </c>
      <c r="G4460">
        <v>1196.5529697694501</v>
      </c>
      <c r="H4460">
        <v>46.732220890767799</v>
      </c>
      <c r="I4460">
        <v>1088.89359173812</v>
      </c>
      <c r="J4460">
        <v>8.1187565993188997</v>
      </c>
      <c r="K4460">
        <v>48.301377048523101</v>
      </c>
      <c r="L4460">
        <v>23.113120245193699</v>
      </c>
      <c r="M4460">
        <v>100</v>
      </c>
      <c r="N4460">
        <v>0.92630267691492096</v>
      </c>
      <c r="O4460">
        <v>0</v>
      </c>
      <c r="P4460">
        <v>1222.16014897579</v>
      </c>
    </row>
    <row r="4461" spans="1:17" hidden="1" x14ac:dyDescent="0.3">
      <c r="A4461" t="s">
        <v>9077</v>
      </c>
      <c r="B4461" t="s">
        <v>9078</v>
      </c>
      <c r="C4461" t="str">
        <f>IFERROR(VLOOKUP(Table1[[#This Row],[Ticker]],[1]!Table1[[Symbol]:[Industry]],2,FALSE),"-")</f>
        <v>-</v>
      </c>
      <c r="D4461" t="s">
        <v>403</v>
      </c>
      <c r="E4461">
        <v>7.6422639999999999</v>
      </c>
      <c r="F4461">
        <v>19.12</v>
      </c>
      <c r="G4461">
        <v>-1.1280125396734999</v>
      </c>
      <c r="H4461">
        <v>-4.5281007085368401</v>
      </c>
      <c r="I4461">
        <v>7.0399538362621303</v>
      </c>
      <c r="J4461">
        <v>-8.8922555041423795E-2</v>
      </c>
      <c r="K4461">
        <v>16.9953719547402</v>
      </c>
      <c r="L4461">
        <v>15.153506583769399</v>
      </c>
      <c r="M4461">
        <v>99.923677733536394</v>
      </c>
      <c r="N4461">
        <v>0</v>
      </c>
      <c r="O4461">
        <v>0</v>
      </c>
      <c r="P4461">
        <v>37.5539568345323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Row],[Ticker]],[1]!Table1[[Symbol]:[Industry]],2,FALSE),"-")</f>
        <v>-</v>
      </c>
      <c r="E4462">
        <v>7.6213499999999996</v>
      </c>
      <c r="F4462">
        <v>4.55</v>
      </c>
      <c r="G4462">
        <v>-7.4253610245220099</v>
      </c>
      <c r="H4462">
        <v>-12.048425911788801</v>
      </c>
      <c r="I4462">
        <v>-44.852319566412397</v>
      </c>
      <c r="J4462">
        <v>-7.2317796978985696</v>
      </c>
      <c r="K4462">
        <v>4.81758200020783</v>
      </c>
      <c r="L4462">
        <v>4.9409785467517597</v>
      </c>
      <c r="M4462">
        <v>40.749618498242398</v>
      </c>
      <c r="N4462">
        <v>1.1615479115479099</v>
      </c>
      <c r="O4462">
        <v>67.032967032966994</v>
      </c>
      <c r="P4462">
        <v>46.774193548386997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Row],[Ticker]],[1]!Table1[[Symbol]:[Industry]],2,FALSE),"-")</f>
        <v>-</v>
      </c>
      <c r="D4463" t="s">
        <v>171</v>
      </c>
      <c r="E4463">
        <v>7.5880929599999902</v>
      </c>
      <c r="F4463">
        <v>14.4</v>
      </c>
      <c r="G4463">
        <v>-30.870337101076998</v>
      </c>
      <c r="H4463">
        <v>-20.5563859177295</v>
      </c>
      <c r="I4463">
        <v>-25.187318891010602</v>
      </c>
      <c r="J4463">
        <v>-8.1534386840736808</v>
      </c>
      <c r="K4463">
        <v>15.798798111084</v>
      </c>
      <c r="L4463">
        <v>16.259778427240001</v>
      </c>
      <c r="M4463">
        <v>30.402494335563901</v>
      </c>
      <c r="N4463">
        <v>0.20754314409614</v>
      </c>
      <c r="O4463">
        <v>52.0833333333333</v>
      </c>
      <c r="P4463">
        <v>16.599190283400802</v>
      </c>
      <c r="Q4463">
        <v>2.5339424495460002E-3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Row],[Ticker]],[1]!Table1[[Symbol]:[Industry]],2,FALSE),"-")</f>
        <v>-</v>
      </c>
      <c r="D4464" t="s">
        <v>75</v>
      </c>
      <c r="E4464">
        <v>7.5834999999999999</v>
      </c>
      <c r="F4464">
        <v>5.3</v>
      </c>
      <c r="G4464">
        <v>5.2570183245240099</v>
      </c>
      <c r="H4464">
        <v>4.2701825532657303</v>
      </c>
      <c r="I4464">
        <v>-26.838075242897801</v>
      </c>
      <c r="J4464">
        <v>-10.3544092807051</v>
      </c>
      <c r="K4464">
        <v>5.22960099830589</v>
      </c>
      <c r="L4464">
        <v>5.56186701168882</v>
      </c>
      <c r="M4464">
        <v>53.864137468145103</v>
      </c>
      <c r="N4464">
        <v>1.4682246482088701</v>
      </c>
      <c r="O4464">
        <v>50.754716981131999</v>
      </c>
      <c r="P4464">
        <v>40.211640211640201</v>
      </c>
      <c r="Q4464">
        <v>4.7098563971337999E-2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Row],[Ticker]],[1]!Table1[[Symbol]:[Industry]],2,FALSE),"-")</f>
        <v>-</v>
      </c>
      <c r="D4465" t="s">
        <v>539</v>
      </c>
      <c r="E4465">
        <v>7.5801600000000002</v>
      </c>
      <c r="F4465">
        <v>26.44</v>
      </c>
      <c r="G4465">
        <v>22.102318000363699</v>
      </c>
      <c r="H4465">
        <v>2.7090214711140801</v>
      </c>
      <c r="I4465">
        <v>12.2569349683376</v>
      </c>
      <c r="J4465">
        <v>14.411077444958501</v>
      </c>
      <c r="K4465">
        <v>22.6648490331579</v>
      </c>
      <c r="L4465">
        <v>20.754230243941802</v>
      </c>
      <c r="M4465">
        <v>66.965918012672802</v>
      </c>
      <c r="N4465">
        <v>1.20915341730808</v>
      </c>
      <c r="O4465">
        <v>0</v>
      </c>
      <c r="P4465">
        <v>83.102493074792207</v>
      </c>
      <c r="Q4465">
        <v>0.108830028851651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Row],[Ticker]],[1]!Table1[[Symbol]:[Industry]],2,FALSE),"-")</f>
        <v>-</v>
      </c>
      <c r="D4466" t="s">
        <v>692</v>
      </c>
      <c r="E4466">
        <v>7.578938</v>
      </c>
      <c r="F4466">
        <v>4.9800000000000004</v>
      </c>
      <c r="G4466">
        <v>28.0965244973635</v>
      </c>
      <c r="H4466">
        <v>3.4264447460085998</v>
      </c>
      <c r="I4466">
        <v>5.5494325092479198</v>
      </c>
      <c r="J4466">
        <v>8.3585660294334598</v>
      </c>
      <c r="K4466">
        <v>4.55889576079836</v>
      </c>
      <c r="L4466">
        <v>4.4086153821305798</v>
      </c>
      <c r="M4466">
        <v>77.368009431867705</v>
      </c>
      <c r="N4466">
        <v>1.2794373054113299</v>
      </c>
      <c r="O4466">
        <v>55.421686746987902</v>
      </c>
      <c r="P4466">
        <v>77.857142857142804</v>
      </c>
      <c r="Q4466">
        <v>0.11549463463008799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Row],[Ticker]],[1]!Table1[[Symbol]:[Industry]],2,FALSE),"-")</f>
        <v>-</v>
      </c>
      <c r="D4467" t="s">
        <v>75</v>
      </c>
      <c r="E4467">
        <v>7.5763800000000003</v>
      </c>
      <c r="F4467">
        <v>25.77</v>
      </c>
      <c r="G4467">
        <v>-20.637729104507098</v>
      </c>
      <c r="H4467">
        <v>-4.5281007085368401</v>
      </c>
      <c r="I4467">
        <v>-12.4600461637378</v>
      </c>
      <c r="J4467">
        <v>-8.8922555041423795E-2</v>
      </c>
      <c r="K4467">
        <v>25.769087243913301</v>
      </c>
      <c r="L4467">
        <v>25.4956802069809</v>
      </c>
      <c r="M4467">
        <v>100</v>
      </c>
      <c r="O4467">
        <v>0</v>
      </c>
      <c r="P4467">
        <v>4.9694501018329804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Row],[Ticker]],[1]!Table1[[Symbol]:[Industry]],2,FALSE),"-")</f>
        <v>-</v>
      </c>
      <c r="E4468">
        <v>7.5569443999999999</v>
      </c>
      <c r="F4468">
        <v>7.1</v>
      </c>
      <c r="G4468">
        <v>-45.381190505775201</v>
      </c>
      <c r="H4468">
        <v>5.0398005260310397</v>
      </c>
      <c r="I4468">
        <v>-37.7232040584747</v>
      </c>
      <c r="J4468">
        <v>-2.2927793043527198</v>
      </c>
      <c r="K4468">
        <v>7.3736485874024504</v>
      </c>
      <c r="L4468">
        <v>7.8177263546509099</v>
      </c>
      <c r="M4468">
        <v>36.667278377945202</v>
      </c>
      <c r="N4468">
        <v>0.96843434343434298</v>
      </c>
      <c r="O4468">
        <v>46.338028169014002</v>
      </c>
      <c r="P4468">
        <v>14.516129032258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Row],[Ticker]],[1]!Table1[[Symbol]:[Industry]],2,FALSE),"-")</f>
        <v>-</v>
      </c>
      <c r="D4469" t="s">
        <v>403</v>
      </c>
      <c r="E4469">
        <v>7.469652</v>
      </c>
      <c r="F4469">
        <v>1.6</v>
      </c>
      <c r="G4469">
        <v>90.609037009876005</v>
      </c>
      <c r="H4469">
        <v>33.309737129300899</v>
      </c>
      <c r="I4469">
        <v>-5.7933794970712</v>
      </c>
      <c r="J4469">
        <v>24.3013213473976</v>
      </c>
      <c r="K4469">
        <v>1.12797526584024</v>
      </c>
      <c r="L4469">
        <v>1.0158817623969001</v>
      </c>
      <c r="M4469">
        <v>85.989877827236398</v>
      </c>
      <c r="N4469">
        <v>2.3235276485769401</v>
      </c>
      <c r="O4469">
        <v>0</v>
      </c>
      <c r="P4469">
        <v>180.70175438596399</v>
      </c>
      <c r="Q4469">
        <v>9.7585088262595002E-2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Row],[Ticker]],[1]!Table1[[Symbol]:[Industry]],2,FALSE),"-")</f>
        <v>-</v>
      </c>
      <c r="D4470" t="s">
        <v>252</v>
      </c>
      <c r="E4470">
        <v>7.4666871840000004</v>
      </c>
      <c r="F4470">
        <v>5.26</v>
      </c>
      <c r="G4470">
        <v>129.732626618902</v>
      </c>
      <c r="H4470">
        <v>-1.0301583217055601</v>
      </c>
      <c r="I4470">
        <v>69.546874251486997</v>
      </c>
      <c r="J4470">
        <v>-5.0038563924705297</v>
      </c>
      <c r="K4470">
        <v>4.8330057429066402</v>
      </c>
      <c r="L4470">
        <v>3.7538868315995599</v>
      </c>
      <c r="M4470">
        <v>58.575386344399199</v>
      </c>
      <c r="N4470">
        <v>0.97197347867788397</v>
      </c>
      <c r="O4470">
        <v>34.790874524714802</v>
      </c>
      <c r="P4470">
        <v>218.78787878787799</v>
      </c>
      <c r="Q4470">
        <v>0.124446144054288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Row],[Ticker]],[1]!Table1[[Symbol]:[Industry]],2,FALSE),"-")</f>
        <v>-</v>
      </c>
      <c r="D4471" t="s">
        <v>100</v>
      </c>
      <c r="E4471">
        <v>7.4650400000000001</v>
      </c>
      <c r="F4471">
        <v>5.61</v>
      </c>
      <c r="G4471">
        <v>-20.5509994310592</v>
      </c>
      <c r="H4471">
        <v>25.3330104025742</v>
      </c>
      <c r="I4471">
        <v>-58.980541873938002</v>
      </c>
      <c r="J4471">
        <v>7.7956928295739596</v>
      </c>
      <c r="K4471">
        <v>4.8846272553980796</v>
      </c>
      <c r="L4471">
        <v>6.0488224989100701</v>
      </c>
      <c r="M4471">
        <v>98.239441232467001</v>
      </c>
      <c r="N4471">
        <v>0.12032085561497299</v>
      </c>
      <c r="O4471">
        <v>107.130124777183</v>
      </c>
      <c r="P4471">
        <v>75.3125</v>
      </c>
      <c r="Q4471">
        <v>-1.386351679292E-2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Row],[Ticker]],[1]!Table1[[Symbol]:[Industry]],2,FALSE),"-")</f>
        <v>-</v>
      </c>
      <c r="D4472" t="s">
        <v>403</v>
      </c>
      <c r="E4472">
        <v>7.4617199999999997</v>
      </c>
      <c r="F4472">
        <v>29.16</v>
      </c>
      <c r="G4472">
        <v>62.5218530517243</v>
      </c>
      <c r="H4472">
        <v>40.6129651221841</v>
      </c>
      <c r="I4472">
        <v>58.0662696257357</v>
      </c>
      <c r="J4472">
        <v>15.661077444958501</v>
      </c>
      <c r="K4472">
        <v>21.654942895952601</v>
      </c>
      <c r="L4472">
        <v>20.590274418915399</v>
      </c>
      <c r="M4472">
        <v>95.866112024363801</v>
      </c>
      <c r="N4472">
        <v>3.00171723733764</v>
      </c>
      <c r="O4472">
        <v>0</v>
      </c>
      <c r="P4472">
        <v>134.028892455858</v>
      </c>
      <c r="Q4472">
        <v>0.108113180858075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E4473">
        <v>7.46035</v>
      </c>
      <c r="F4473">
        <v>9.5</v>
      </c>
      <c r="G4473">
        <v>-5.3540146493781604</v>
      </c>
      <c r="H4473">
        <v>13.3379042542423</v>
      </c>
      <c r="I4473">
        <v>-22.327218839259601</v>
      </c>
      <c r="J4473">
        <v>-8.8922555041423795E-2</v>
      </c>
      <c r="K4473">
        <v>9.3164018161483497</v>
      </c>
      <c r="L4473">
        <v>9.0585942875507293</v>
      </c>
      <c r="M4473">
        <v>51.043576315003399</v>
      </c>
      <c r="N4473">
        <v>8.9393939393939303E-2</v>
      </c>
      <c r="O4473">
        <v>30</v>
      </c>
      <c r="P4473">
        <v>29.251700680272101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E4474">
        <v>7.443308</v>
      </c>
      <c r="F4474">
        <v>191.05</v>
      </c>
      <c r="G4474">
        <v>9.3151371778406098</v>
      </c>
      <c r="H4474">
        <v>35.6920827777017</v>
      </c>
      <c r="I4474">
        <v>49.036149947842802</v>
      </c>
      <c r="J4474">
        <v>-8.8922555041423795E-2</v>
      </c>
      <c r="K4474">
        <v>157.04354583457899</v>
      </c>
      <c r="L4474">
        <v>140.16315009616</v>
      </c>
      <c r="M4474">
        <v>74.717535136480294</v>
      </c>
      <c r="N4474">
        <v>0.495867768595041</v>
      </c>
      <c r="O4474">
        <v>5.2604030358544804</v>
      </c>
      <c r="P4474">
        <v>70.276292335115798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D4475" t="s">
        <v>624</v>
      </c>
      <c r="E4475">
        <v>7.4190060000000004</v>
      </c>
      <c r="F4475">
        <v>8.7799999999999994</v>
      </c>
      <c r="G4475">
        <v>20.726154126993102</v>
      </c>
      <c r="H4475">
        <v>39.782244119049302</v>
      </c>
      <c r="I4475">
        <v>60.035042244906499</v>
      </c>
      <c r="J4475">
        <v>-0.68274678306993497</v>
      </c>
      <c r="K4475">
        <v>7.0659743158477202</v>
      </c>
      <c r="L4475">
        <v>5.96003490698501</v>
      </c>
      <c r="M4475">
        <v>47.957374605838702</v>
      </c>
      <c r="N4475">
        <v>2.6457172144275698</v>
      </c>
      <c r="O4475">
        <v>13.781321184510199</v>
      </c>
      <c r="P4475">
        <v>150.14245014245</v>
      </c>
      <c r="Q4475">
        <v>7.7449022828380001E-3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E4476">
        <v>7.3884036599999998</v>
      </c>
      <c r="F4476">
        <v>53.1</v>
      </c>
      <c r="G4476">
        <v>-70.156051386791304</v>
      </c>
      <c r="H4476">
        <v>4.8340614536253099</v>
      </c>
      <c r="I4476">
        <v>0.51867724051744402</v>
      </c>
      <c r="J4476">
        <v>4.6315743393685098</v>
      </c>
      <c r="K4476">
        <v>47.195573340865103</v>
      </c>
      <c r="L4476">
        <v>50.426097093350599</v>
      </c>
      <c r="M4476">
        <v>67.990051957772394</v>
      </c>
      <c r="N4476">
        <v>2.1709956709956701</v>
      </c>
      <c r="O4476">
        <v>89.340866290018795</v>
      </c>
      <c r="P4476">
        <v>37.3157486423584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D4477" t="s">
        <v>539</v>
      </c>
      <c r="E4477">
        <v>7.3610033000000001</v>
      </c>
      <c r="F4477">
        <v>25</v>
      </c>
      <c r="G4477">
        <v>16.5998742635119</v>
      </c>
      <c r="H4477">
        <v>4.0805949436370703</v>
      </c>
      <c r="I4477">
        <v>27.5959762452257</v>
      </c>
      <c r="J4477">
        <v>4.6929566395894504</v>
      </c>
      <c r="K4477">
        <v>23.2203333073201</v>
      </c>
      <c r="L4477">
        <v>20.988149436826699</v>
      </c>
      <c r="M4477">
        <v>56.889902327681803</v>
      </c>
      <c r="N4477">
        <v>1.0880585859185401</v>
      </c>
      <c r="O4477">
        <v>8</v>
      </c>
      <c r="P4477">
        <v>81.950509461426407</v>
      </c>
      <c r="Q4477">
        <v>0.100341184029376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629</v>
      </c>
      <c r="E4478">
        <v>7.3491200000000001</v>
      </c>
      <c r="F4478">
        <v>16.25</v>
      </c>
      <c r="G4478">
        <v>-17.2015754705163</v>
      </c>
      <c r="H4478">
        <v>2.07189929146316</v>
      </c>
      <c r="I4478">
        <v>-40.173569295410402</v>
      </c>
      <c r="J4478">
        <v>-3.1210632463694901</v>
      </c>
      <c r="K4478">
        <v>15.981683148254101</v>
      </c>
      <c r="L4478">
        <v>17.402492093098001</v>
      </c>
      <c r="M4478">
        <v>50.778804495465302</v>
      </c>
      <c r="N4478">
        <v>0.49789294629937197</v>
      </c>
      <c r="O4478">
        <v>84.307692307692307</v>
      </c>
      <c r="P4478">
        <v>27.3510971786833</v>
      </c>
      <c r="Q4478">
        <v>-1.9213050292590999E-2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D4479" t="s">
        <v>75</v>
      </c>
      <c r="E4479">
        <v>7.30803242</v>
      </c>
      <c r="F4479">
        <v>22.98</v>
      </c>
      <c r="G4479">
        <v>-46.228940864371197</v>
      </c>
      <c r="H4479">
        <v>-18.847166856396701</v>
      </c>
      <c r="I4479">
        <v>-35.808945429915298</v>
      </c>
      <c r="J4479">
        <v>-8.2624004532899598</v>
      </c>
      <c r="K4479">
        <v>24.601009457224499</v>
      </c>
      <c r="L4479">
        <v>27.464272113411099</v>
      </c>
      <c r="M4479">
        <v>36.100667002198101</v>
      </c>
      <c r="N4479">
        <v>1.2796255280976101</v>
      </c>
      <c r="O4479">
        <v>52.2628372497824</v>
      </c>
      <c r="P4479">
        <v>8.3962264150943398</v>
      </c>
      <c r="Q4479">
        <v>2.0730631395522E-2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D4480" t="s">
        <v>5336</v>
      </c>
      <c r="E4480">
        <v>7.2895329750000002</v>
      </c>
      <c r="F4480">
        <v>5.12</v>
      </c>
      <c r="G4480">
        <v>12.7711991720381</v>
      </c>
      <c r="H4480">
        <v>-2.86143404187017</v>
      </c>
      <c r="I4480">
        <v>4.1686554307951598</v>
      </c>
      <c r="J4480">
        <v>10.069090988976599</v>
      </c>
      <c r="K4480">
        <v>4.4740952865643502</v>
      </c>
      <c r="L4480">
        <v>4.3635610516280297</v>
      </c>
      <c r="M4480">
        <v>60.098239350799801</v>
      </c>
      <c r="N4480">
        <v>1.8107035147517401</v>
      </c>
      <c r="O4480">
        <v>25.1953125</v>
      </c>
      <c r="P4480">
        <v>79.020979020978999</v>
      </c>
      <c r="Q4480">
        <v>-2.6649492202125001E-2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280</v>
      </c>
      <c r="E4481">
        <v>7.2715840180000004</v>
      </c>
      <c r="F4481">
        <v>9.36</v>
      </c>
      <c r="G4481">
        <v>214.75645715729601</v>
      </c>
      <c r="H4481">
        <v>20.145528534282999</v>
      </c>
      <c r="I4481">
        <v>-17.5310400785451</v>
      </c>
      <c r="J4481">
        <v>-5.7213336222350799</v>
      </c>
      <c r="K4481">
        <v>9.2819571153888401</v>
      </c>
      <c r="L4481">
        <v>8.0230754090767995</v>
      </c>
      <c r="M4481">
        <v>40.6288815196787</v>
      </c>
      <c r="N4481">
        <v>0.92815681270322803</v>
      </c>
      <c r="O4481">
        <v>58.226495726495699</v>
      </c>
      <c r="P4481">
        <v>253.20754716981099</v>
      </c>
      <c r="Q4481">
        <v>0.115515444522338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E4482">
        <v>7.2326449999999998</v>
      </c>
      <c r="F4482">
        <v>11.14</v>
      </c>
      <c r="G4482">
        <v>2.43879780515408</v>
      </c>
      <c r="H4482">
        <v>26.839823819765002</v>
      </c>
      <c r="I4482">
        <v>-10.164362049871899</v>
      </c>
      <c r="J4482">
        <v>-0.357499099356547</v>
      </c>
      <c r="K4482">
        <v>9.2467749167860092</v>
      </c>
      <c r="L4482">
        <v>9.3760797018805899</v>
      </c>
      <c r="M4482">
        <v>74.015420579939899</v>
      </c>
      <c r="N4482">
        <v>4.1446280991735502</v>
      </c>
      <c r="O4482">
        <v>22.621184919209998</v>
      </c>
      <c r="P4482">
        <v>64.792899408284001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E4483">
        <v>7.2124262319999897</v>
      </c>
      <c r="F4483">
        <v>22.89</v>
      </c>
      <c r="G4483">
        <v>-22.032518572855999</v>
      </c>
      <c r="H4483">
        <v>-3.5596796559052502</v>
      </c>
      <c r="I4483">
        <v>-30.8557680888715</v>
      </c>
      <c r="J4483">
        <v>11.4459611658888</v>
      </c>
      <c r="K4483">
        <v>23.2057295845723</v>
      </c>
      <c r="L4483">
        <v>24.102520656310901</v>
      </c>
      <c r="M4483">
        <v>69.645973555824199</v>
      </c>
      <c r="N4483">
        <v>0.13806110901546501</v>
      </c>
      <c r="O4483">
        <v>32.590650939274802</v>
      </c>
      <c r="P4483">
        <v>39.743589743589702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D4484" t="s">
        <v>505</v>
      </c>
      <c r="E4484">
        <v>7.2123556500000001</v>
      </c>
      <c r="F4484">
        <v>4.5</v>
      </c>
      <c r="G4484">
        <v>-72.035750634911594</v>
      </c>
      <c r="H4484">
        <v>-15.4191898174477</v>
      </c>
      <c r="I4484">
        <v>-47.711844724888898</v>
      </c>
      <c r="J4484">
        <v>-8.8922555041423795E-2</v>
      </c>
      <c r="K4484">
        <v>6.6724177717144899</v>
      </c>
      <c r="L4484">
        <v>13.585958728180699</v>
      </c>
      <c r="M4484">
        <v>11.9327347505487</v>
      </c>
      <c r="N4484">
        <v>0.96625659238402895</v>
      </c>
      <c r="O4484">
        <v>86.6666666666666</v>
      </c>
      <c r="P4484">
        <v>0</v>
      </c>
      <c r="Q4484">
        <v>-0.222546719844435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D4485" t="s">
        <v>1344</v>
      </c>
      <c r="E4485">
        <v>7.20038</v>
      </c>
      <c r="F4485">
        <v>23</v>
      </c>
      <c r="G4485">
        <v>-24.729986223884001</v>
      </c>
      <c r="H4485">
        <v>-4.5281007085368401</v>
      </c>
      <c r="I4485">
        <v>-6.1262505095538602</v>
      </c>
      <c r="J4485">
        <v>-8.8922555041423795E-2</v>
      </c>
      <c r="K4485">
        <v>22.7994932324623</v>
      </c>
      <c r="L4485">
        <v>22.4245164519204</v>
      </c>
      <c r="M4485">
        <v>93.779490490814496</v>
      </c>
      <c r="N4485">
        <v>4.2790073775989201</v>
      </c>
      <c r="O4485">
        <v>1.1304347826087</v>
      </c>
      <c r="P4485">
        <v>6.3337956541840104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D4486" t="s">
        <v>539</v>
      </c>
      <c r="E4486">
        <v>7.1725215999999996</v>
      </c>
      <c r="F4486">
        <v>14.37</v>
      </c>
      <c r="G4486">
        <v>64.221090278468196</v>
      </c>
      <c r="H4486">
        <v>123.258920922078</v>
      </c>
      <c r="I4486">
        <v>151.20967860690399</v>
      </c>
      <c r="J4486">
        <v>21.3840144458458</v>
      </c>
      <c r="K4486">
        <v>8.1801209662279195</v>
      </c>
      <c r="L4486">
        <v>6.1918249139213497</v>
      </c>
      <c r="M4486">
        <v>99.611278465263297</v>
      </c>
      <c r="N4486">
        <v>1.2114471671993701</v>
      </c>
      <c r="O4486">
        <v>0</v>
      </c>
      <c r="P4486">
        <v>298.06094182825399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D4487" t="s">
        <v>65</v>
      </c>
      <c r="E4487">
        <v>7.1112223400000003</v>
      </c>
      <c r="F4487">
        <v>12.5</v>
      </c>
      <c r="G4487">
        <v>184.566518064131</v>
      </c>
      <c r="H4487">
        <v>7.9182512227936197</v>
      </c>
      <c r="I4487">
        <v>38.1423634748163</v>
      </c>
      <c r="J4487">
        <v>-1.3700077095252201</v>
      </c>
      <c r="K4487">
        <v>11.4889698580259</v>
      </c>
      <c r="L4487">
        <v>9.3765680933864903</v>
      </c>
      <c r="M4487">
        <v>67.484260293171801</v>
      </c>
      <c r="N4487">
        <v>1.9500666920474401</v>
      </c>
      <c r="O4487">
        <v>16.959999999999901</v>
      </c>
      <c r="P4487">
        <v>274.25149700598803</v>
      </c>
      <c r="Q4487">
        <v>0.11238165144193001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E4488">
        <v>7.0883235000000004</v>
      </c>
      <c r="F4488">
        <v>3.2</v>
      </c>
      <c r="G4488">
        <v>30.490381769269501</v>
      </c>
      <c r="H4488">
        <v>31.027454847018699</v>
      </c>
      <c r="I4488">
        <v>-36.450544976089397</v>
      </c>
      <c r="J4488">
        <v>26.467094042468901</v>
      </c>
      <c r="K4488">
        <v>2.55991032433203</v>
      </c>
      <c r="L4488">
        <v>2.6423738285219902</v>
      </c>
      <c r="M4488">
        <v>81.463114035081105</v>
      </c>
      <c r="N4488">
        <v>1.0460591403759401</v>
      </c>
      <c r="O4488">
        <v>102.81249999999901</v>
      </c>
      <c r="P4488">
        <v>106.451612903225</v>
      </c>
      <c r="Q4488">
        <v>7.1857275765574005E-2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E4489">
        <v>7.0547002349999897</v>
      </c>
      <c r="F4489">
        <v>6.65</v>
      </c>
      <c r="G4489">
        <v>-22.825108108967601</v>
      </c>
      <c r="H4489">
        <v>14.8436270401542</v>
      </c>
      <c r="I4489">
        <v>-23.674999434765901</v>
      </c>
      <c r="J4489">
        <v>0.204332576923379</v>
      </c>
      <c r="K4489">
        <v>6.6391436676425997</v>
      </c>
      <c r="L4489">
        <v>6.7214430491897597</v>
      </c>
      <c r="M4489">
        <v>68.752022194659105</v>
      </c>
      <c r="N4489">
        <v>1.7466850777987399</v>
      </c>
      <c r="O4489">
        <v>27.819548872180398</v>
      </c>
      <c r="P4489">
        <v>21.572212065813499</v>
      </c>
      <c r="Q4489">
        <v>-2.4903883644518999E-2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D4490" t="s">
        <v>75</v>
      </c>
      <c r="E4490">
        <v>7.0460287599999996</v>
      </c>
      <c r="F4490">
        <v>6.87</v>
      </c>
      <c r="G4490">
        <v>11.5185692966538</v>
      </c>
      <c r="H4490">
        <v>-0.67624885668499102</v>
      </c>
      <c r="I4490">
        <v>-39.607448072539498</v>
      </c>
      <c r="J4490">
        <v>-4.5848353615809296</v>
      </c>
      <c r="K4490">
        <v>7.02875775512135</v>
      </c>
      <c r="L4490">
        <v>6.6752970549942496</v>
      </c>
      <c r="M4490">
        <v>44.458942689797503</v>
      </c>
      <c r="N4490">
        <v>0.84992519460159199</v>
      </c>
      <c r="O4490">
        <v>58.660844250363901</v>
      </c>
      <c r="P4490">
        <v>81.266490765171497</v>
      </c>
      <c r="Q4490">
        <v>-4.8991632451329996E-3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D4491" t="s">
        <v>905</v>
      </c>
      <c r="E4491">
        <v>7.0354944000000001</v>
      </c>
      <c r="F4491">
        <v>4.87</v>
      </c>
      <c r="G4491">
        <v>-53.028937775639697</v>
      </c>
      <c r="H4491">
        <v>14.3091085937887</v>
      </c>
      <c r="I4491">
        <v>-35.887719119712699</v>
      </c>
      <c r="J4491">
        <v>2.1110774449585801</v>
      </c>
      <c r="K4491">
        <v>4.72539858153627</v>
      </c>
      <c r="L4491">
        <v>5.7287139288702296</v>
      </c>
      <c r="M4491">
        <v>74.912315575597802</v>
      </c>
      <c r="N4491">
        <v>1.07575362940819</v>
      </c>
      <c r="O4491">
        <v>86.858316221765904</v>
      </c>
      <c r="P4491">
        <v>22.670025188916799</v>
      </c>
      <c r="Q4491">
        <v>-6.5997460089820001E-3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D4492" t="s">
        <v>539</v>
      </c>
      <c r="E4492">
        <v>7.0349999999999904</v>
      </c>
      <c r="F4492">
        <v>37.06</v>
      </c>
      <c r="G4492">
        <v>104.579156197386</v>
      </c>
      <c r="H4492">
        <v>45.510360829924601</v>
      </c>
      <c r="I4492">
        <v>103.25590261391</v>
      </c>
      <c r="J4492">
        <v>7.0519728033765903</v>
      </c>
      <c r="K4492">
        <v>28.576706359372398</v>
      </c>
      <c r="L4492">
        <v>24.769858989633899</v>
      </c>
      <c r="M4492">
        <v>59.069059695734197</v>
      </c>
      <c r="N4492">
        <v>3.4405474484507601</v>
      </c>
      <c r="O4492">
        <v>8.7695628710199696</v>
      </c>
      <c r="P4492">
        <v>202.53061224489699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D4493" t="s">
        <v>75</v>
      </c>
      <c r="E4493">
        <v>7.0106489999999999</v>
      </c>
      <c r="F4493">
        <v>3.88</v>
      </c>
      <c r="G4493">
        <v>0.366846767685785</v>
      </c>
      <c r="H4493">
        <v>2.3589516330609501</v>
      </c>
      <c r="I4493">
        <v>-20.734277842224799</v>
      </c>
      <c r="J4493">
        <v>-3.3308178168868001</v>
      </c>
      <c r="K4493">
        <v>3.6968359875537802</v>
      </c>
      <c r="L4493">
        <v>3.7769841234972699</v>
      </c>
      <c r="M4493">
        <v>51.851954726505902</v>
      </c>
      <c r="N4493">
        <v>0.381785998477496</v>
      </c>
      <c r="O4493">
        <v>56.958762886597903</v>
      </c>
      <c r="P4493">
        <v>42.647058823529299</v>
      </c>
      <c r="Q4493">
        <v>2.6816368051311001E-2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E4494">
        <v>6.97966</v>
      </c>
      <c r="F4494">
        <v>13.26</v>
      </c>
      <c r="G4494">
        <v>-56.831245596381599</v>
      </c>
      <c r="H4494">
        <v>4.2073402232435297</v>
      </c>
      <c r="I4494">
        <v>-55.5257395943948</v>
      </c>
      <c r="J4494">
        <v>0.83771837159951001</v>
      </c>
      <c r="K4494">
        <v>13.3368361820086</v>
      </c>
      <c r="L4494">
        <v>16.586960064843002</v>
      </c>
      <c r="M4494">
        <v>52.404098902780603</v>
      </c>
      <c r="N4494">
        <v>0.89626141516919999</v>
      </c>
      <c r="O4494">
        <v>157.541478129713</v>
      </c>
      <c r="P4494">
        <v>19.999999999999901</v>
      </c>
      <c r="Q4494">
        <v>8.5149117757661999E-2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E4495">
        <v>6.9720000000000004</v>
      </c>
      <c r="F4495">
        <v>33.090000000000003</v>
      </c>
      <c r="G4495">
        <v>-12.2075904469159</v>
      </c>
      <c r="H4495">
        <v>23.288413052930999</v>
      </c>
      <c r="I4495">
        <v>8.7043624777853896</v>
      </c>
      <c r="J4495">
        <v>21.2276918650212</v>
      </c>
      <c r="K4495">
        <v>29.059063829210899</v>
      </c>
      <c r="L4495">
        <v>29.3748346429158</v>
      </c>
      <c r="M4495">
        <v>88.000773778917704</v>
      </c>
      <c r="N4495">
        <v>1.2415196743554899</v>
      </c>
      <c r="O4495">
        <v>32.487156240555997</v>
      </c>
      <c r="P4495">
        <v>32.095808383233503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E4496">
        <v>6.9429392999999999</v>
      </c>
      <c r="F4496">
        <v>16.2</v>
      </c>
      <c r="G4496">
        <v>-26.8868867017698</v>
      </c>
      <c r="H4496">
        <v>5.2279968524387597</v>
      </c>
      <c r="I4496">
        <v>-13.0735430962532</v>
      </c>
      <c r="J4496">
        <v>1.8619899685583099</v>
      </c>
      <c r="K4496">
        <v>15.542562537999601</v>
      </c>
      <c r="L4496">
        <v>15.367182717930399</v>
      </c>
      <c r="M4496">
        <v>49.518723880344297</v>
      </c>
      <c r="N4496">
        <v>0.30637870416875901</v>
      </c>
      <c r="O4496">
        <v>25.3086419753086</v>
      </c>
      <c r="P4496">
        <v>35.564853556485303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49</v>
      </c>
      <c r="E4497">
        <v>6.9368984999999999</v>
      </c>
      <c r="F4497">
        <v>6.28</v>
      </c>
      <c r="G4497">
        <v>8.0098420702555497</v>
      </c>
      <c r="H4497">
        <v>4.38099020055407</v>
      </c>
      <c r="I4497">
        <v>6.0305198739979797</v>
      </c>
      <c r="J4497">
        <v>-14.025704164236799</v>
      </c>
      <c r="K4497">
        <v>6.0739167390140496</v>
      </c>
      <c r="L4497">
        <v>5.5302944949945898</v>
      </c>
      <c r="M4497">
        <v>34.752082869804703</v>
      </c>
      <c r="N4497">
        <v>1.1287545222817199</v>
      </c>
      <c r="O4497">
        <v>27.388535031847098</v>
      </c>
      <c r="P4497">
        <v>76.901408450704196</v>
      </c>
      <c r="Q4497">
        <v>8.1373262990038997E-2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D4498" t="s">
        <v>1407</v>
      </c>
      <c r="E4498">
        <v>6.9067679999999996</v>
      </c>
      <c r="F4498">
        <v>11.13</v>
      </c>
      <c r="G4498">
        <v>57.151441483314997</v>
      </c>
      <c r="H4498">
        <v>-12.402116456568301</v>
      </c>
      <c r="I4498">
        <v>-18.1380122654327</v>
      </c>
      <c r="J4498">
        <v>-1.76959482394899</v>
      </c>
      <c r="K4498">
        <v>11.6202011080114</v>
      </c>
      <c r="L4498">
        <v>10.9313284885469</v>
      </c>
      <c r="M4498">
        <v>48.600142220200098</v>
      </c>
      <c r="N4498">
        <v>1.4130486389210799</v>
      </c>
      <c r="O4498">
        <v>28.032345013476998</v>
      </c>
      <c r="P4498">
        <v>96.643109540636004</v>
      </c>
      <c r="Q4498">
        <v>0.106388394366967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D4499" t="s">
        <v>414</v>
      </c>
      <c r="E4499">
        <v>6.9052499999999997</v>
      </c>
      <c r="F4499">
        <v>8.91</v>
      </c>
      <c r="G4499">
        <v>56.229555487537297</v>
      </c>
      <c r="H4499">
        <v>-10.7386270243263</v>
      </c>
      <c r="I4499">
        <v>-10.0462530602895</v>
      </c>
      <c r="J4499">
        <v>-8.3278514942793294</v>
      </c>
      <c r="K4499">
        <v>9.5706118104713997</v>
      </c>
      <c r="L4499">
        <v>9.2782855748567492</v>
      </c>
      <c r="M4499">
        <v>13.7510364092982</v>
      </c>
      <c r="N4499">
        <v>1.83896103896103</v>
      </c>
      <c r="O4499">
        <v>35.690235690235603</v>
      </c>
      <c r="P4499">
        <v>91.201716738197405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65</v>
      </c>
      <c r="E4500">
        <v>6.9000482999999999</v>
      </c>
      <c r="F4500">
        <v>23</v>
      </c>
      <c r="G4500">
        <v>-21.061724660885599</v>
      </c>
      <c r="H4500">
        <v>-4.5281007085368401</v>
      </c>
      <c r="I4500">
        <v>-2.4648285645030601</v>
      </c>
      <c r="J4500">
        <v>-8.8922555041423795E-2</v>
      </c>
      <c r="K4500">
        <v>22.994062218680799</v>
      </c>
      <c r="L4500">
        <v>22.403003113236899</v>
      </c>
      <c r="M4500">
        <v>10.6643431554632</v>
      </c>
      <c r="N4500">
        <v>0</v>
      </c>
      <c r="O4500">
        <v>5.4347826086956497</v>
      </c>
      <c r="P4500">
        <v>12.1951219512195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1675</v>
      </c>
      <c r="E4501">
        <v>6.8837000000000002</v>
      </c>
      <c r="F4501">
        <v>17.2</v>
      </c>
      <c r="G4501">
        <v>34.5417965850936</v>
      </c>
      <c r="H4501">
        <v>-17.550686004067799</v>
      </c>
      <c r="I4501">
        <v>22.441914620575801</v>
      </c>
      <c r="J4501">
        <v>-4.8257646603045696</v>
      </c>
      <c r="K4501">
        <v>19.195749144229001</v>
      </c>
      <c r="L4501">
        <v>15.282638972889</v>
      </c>
      <c r="M4501">
        <v>47.813529545442201</v>
      </c>
      <c r="N4501">
        <v>0.33990892243319398</v>
      </c>
      <c r="O4501">
        <v>66.162790697674396</v>
      </c>
      <c r="P4501">
        <v>152.199413489736</v>
      </c>
      <c r="Q4501">
        <v>0.13005501812779999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D4502" t="s">
        <v>629</v>
      </c>
      <c r="E4502">
        <v>6.8732300000000004</v>
      </c>
      <c r="F4502">
        <v>71.25</v>
      </c>
      <c r="G4502">
        <v>-30.033738562477001</v>
      </c>
      <c r="H4502">
        <v>21.845340477846602</v>
      </c>
      <c r="I4502">
        <v>-19.7590313315755</v>
      </c>
      <c r="J4502">
        <v>0.907710441591565</v>
      </c>
      <c r="K4502">
        <v>69.735654456118098</v>
      </c>
      <c r="L4502">
        <v>73.013737941486497</v>
      </c>
      <c r="M4502">
        <v>61.760931905201701</v>
      </c>
      <c r="N4502">
        <v>0.51041362174802596</v>
      </c>
      <c r="O4502">
        <v>35.298245614034997</v>
      </c>
      <c r="P4502">
        <v>28.842676311030701</v>
      </c>
      <c r="Q4502">
        <v>0.14227952044775899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D4503" t="s">
        <v>75</v>
      </c>
      <c r="E4503">
        <v>6.8606999999999996</v>
      </c>
      <c r="F4503">
        <v>5.8</v>
      </c>
      <c r="G4503">
        <v>-13.2040784311463</v>
      </c>
      <c r="H4503">
        <v>9.6133134328773</v>
      </c>
      <c r="I4503">
        <v>1.7131821827188101</v>
      </c>
      <c r="J4503">
        <v>6.5148510298642401</v>
      </c>
      <c r="K4503">
        <v>5.2402166126959404</v>
      </c>
      <c r="L4503">
        <v>4.9708749780869903</v>
      </c>
      <c r="M4503">
        <v>65.677939481457102</v>
      </c>
      <c r="N4503">
        <v>0.81838628804316205</v>
      </c>
      <c r="O4503">
        <v>8.9655172413793203</v>
      </c>
      <c r="P4503">
        <v>55.4959785522788</v>
      </c>
      <c r="Q4503">
        <v>4.0625534449697999E-2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 t="s">
        <v>539</v>
      </c>
      <c r="E4504">
        <v>6.8576199999999998</v>
      </c>
      <c r="F4504">
        <v>13.42</v>
      </c>
      <c r="G4504">
        <v>-25.607179206340099</v>
      </c>
      <c r="H4504">
        <v>-4.5281007085368401</v>
      </c>
      <c r="I4504">
        <v>-12.4600461637378</v>
      </c>
      <c r="J4504">
        <v>-8.8922555041423795E-2</v>
      </c>
      <c r="K4504">
        <v>13.4199999999999</v>
      </c>
      <c r="M4504">
        <v>50</v>
      </c>
      <c r="N4504">
        <v>0</v>
      </c>
      <c r="O4504">
        <v>0</v>
      </c>
      <c r="P4504">
        <v>0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D4505" t="s">
        <v>539</v>
      </c>
      <c r="E4505">
        <v>6.8521646250000003</v>
      </c>
      <c r="F4505">
        <v>3.4</v>
      </c>
      <c r="G4505">
        <v>8.7801725723159407</v>
      </c>
      <c r="H4505">
        <v>0.65482612073146296</v>
      </c>
      <c r="I4505">
        <v>-26.165629920082999</v>
      </c>
      <c r="J4505">
        <v>-8.8190812852001397</v>
      </c>
      <c r="K4505">
        <v>3.3925810980492899</v>
      </c>
      <c r="L4505">
        <v>3.4096677251400398</v>
      </c>
      <c r="M4505">
        <v>51.447048856176302</v>
      </c>
      <c r="N4505">
        <v>0.57671713054433804</v>
      </c>
      <c r="O4505">
        <v>37.058823529411697</v>
      </c>
      <c r="P4505">
        <v>49.122807017543799</v>
      </c>
      <c r="Q4505">
        <v>6.8058445964233993E-2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75</v>
      </c>
      <c r="E4506">
        <v>6.8374043999999996</v>
      </c>
      <c r="F4506">
        <v>21.45</v>
      </c>
      <c r="G4506">
        <v>-24.666002735751899</v>
      </c>
      <c r="H4506">
        <v>13.0061458668056</v>
      </c>
      <c r="I4506">
        <v>-10.0734113188691</v>
      </c>
      <c r="J4506">
        <v>-12.5379021468781</v>
      </c>
      <c r="K4506">
        <v>20.206507818637199</v>
      </c>
      <c r="L4506">
        <v>19.017384337511601</v>
      </c>
      <c r="M4506">
        <v>56.887472264511402</v>
      </c>
      <c r="N4506">
        <v>1.16601891822194</v>
      </c>
      <c r="O4506">
        <v>21.165501165501102</v>
      </c>
      <c r="P4506">
        <v>64.999999999999901</v>
      </c>
      <c r="Q4506">
        <v>7.0933390055323994E-2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>
        <v>0</v>
      </c>
      <c r="E4507">
        <v>6.8351499999999996</v>
      </c>
      <c r="F4507">
        <v>6.54</v>
      </c>
      <c r="G4507">
        <v>50.673144243794503</v>
      </c>
      <c r="H4507">
        <v>18.1206516906954</v>
      </c>
      <c r="I4507">
        <v>-6.4632876548237697</v>
      </c>
      <c r="J4507">
        <v>6.0572568469519297</v>
      </c>
      <c r="K4507">
        <v>5.5598307237923299</v>
      </c>
      <c r="L4507">
        <v>5.9598293588801097</v>
      </c>
      <c r="M4507">
        <v>33.054303584157999</v>
      </c>
      <c r="N4507">
        <v>1.4262021428023299</v>
      </c>
      <c r="O4507">
        <v>26.299694189602398</v>
      </c>
      <c r="P4507">
        <v>87.392550143266405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D4508" t="s">
        <v>629</v>
      </c>
      <c r="E4508">
        <v>6.8194183749999997</v>
      </c>
      <c r="F4508">
        <v>14</v>
      </c>
      <c r="G4508">
        <v>-43.254238029869597</v>
      </c>
      <c r="H4508">
        <v>0.286714106277976</v>
      </c>
      <c r="I4508">
        <v>-36.702470406162099</v>
      </c>
      <c r="J4508">
        <v>12.0346907571614</v>
      </c>
      <c r="K4508">
        <v>13.8456570571834</v>
      </c>
      <c r="L4508">
        <v>14.7461681543958</v>
      </c>
      <c r="M4508">
        <v>48.906899190530702</v>
      </c>
      <c r="N4508">
        <v>0.86406281149805297</v>
      </c>
      <c r="O4508">
        <v>42.785714285714199</v>
      </c>
      <c r="P4508">
        <v>19.658119658119599</v>
      </c>
      <c r="Q4508">
        <v>6.2172689525031001E-2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629</v>
      </c>
      <c r="E4509">
        <v>6.7949999999999999</v>
      </c>
      <c r="F4509">
        <v>21.52</v>
      </c>
      <c r="G4509">
        <v>-85.133227729943698</v>
      </c>
      <c r="H4509">
        <v>-22.522307804843798</v>
      </c>
      <c r="I4509">
        <v>2.2521073543857701</v>
      </c>
      <c r="J4509">
        <v>-8.8922555041423795E-2</v>
      </c>
      <c r="K4509">
        <v>24.860372982472501</v>
      </c>
      <c r="L4509">
        <v>27.1071282012823</v>
      </c>
      <c r="M4509">
        <v>3.5251979315162201</v>
      </c>
      <c r="N4509">
        <v>1.9760765550239201</v>
      </c>
      <c r="O4509">
        <v>147.072490706319</v>
      </c>
      <c r="P4509">
        <v>61.319340329835001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E4510">
        <v>6.7775938299999998</v>
      </c>
      <c r="F4510">
        <v>5.94</v>
      </c>
      <c r="G4510">
        <v>-24.9292131046452</v>
      </c>
      <c r="H4510">
        <v>-5.0553414818233096</v>
      </c>
      <c r="I4510">
        <v>-36.208441542428503</v>
      </c>
      <c r="J4510">
        <v>-8.9456053247676692</v>
      </c>
      <c r="K4510">
        <v>5.8045474787904299</v>
      </c>
      <c r="L4510">
        <v>6.0378314256516399</v>
      </c>
      <c r="M4510">
        <v>48.650013875604998</v>
      </c>
      <c r="N4510">
        <v>2.0064286712355699</v>
      </c>
      <c r="O4510">
        <v>43.939393939393902</v>
      </c>
      <c r="P4510">
        <v>38.461538461538403</v>
      </c>
      <c r="Q4510">
        <v>6.2092459461880002E-2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629</v>
      </c>
      <c r="E4511">
        <v>6.7767087999999998</v>
      </c>
      <c r="F4511">
        <v>15.2</v>
      </c>
      <c r="G4511">
        <v>67.777044712234797</v>
      </c>
      <c r="H4511">
        <v>7.7318697493656696</v>
      </c>
      <c r="I4511">
        <v>21.342770737670499</v>
      </c>
      <c r="J4511">
        <v>-2.3397264135623299</v>
      </c>
      <c r="K4511">
        <v>13.9695945602544</v>
      </c>
      <c r="L4511">
        <v>12.6342736028849</v>
      </c>
      <c r="M4511">
        <v>80.432055322402803</v>
      </c>
      <c r="N4511">
        <v>2.1633931286105201</v>
      </c>
      <c r="O4511">
        <v>5.5921052631578902</v>
      </c>
      <c r="P4511">
        <v>114.08450704225299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713</v>
      </c>
      <c r="E4512">
        <v>6.7584707650000002</v>
      </c>
      <c r="F4512">
        <v>36.71</v>
      </c>
      <c r="G4512">
        <v>48.3477656272212</v>
      </c>
      <c r="H4512">
        <v>-0.392123371426356</v>
      </c>
      <c r="I4512">
        <v>20.740244112024101</v>
      </c>
      <c r="J4512">
        <v>2.33515100305274</v>
      </c>
      <c r="K4512">
        <v>34.7403981848462</v>
      </c>
      <c r="L4512">
        <v>29.993284056051099</v>
      </c>
      <c r="M4512">
        <v>51.4778037811056</v>
      </c>
      <c r="N4512">
        <v>0.83177699096560298</v>
      </c>
      <c r="O4512">
        <v>2.8874965949332498</v>
      </c>
      <c r="P4512">
        <v>73.907749990928394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393</v>
      </c>
      <c r="E4513">
        <v>6.7186127999999998</v>
      </c>
      <c r="F4513">
        <v>13.11</v>
      </c>
      <c r="G4513">
        <v>-17.170454640583301</v>
      </c>
      <c r="H4513">
        <v>5.6399665183538996</v>
      </c>
      <c r="I4513">
        <v>-35.3423991049143</v>
      </c>
      <c r="J4513">
        <v>10.079144671849299</v>
      </c>
      <c r="K4513">
        <v>12.4578868486453</v>
      </c>
      <c r="L4513">
        <v>14.909502216878</v>
      </c>
      <c r="M4513">
        <v>97.689355178698094</v>
      </c>
      <c r="N4513">
        <v>2.1284271284271199</v>
      </c>
      <c r="O4513">
        <v>93.821510297482803</v>
      </c>
      <c r="P4513">
        <v>23.098591549295701</v>
      </c>
      <c r="Q4513">
        <v>-2.0313061855185E-2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21</v>
      </c>
      <c r="E4514">
        <v>6.7130753299999997</v>
      </c>
      <c r="F4514">
        <v>4.7</v>
      </c>
      <c r="G4514">
        <v>109.392820793659</v>
      </c>
      <c r="H4514">
        <v>-10.528100708536799</v>
      </c>
      <c r="I4514">
        <v>-13.5126777426852</v>
      </c>
      <c r="J4514">
        <v>-1.14155413398878</v>
      </c>
      <c r="K4514">
        <v>4.8761044007699503</v>
      </c>
      <c r="L4514">
        <v>4.2305506845525596</v>
      </c>
      <c r="M4514">
        <v>3.1175407562666502</v>
      </c>
      <c r="N4514">
        <v>1.53056376383336</v>
      </c>
      <c r="O4514">
        <v>34.042553191489297</v>
      </c>
      <c r="Q4514">
        <v>4.5420324431726E-2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D4515" t="s">
        <v>168</v>
      </c>
      <c r="E4515">
        <v>6.7003608000000003</v>
      </c>
      <c r="F4515">
        <v>22.89</v>
      </c>
      <c r="G4515">
        <v>-25.607179206340099</v>
      </c>
      <c r="H4515">
        <v>-4.5281007085368401</v>
      </c>
      <c r="I4515">
        <v>-12.4600461637378</v>
      </c>
      <c r="J4515">
        <v>-8.8922555041423795E-2</v>
      </c>
      <c r="K4515">
        <v>22.89</v>
      </c>
      <c r="M4515">
        <v>50</v>
      </c>
      <c r="O4515">
        <v>0</v>
      </c>
      <c r="P4515">
        <v>0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140</v>
      </c>
      <c r="E4516">
        <v>6.7001340000000003</v>
      </c>
      <c r="F4516">
        <v>0.6</v>
      </c>
      <c r="G4516">
        <v>-52.344021311603299</v>
      </c>
      <c r="H4516">
        <v>8.4348622544261094</v>
      </c>
      <c r="I4516">
        <v>-66.306200009891697</v>
      </c>
      <c r="J4516">
        <v>6.9286213046076996</v>
      </c>
      <c r="K4516">
        <v>0.62659338176766199</v>
      </c>
      <c r="L4516">
        <v>0.75745231437620297</v>
      </c>
      <c r="M4516">
        <v>55.5895390345283</v>
      </c>
      <c r="N4516">
        <v>0.14967088188733799</v>
      </c>
      <c r="O4516">
        <v>126.666666666666</v>
      </c>
      <c r="P4516">
        <v>27.659574468085101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D4517" t="s">
        <v>414</v>
      </c>
      <c r="E4517">
        <v>6.6970878000000003</v>
      </c>
      <c r="F4517">
        <v>95.28</v>
      </c>
      <c r="G4517">
        <v>25.463060210181101</v>
      </c>
      <c r="H4517">
        <v>33.011581831145698</v>
      </c>
      <c r="I4517">
        <v>20.0573390935639</v>
      </c>
      <c r="J4517">
        <v>10.787596958714101</v>
      </c>
      <c r="K4517">
        <v>71.214016508144695</v>
      </c>
      <c r="L4517">
        <v>66.3158369424428</v>
      </c>
      <c r="M4517">
        <v>61.130624190550002</v>
      </c>
      <c r="N4517">
        <v>2.7984354141323</v>
      </c>
      <c r="O4517">
        <v>3.1486146095715997E-2</v>
      </c>
      <c r="P4517">
        <v>119.94459833795</v>
      </c>
      <c r="Q4517">
        <v>0.165812321927331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49</v>
      </c>
      <c r="E4518">
        <v>6.65</v>
      </c>
      <c r="F4518">
        <v>6.27</v>
      </c>
      <c r="G4518">
        <v>56.660262654124899</v>
      </c>
      <c r="H4518">
        <v>16.572816722655801</v>
      </c>
      <c r="I4518">
        <v>7.8854432796402296</v>
      </c>
      <c r="J4518">
        <v>6.5346638746839201</v>
      </c>
      <c r="K4518">
        <v>5.9252219935258701</v>
      </c>
      <c r="L4518">
        <v>5.2254336003423996</v>
      </c>
      <c r="M4518">
        <v>61.482009727876203</v>
      </c>
      <c r="N4518">
        <v>0.95509358590632598</v>
      </c>
      <c r="O4518">
        <v>25.518341307815</v>
      </c>
      <c r="P4518">
        <v>111.824324324324</v>
      </c>
      <c r="Q4518">
        <v>3.6411479815278001E-2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986</v>
      </c>
      <c r="E4519">
        <v>6.6419594000000002</v>
      </c>
      <c r="F4519">
        <v>5.14</v>
      </c>
      <c r="G4519">
        <v>-4.3807641120005698</v>
      </c>
      <c r="H4519">
        <v>-4.5281007085368401</v>
      </c>
      <c r="I4519">
        <v>-7.5620869800644197</v>
      </c>
      <c r="J4519">
        <v>-8.8922555041423795E-2</v>
      </c>
      <c r="K4519">
        <v>5.0729381943648502</v>
      </c>
      <c r="L4519">
        <v>4.7769156627961902</v>
      </c>
      <c r="M4519">
        <v>100</v>
      </c>
      <c r="N4519">
        <v>0</v>
      </c>
      <c r="O4519">
        <v>0</v>
      </c>
      <c r="P4519">
        <v>21.2264150943396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297</v>
      </c>
      <c r="E4520">
        <v>6.6330498000000002</v>
      </c>
      <c r="F4520">
        <v>6.8</v>
      </c>
      <c r="G4520">
        <v>-31.031379484504299</v>
      </c>
      <c r="H4520">
        <v>-16.713531172113001</v>
      </c>
      <c r="I4520">
        <v>-59.1267128304045</v>
      </c>
      <c r="J4520">
        <v>-10.129628118135001</v>
      </c>
      <c r="K4520">
        <v>6.9233658159939298</v>
      </c>
      <c r="M4520">
        <v>42.196712051398301</v>
      </c>
      <c r="N4520">
        <v>1.6120761009443101</v>
      </c>
      <c r="O4520">
        <v>117.941176470588</v>
      </c>
      <c r="P4520">
        <v>11.8421052631578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239</v>
      </c>
      <c r="E4521">
        <v>6.630650202</v>
      </c>
      <c r="F4521">
        <v>6.06</v>
      </c>
      <c r="G4521">
        <v>-4.4071792063401896</v>
      </c>
      <c r="H4521">
        <v>31.651674572362001</v>
      </c>
      <c r="I4521">
        <v>-19.229276932968599</v>
      </c>
      <c r="J4521">
        <v>4.2140034346315502</v>
      </c>
      <c r="K4521">
        <v>4.8234780845904002</v>
      </c>
      <c r="L4521">
        <v>4.9471255444088698</v>
      </c>
      <c r="M4521">
        <v>90.318544293920198</v>
      </c>
      <c r="N4521">
        <v>1.8720777655785501</v>
      </c>
      <c r="O4521">
        <v>13.861386138613801</v>
      </c>
      <c r="P4521">
        <v>63.783783783783697</v>
      </c>
      <c r="Q4521">
        <v>2.1316247696226E-2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E4522">
        <v>6.6250099999999996</v>
      </c>
      <c r="F4522">
        <v>6.83</v>
      </c>
      <c r="G4522">
        <v>-76.786593073388005</v>
      </c>
      <c r="H4522">
        <v>17.5771624493578</v>
      </c>
      <c r="I4522">
        <v>-71.561842570923503</v>
      </c>
      <c r="J4522">
        <v>-4.6156715262348396</v>
      </c>
      <c r="K4522">
        <v>7.0876433234545599</v>
      </c>
      <c r="L4522">
        <v>10.3087207649661</v>
      </c>
      <c r="M4522">
        <v>62.571909728738497</v>
      </c>
      <c r="N4522">
        <v>0.87219677305976495</v>
      </c>
      <c r="O4522">
        <v>163.54319180087799</v>
      </c>
      <c r="P4522">
        <v>32.1083172147002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539</v>
      </c>
      <c r="E4523">
        <v>6.6177000000000001</v>
      </c>
      <c r="F4523">
        <v>155.19999999999999</v>
      </c>
      <c r="G4523">
        <v>280.99486428331102</v>
      </c>
      <c r="H4523">
        <v>-15.823240540195799</v>
      </c>
      <c r="I4523">
        <v>157.49994687853001</v>
      </c>
      <c r="J4523">
        <v>1.0565882808718801</v>
      </c>
      <c r="K4523">
        <v>154.62171568721001</v>
      </c>
      <c r="L4523">
        <v>104.47904634912901</v>
      </c>
      <c r="M4523">
        <v>48.451160718884097</v>
      </c>
      <c r="N4523">
        <v>0.14624910766938701</v>
      </c>
      <c r="O4523">
        <v>28.576030927834999</v>
      </c>
      <c r="P4523">
        <v>383.48909657320797</v>
      </c>
      <c r="Q4523">
        <v>0.17768623984469401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140</v>
      </c>
      <c r="E4524">
        <v>6.6052641999999997</v>
      </c>
      <c r="F4524">
        <v>12.74</v>
      </c>
      <c r="G4524">
        <v>-8.9937827029839199E-2</v>
      </c>
      <c r="H4524">
        <v>8.5153775523327209</v>
      </c>
      <c r="I4524">
        <v>-14.3090446229058</v>
      </c>
      <c r="J4524">
        <v>-7.36424352508421</v>
      </c>
      <c r="K4524">
        <v>12.931337466883599</v>
      </c>
      <c r="L4524">
        <v>12.634761608070701</v>
      </c>
      <c r="M4524">
        <v>40.886897816974603</v>
      </c>
      <c r="N4524">
        <v>0.56900941550219797</v>
      </c>
      <c r="O4524">
        <v>48.037676609105098</v>
      </c>
      <c r="P4524">
        <v>38.327904451682898</v>
      </c>
      <c r="Q4524">
        <v>2.0132834022104001E-2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D4525" t="s">
        <v>629</v>
      </c>
      <c r="E4525">
        <v>6.5927901599999998</v>
      </c>
      <c r="F4525">
        <v>7.85</v>
      </c>
      <c r="G4525">
        <v>27.713133293659801</v>
      </c>
      <c r="H4525">
        <v>-4.3942318999692196</v>
      </c>
      <c r="I4525">
        <v>25.018062417698101</v>
      </c>
      <c r="J4525">
        <v>8.6320076775167198</v>
      </c>
      <c r="K4525">
        <v>6.9588801671237297</v>
      </c>
      <c r="L4525">
        <v>6.5264648930745004</v>
      </c>
      <c r="M4525">
        <v>55.535515481376599</v>
      </c>
      <c r="N4525">
        <v>0.11911506398511799</v>
      </c>
      <c r="O4525">
        <v>21.910828025477699</v>
      </c>
      <c r="P4525">
        <v>86.460807600950105</v>
      </c>
      <c r="Q4525">
        <v>4.8367600916695001E-2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777</v>
      </c>
      <c r="E4526">
        <v>6.51</v>
      </c>
      <c r="F4526">
        <v>6.39</v>
      </c>
      <c r="G4526">
        <v>6.14539811324744</v>
      </c>
      <c r="H4526">
        <v>13.086578190545699</v>
      </c>
      <c r="I4526">
        <v>-27.260046163737801</v>
      </c>
      <c r="J4526">
        <v>-1.6250208653332701</v>
      </c>
      <c r="K4526">
        <v>5.9777371415757301</v>
      </c>
      <c r="L4526">
        <v>5.8932009477428204</v>
      </c>
      <c r="M4526">
        <v>49.813838744533101</v>
      </c>
      <c r="N4526">
        <v>1.3494397925333299</v>
      </c>
      <c r="O4526">
        <v>32.7073552425665</v>
      </c>
      <c r="P4526">
        <v>52.142857142857103</v>
      </c>
      <c r="Q4526">
        <v>-3.6521686602204999E-2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629</v>
      </c>
      <c r="E4527">
        <v>6.4954688000000003</v>
      </c>
      <c r="F4527">
        <v>10.52</v>
      </c>
      <c r="G4527">
        <v>-44.621805842213902</v>
      </c>
      <c r="H4527">
        <v>-11.016989597425701</v>
      </c>
      <c r="I4527">
        <v>-42.326712830404503</v>
      </c>
      <c r="J4527">
        <v>3.1495465322990999</v>
      </c>
      <c r="K4527">
        <v>11.7464121661843</v>
      </c>
      <c r="L4527">
        <v>12.6591843268288</v>
      </c>
      <c r="M4527">
        <v>46.618470247932201</v>
      </c>
      <c r="N4527">
        <v>0.35671481239003999</v>
      </c>
      <c r="O4527">
        <v>81.083650190114</v>
      </c>
      <c r="P4527">
        <v>31.335830212234601</v>
      </c>
      <c r="Q4527">
        <v>2.5676176099788998E-2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239</v>
      </c>
      <c r="E4528">
        <v>6.4830502548256703</v>
      </c>
      <c r="F4528">
        <v>4.2699999999999996</v>
      </c>
      <c r="G4528">
        <v>77.726154126993094</v>
      </c>
      <c r="H4528">
        <v>-4.5281007085368401</v>
      </c>
      <c r="I4528">
        <v>27.082437496392799</v>
      </c>
      <c r="J4528">
        <v>-8.8922555041423795E-2</v>
      </c>
      <c r="K4528">
        <v>4.1483893429449497</v>
      </c>
      <c r="L4528">
        <v>3.6071610742168398</v>
      </c>
      <c r="M4528">
        <v>99.999999999997897</v>
      </c>
      <c r="N4528">
        <v>0</v>
      </c>
      <c r="O4528">
        <v>0</v>
      </c>
      <c r="P4528">
        <v>103.333333333333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49</v>
      </c>
      <c r="E4529">
        <v>6.4682351999999996</v>
      </c>
      <c r="F4529">
        <v>16.559999999999999</v>
      </c>
      <c r="G4529">
        <v>48.525312907224396</v>
      </c>
      <c r="H4529">
        <v>-6.8810418850074297</v>
      </c>
      <c r="I4529">
        <v>-11.9135980763061</v>
      </c>
      <c r="J4529">
        <v>3.0471721195147898</v>
      </c>
      <c r="K4529">
        <v>16.7623397493129</v>
      </c>
      <c r="L4529">
        <v>15.3939666162831</v>
      </c>
      <c r="M4529">
        <v>62.507314244600501</v>
      </c>
      <c r="N4529">
        <v>2.1685075049561</v>
      </c>
      <c r="O4529">
        <v>71.739130434782595</v>
      </c>
      <c r="P4529">
        <v>93.684210526315695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214</v>
      </c>
      <c r="E4530">
        <v>6.4647920000000001</v>
      </c>
      <c r="F4530">
        <v>0.78</v>
      </c>
      <c r="G4530">
        <v>-3.73217920634018</v>
      </c>
      <c r="H4530">
        <v>-3.2460494264855502</v>
      </c>
      <c r="I4530">
        <v>19.743343666770599</v>
      </c>
      <c r="J4530">
        <v>-8.8922555041423795E-2</v>
      </c>
      <c r="K4530">
        <v>0.74184170818405903</v>
      </c>
      <c r="L4530">
        <v>0.68446239021209598</v>
      </c>
      <c r="M4530">
        <v>67.611972198710902</v>
      </c>
      <c r="N4530">
        <v>1.73966667018768</v>
      </c>
      <c r="O4530">
        <v>35.897435897435898</v>
      </c>
      <c r="P4530">
        <v>52.941176470588204</v>
      </c>
      <c r="Q4530">
        <v>4.9894325801398E-2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E4531">
        <v>6.4157999999999999</v>
      </c>
      <c r="F4531">
        <v>12.58</v>
      </c>
      <c r="G4531">
        <v>-25.607179206340099</v>
      </c>
      <c r="H4531">
        <v>-4.5281007085368401</v>
      </c>
      <c r="I4531">
        <v>-12.4600461637378</v>
      </c>
      <c r="K4531">
        <v>12.58</v>
      </c>
      <c r="L4531">
        <v>12.579999999999901</v>
      </c>
      <c r="M4531">
        <v>50</v>
      </c>
      <c r="O4531">
        <v>0</v>
      </c>
      <c r="P4531">
        <v>0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E4532">
        <v>6.4105999999999996</v>
      </c>
      <c r="F4532">
        <v>9.86</v>
      </c>
      <c r="G4532">
        <v>24.2408451097692</v>
      </c>
      <c r="H4532">
        <v>15.8468992914631</v>
      </c>
      <c r="I4532">
        <v>14.930134714815001</v>
      </c>
      <c r="J4532">
        <v>-1.72324329048573</v>
      </c>
      <c r="K4532">
        <v>8.6276918651067298</v>
      </c>
      <c r="L4532">
        <v>7.8552754617081701</v>
      </c>
      <c r="M4532">
        <v>58.8518413866001</v>
      </c>
      <c r="N4532">
        <v>1.1097485042405399</v>
      </c>
      <c r="O4532">
        <v>6.8965517241379199</v>
      </c>
      <c r="P4532">
        <v>65.159128978224402</v>
      </c>
      <c r="Q4532">
        <v>-5.0398089297790001E-3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E4533">
        <v>6.4050000000000002</v>
      </c>
      <c r="F4533">
        <v>41.33</v>
      </c>
      <c r="G4533">
        <v>4.1573419867524199</v>
      </c>
      <c r="H4533">
        <v>-8.4118216387693998</v>
      </c>
      <c r="I4533">
        <v>-11.6551681149573</v>
      </c>
      <c r="J4533">
        <v>6.5966737278702796</v>
      </c>
      <c r="K4533">
        <v>39.575350154195498</v>
      </c>
      <c r="L4533">
        <v>37.245038650310804</v>
      </c>
      <c r="M4533">
        <v>80.077015209150105</v>
      </c>
      <c r="N4533">
        <v>0.89767311858011301</v>
      </c>
      <c r="O4533">
        <v>23.397048149044199</v>
      </c>
      <c r="P4533">
        <v>98.701923076922995</v>
      </c>
      <c r="Q4533">
        <v>7.5560395671351005E-2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D4534" t="s">
        <v>629</v>
      </c>
      <c r="E4534">
        <v>6.4009926000000004</v>
      </c>
      <c r="F4534">
        <v>19.2</v>
      </c>
      <c r="G4534">
        <v>-67.425361024522005</v>
      </c>
      <c r="H4534">
        <v>8.3825621156706394</v>
      </c>
      <c r="I4534">
        <v>-47.595181298873001</v>
      </c>
      <c r="J4534">
        <v>-2.08992305529154</v>
      </c>
      <c r="K4534">
        <v>20.406943994070399</v>
      </c>
      <c r="L4534">
        <v>25.567743968841199</v>
      </c>
      <c r="M4534">
        <v>61.783658456030302</v>
      </c>
      <c r="N4534">
        <v>8.1253640396074994E-2</v>
      </c>
      <c r="O4534">
        <v>128.59375</v>
      </c>
      <c r="P4534">
        <v>20.906801007556599</v>
      </c>
      <c r="Q4534">
        <v>4.2046431464567997E-2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140</v>
      </c>
      <c r="E4535">
        <v>6.3920086879999998</v>
      </c>
      <c r="F4535">
        <v>15.71</v>
      </c>
      <c r="G4535">
        <v>-15.3615651712524</v>
      </c>
      <c r="H4535">
        <v>7.6518300873109197</v>
      </c>
      <c r="I4535">
        <v>-29.2943500282164</v>
      </c>
      <c r="J4535">
        <v>7.9777441116252401</v>
      </c>
      <c r="K4535">
        <v>14.625589216955699</v>
      </c>
      <c r="L4535">
        <v>15.527085143768799</v>
      </c>
      <c r="M4535">
        <v>63.502393764684101</v>
      </c>
      <c r="N4535">
        <v>1.38504442677717</v>
      </c>
      <c r="O4535">
        <v>52.387014640356398</v>
      </c>
      <c r="P4535">
        <v>89.734299516908195</v>
      </c>
      <c r="Q4535">
        <v>8.0142985766770994E-2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297</v>
      </c>
      <c r="E4536">
        <v>6.353722071</v>
      </c>
      <c r="F4536">
        <v>3.71</v>
      </c>
      <c r="G4536">
        <v>-18.070947322282201</v>
      </c>
      <c r="H4536">
        <v>-12.453508633944701</v>
      </c>
      <c r="I4536">
        <v>-15.084718079748299</v>
      </c>
      <c r="J4536">
        <v>-4.6782945357177397</v>
      </c>
      <c r="K4536">
        <v>3.9229096176866198</v>
      </c>
      <c r="L4536">
        <v>3.8271225626523302</v>
      </c>
      <c r="M4536">
        <v>35.066000246161799</v>
      </c>
      <c r="N4536">
        <v>2.7066881572633501</v>
      </c>
      <c r="O4536">
        <v>83.018867924528294</v>
      </c>
      <c r="P4536">
        <v>27.491408934707799</v>
      </c>
      <c r="Q4536">
        <v>6.0624511989161002E-2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713</v>
      </c>
      <c r="E4537">
        <v>6.3247861439999999</v>
      </c>
      <c r="F4537">
        <v>94.77</v>
      </c>
      <c r="G4537">
        <v>32.752814058519199</v>
      </c>
      <c r="H4537">
        <v>0.80523262479649005</v>
      </c>
      <c r="I4537">
        <v>12.0243883561622</v>
      </c>
      <c r="J4537">
        <v>1.50790522333173</v>
      </c>
      <c r="K4537">
        <v>90.279600083876701</v>
      </c>
      <c r="L4537">
        <v>80.110297448873297</v>
      </c>
      <c r="M4537">
        <v>63.753004305415402</v>
      </c>
      <c r="N4537">
        <v>1.27901043564729</v>
      </c>
      <c r="O4537">
        <v>2.0259575815131301</v>
      </c>
      <c r="P4537">
        <v>61.834016393442603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214</v>
      </c>
      <c r="E4538">
        <v>6.3066559499999997</v>
      </c>
      <c r="F4538">
        <v>6.6</v>
      </c>
      <c r="G4538">
        <v>-56.857179206340099</v>
      </c>
      <c r="I4538">
        <v>-12.4600461637378</v>
      </c>
      <c r="K4538">
        <v>7.8976443621726604</v>
      </c>
      <c r="M4538">
        <v>24.8553728216223</v>
      </c>
      <c r="N4538">
        <v>1</v>
      </c>
      <c r="O4538">
        <v>45.454545454545404</v>
      </c>
      <c r="P4538">
        <v>4.7619047619047601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403</v>
      </c>
      <c r="E4539">
        <v>6.2713000000000001</v>
      </c>
      <c r="F4539">
        <v>21.24</v>
      </c>
      <c r="G4539">
        <v>-18.873510864631601</v>
      </c>
      <c r="H4539">
        <v>-15.1334917823326</v>
      </c>
      <c r="I4539">
        <v>-5.4575272720502301</v>
      </c>
      <c r="J4539">
        <v>10.276598448777399</v>
      </c>
      <c r="K4539">
        <v>18.9644826443993</v>
      </c>
      <c r="L4539">
        <v>17.8303751131238</v>
      </c>
      <c r="M4539">
        <v>62.783921499317302</v>
      </c>
      <c r="N4539">
        <v>1.3621725919847401</v>
      </c>
      <c r="O4539">
        <v>29.331450094161902</v>
      </c>
      <c r="P4539">
        <v>71.290322580645096</v>
      </c>
      <c r="Q4539">
        <v>1.3412845370202001E-2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D4540" t="s">
        <v>806</v>
      </c>
      <c r="E4540">
        <v>6.2436189999999998</v>
      </c>
      <c r="F4540">
        <v>7.25</v>
      </c>
      <c r="G4540">
        <v>51.654434485591302</v>
      </c>
      <c r="H4540">
        <v>-9.4092020852577392</v>
      </c>
      <c r="I4540">
        <v>-16.687258845375901</v>
      </c>
      <c r="J4540">
        <v>-4.3710384240590603</v>
      </c>
      <c r="K4540">
        <v>8.2462358636422195</v>
      </c>
      <c r="L4540">
        <v>7.1299871480484196</v>
      </c>
      <c r="M4540">
        <v>63.8330203674982</v>
      </c>
      <c r="N4540">
        <v>1.2875018845168</v>
      </c>
      <c r="O4540">
        <v>48.137931034482698</v>
      </c>
      <c r="P4540">
        <v>138.48684210526301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414</v>
      </c>
      <c r="E4541">
        <v>6.2428207999999996</v>
      </c>
      <c r="F4541">
        <v>16.420000000000002</v>
      </c>
      <c r="G4541">
        <v>-11.1820920983262</v>
      </c>
      <c r="H4541">
        <v>-9.7244055584213491</v>
      </c>
      <c r="I4541">
        <v>40.426359795293699</v>
      </c>
      <c r="J4541">
        <v>-8.8922555041423795E-2</v>
      </c>
      <c r="K4541">
        <v>13.9997507655709</v>
      </c>
      <c r="L4541">
        <v>11.0448252484086</v>
      </c>
      <c r="M4541">
        <v>95.600391384635898</v>
      </c>
      <c r="N4541">
        <v>2.1897448600445801E-2</v>
      </c>
      <c r="O4541">
        <v>16.199756394640598</v>
      </c>
      <c r="P4541">
        <v>116.052631578947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479</v>
      </c>
      <c r="E4542">
        <v>6.23</v>
      </c>
      <c r="F4542">
        <v>6.08</v>
      </c>
      <c r="G4542">
        <v>38.717145117984103</v>
      </c>
      <c r="H4542">
        <v>-5.3281007085368302</v>
      </c>
      <c r="I4542">
        <v>-23.959318361699999</v>
      </c>
      <c r="J4542">
        <v>-6.14952861564747</v>
      </c>
      <c r="K4542">
        <v>6.5016226957298997</v>
      </c>
      <c r="L4542">
        <v>5.8233618469941897</v>
      </c>
      <c r="M4542">
        <v>32.752830763298199</v>
      </c>
      <c r="N4542">
        <v>0.73476797698171004</v>
      </c>
      <c r="O4542">
        <v>46.381578947368403</v>
      </c>
      <c r="P4542">
        <v>101.99335548172699</v>
      </c>
      <c r="Q4542">
        <v>0.120325996107551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629</v>
      </c>
      <c r="E4543">
        <v>6.2166825000000001</v>
      </c>
      <c r="F4543">
        <v>17.7</v>
      </c>
      <c r="G4543">
        <v>91.3045854995421</v>
      </c>
      <c r="H4543">
        <v>0.45410569715710902</v>
      </c>
      <c r="I4543">
        <v>14.9697594518128</v>
      </c>
      <c r="J4543">
        <v>4.8932838506525203</v>
      </c>
      <c r="K4543">
        <v>16.697960985249399</v>
      </c>
      <c r="L4543">
        <v>14.4299389374938</v>
      </c>
      <c r="M4543">
        <v>100</v>
      </c>
      <c r="N4543">
        <v>5.1573426573426504</v>
      </c>
      <c r="O4543">
        <v>0</v>
      </c>
      <c r="P4543">
        <v>116.91176470588201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E4544">
        <v>6.1857606399999998</v>
      </c>
      <c r="F4544">
        <v>7.4</v>
      </c>
      <c r="G4544">
        <v>79.378970378147301</v>
      </c>
      <c r="H4544">
        <v>-12.943942292695199</v>
      </c>
      <c r="I4544">
        <v>-6.7457604494521499</v>
      </c>
      <c r="J4544">
        <v>-8.8922555041423795E-2</v>
      </c>
      <c r="K4544">
        <v>7.3439439820199697</v>
      </c>
      <c r="L4544">
        <v>6.1695971216871603</v>
      </c>
      <c r="M4544">
        <v>29.6495027692816</v>
      </c>
      <c r="N4544">
        <v>0.80991355270496301</v>
      </c>
      <c r="O4544">
        <v>14.7297297297297</v>
      </c>
      <c r="P4544">
        <v>106.703910614525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713</v>
      </c>
      <c r="E4545">
        <v>6.1746908559999998</v>
      </c>
      <c r="F4545">
        <v>107.14</v>
      </c>
      <c r="G4545">
        <v>67.068725058550896</v>
      </c>
      <c r="H4545">
        <v>1.21620408329347</v>
      </c>
      <c r="I4545">
        <v>22.002805241884602</v>
      </c>
      <c r="J4545">
        <v>2.61970882311785</v>
      </c>
      <c r="K4545">
        <v>102.079665157067</v>
      </c>
      <c r="L4545">
        <v>87.626270403966203</v>
      </c>
      <c r="M4545">
        <v>67.7882302660921</v>
      </c>
      <c r="N4545">
        <v>0.81893249708979199</v>
      </c>
      <c r="O4545">
        <v>2.6694045174537799</v>
      </c>
      <c r="P4545">
        <v>94.481757124704998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713</v>
      </c>
      <c r="E4546">
        <v>6.1661835759999999</v>
      </c>
      <c r="F4546">
        <v>36.729999999999997</v>
      </c>
      <c r="G4546">
        <v>45.156321724758499</v>
      </c>
      <c r="H4546">
        <v>1.10329860886931</v>
      </c>
      <c r="I4546">
        <v>19.094395097006998</v>
      </c>
      <c r="J4546">
        <v>2.2533204871189501</v>
      </c>
      <c r="K4546">
        <v>34.9437703426903</v>
      </c>
      <c r="L4546">
        <v>30.189226005548601</v>
      </c>
      <c r="M4546">
        <v>46.0553371054271</v>
      </c>
      <c r="N4546">
        <v>0.99107468107438002</v>
      </c>
      <c r="O4546">
        <v>3.83882384971414</v>
      </c>
      <c r="P4546">
        <v>76.332213154104593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479</v>
      </c>
      <c r="E4547">
        <v>6.1382500000000002</v>
      </c>
      <c r="F4547">
        <v>2.1800000000000002</v>
      </c>
      <c r="G4547">
        <v>-52.940512539673499</v>
      </c>
      <c r="H4547">
        <v>-8.8384455361230305</v>
      </c>
      <c r="I4547">
        <v>-32.017241735693503</v>
      </c>
      <c r="J4547">
        <v>6.6418466757278098</v>
      </c>
      <c r="K4547">
        <v>2.24166302300761</v>
      </c>
      <c r="L4547">
        <v>2.5648732862160601</v>
      </c>
      <c r="M4547">
        <v>48.192356773233897</v>
      </c>
      <c r="N4547">
        <v>1.0591746132931501</v>
      </c>
      <c r="O4547">
        <v>56.422018348623801</v>
      </c>
      <c r="P4547">
        <v>12.953367875647601</v>
      </c>
      <c r="Q4547">
        <v>-4.5468860228396003E-2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140</v>
      </c>
      <c r="E4548">
        <v>6.1245353920000003</v>
      </c>
      <c r="F4548">
        <v>22.22</v>
      </c>
      <c r="G4548">
        <v>136.42112268045199</v>
      </c>
      <c r="H4548">
        <v>113.868125706557</v>
      </c>
      <c r="I4548">
        <v>149.56825572305399</v>
      </c>
      <c r="J4548">
        <v>19.859263973455899</v>
      </c>
      <c r="M4548">
        <v>100</v>
      </c>
      <c r="O4548">
        <v>0</v>
      </c>
      <c r="P4548">
        <v>162.02830188679201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117</v>
      </c>
      <c r="E4549">
        <v>6.1</v>
      </c>
      <c r="F4549">
        <v>12.21</v>
      </c>
      <c r="G4549">
        <v>134.180054836213</v>
      </c>
      <c r="H4549">
        <v>19.1801059783932</v>
      </c>
      <c r="I4549">
        <v>61.968525264833502</v>
      </c>
      <c r="J4549">
        <v>1.74593983027968</v>
      </c>
      <c r="K4549">
        <v>10.660706169229099</v>
      </c>
      <c r="L4549">
        <v>8.9652866624155791</v>
      </c>
      <c r="M4549">
        <v>64.407373009012204</v>
      </c>
      <c r="N4549">
        <v>0.84822881604710598</v>
      </c>
      <c r="O4549">
        <v>22.440622440622398</v>
      </c>
      <c r="P4549">
        <v>246.875</v>
      </c>
      <c r="Q4549">
        <v>8.1727709467909998E-2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E4550">
        <v>6.0739039999999997</v>
      </c>
      <c r="F4550">
        <v>7.88</v>
      </c>
      <c r="G4550">
        <v>-16.162734761895699</v>
      </c>
      <c r="H4550">
        <v>8.0433278628917293</v>
      </c>
      <c r="I4550">
        <v>-26.807872250694299</v>
      </c>
      <c r="J4550">
        <v>-8.8922555041423795E-2</v>
      </c>
      <c r="K4550">
        <v>7.6060352815111401</v>
      </c>
      <c r="L4550">
        <v>8.0780836191192993</v>
      </c>
      <c r="M4550">
        <v>57.819235358297703</v>
      </c>
      <c r="N4550">
        <v>2.2987012987012898</v>
      </c>
      <c r="O4550">
        <v>79.1878172588832</v>
      </c>
      <c r="P4550">
        <v>22.741433021806799</v>
      </c>
      <c r="Q4550">
        <v>2.4508664102175001E-2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49</v>
      </c>
      <c r="E4551">
        <v>6.0705</v>
      </c>
      <c r="F4551">
        <v>62.1</v>
      </c>
      <c r="G4551">
        <v>2.43405790706188</v>
      </c>
      <c r="H4551">
        <v>20.247448479619699</v>
      </c>
      <c r="I4551">
        <v>3.2039508561913501</v>
      </c>
      <c r="J4551">
        <v>-4.4380219839475696</v>
      </c>
      <c r="K4551">
        <v>59.132008049021998</v>
      </c>
      <c r="L4551">
        <v>57.561231363675397</v>
      </c>
      <c r="M4551">
        <v>66.854014084203797</v>
      </c>
      <c r="N4551">
        <v>2.0849189570119799</v>
      </c>
      <c r="O4551">
        <v>20.048309178743899</v>
      </c>
      <c r="P4551">
        <v>48.956584312784798</v>
      </c>
      <c r="Q4551">
        <v>0.151124289840633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E4552">
        <v>6.0645018000000004</v>
      </c>
      <c r="F4552">
        <v>10.89</v>
      </c>
      <c r="G4552">
        <v>18.060366967802299</v>
      </c>
      <c r="H4552">
        <v>-15.0323023892091</v>
      </c>
      <c r="I4552">
        <v>-2.5710451546561299</v>
      </c>
      <c r="J4552">
        <v>-4.48748628933226</v>
      </c>
      <c r="K4552">
        <v>10.524537546150601</v>
      </c>
      <c r="L4552">
        <v>9.3389630575129594</v>
      </c>
      <c r="M4552">
        <v>50.422510018786397</v>
      </c>
      <c r="N4552">
        <v>0.221578509666252</v>
      </c>
      <c r="O4552">
        <v>18.916437098255201</v>
      </c>
      <c r="P4552">
        <v>72.583201267828798</v>
      </c>
      <c r="Q4552">
        <v>2.7547684440379999E-2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297</v>
      </c>
      <c r="E4553">
        <v>6.0599255799999998</v>
      </c>
      <c r="F4553">
        <v>2.2599999999999998</v>
      </c>
      <c r="G4553">
        <v>112.287557635765</v>
      </c>
      <c r="H4553">
        <v>-14.4882600710866</v>
      </c>
      <c r="I4553">
        <v>16.6828109791192</v>
      </c>
      <c r="J4553">
        <v>-0.529451189402667</v>
      </c>
      <c r="K4553">
        <v>1.87836891236223</v>
      </c>
      <c r="L4553">
        <v>1.3029987133749299</v>
      </c>
      <c r="M4553">
        <v>9.1251998302647301</v>
      </c>
      <c r="N4553">
        <v>0.916658635312259</v>
      </c>
      <c r="O4553">
        <v>23.008849557522101</v>
      </c>
      <c r="P4553">
        <v>165.88235294117601</v>
      </c>
      <c r="Q4553">
        <v>5.9683045256427002E-2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539</v>
      </c>
      <c r="E4554">
        <v>6.0030000000000001</v>
      </c>
      <c r="F4554">
        <v>22</v>
      </c>
      <c r="G4554">
        <v>136.92265372922</v>
      </c>
      <c r="H4554">
        <v>5.4771376361462396</v>
      </c>
      <c r="I4554">
        <v>-21.135845250495802</v>
      </c>
      <c r="J4554">
        <v>10.1472979173995</v>
      </c>
      <c r="K4554">
        <v>20.668946111467701</v>
      </c>
      <c r="L4554">
        <v>19.752634597320199</v>
      </c>
      <c r="M4554">
        <v>50.576688044934201</v>
      </c>
      <c r="N4554">
        <v>4.42178308580172</v>
      </c>
      <c r="O4554">
        <v>38.636363636363598</v>
      </c>
      <c r="P4554">
        <v>162.52983293555999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E4555">
        <v>5.9928999999999997</v>
      </c>
      <c r="F4555">
        <v>11.17</v>
      </c>
      <c r="G4555">
        <v>-78.535961338662105</v>
      </c>
      <c r="H4555">
        <v>-19.528100708536801</v>
      </c>
      <c r="I4555">
        <v>-49.812822383592</v>
      </c>
      <c r="J4555">
        <v>-4.7618197513030998</v>
      </c>
      <c r="K4555">
        <v>12.8916788428927</v>
      </c>
      <c r="L4555">
        <v>17.173797499006199</v>
      </c>
      <c r="M4555">
        <v>33.203494435766899</v>
      </c>
      <c r="N4555">
        <v>1.74025974025974</v>
      </c>
      <c r="O4555">
        <v>148.880931065353</v>
      </c>
      <c r="P4555">
        <v>28.686635944700399</v>
      </c>
      <c r="Q4555">
        <v>-5.6396229219210003E-2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1407</v>
      </c>
      <c r="E4556">
        <v>5.9763241999999996</v>
      </c>
      <c r="F4556">
        <v>9.74</v>
      </c>
      <c r="G4556">
        <v>37.269074974261798</v>
      </c>
      <c r="H4556">
        <v>9.3607881803520492</v>
      </c>
      <c r="I4556">
        <v>34.006119249795901</v>
      </c>
      <c r="J4556">
        <v>-9.9394062841531099</v>
      </c>
      <c r="K4556">
        <v>9.2205720166098093</v>
      </c>
      <c r="L4556">
        <v>7.8856912062862596</v>
      </c>
      <c r="M4556">
        <v>59.4467776582851</v>
      </c>
      <c r="N4556">
        <v>2.57217296675248</v>
      </c>
      <c r="O4556">
        <v>24.229979466119001</v>
      </c>
      <c r="P4556">
        <v>97.165991902833994</v>
      </c>
      <c r="Q4556">
        <v>8.8113852941961002E-2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46</v>
      </c>
      <c r="E4557">
        <v>5.9614478000000002</v>
      </c>
      <c r="F4557">
        <v>8.33</v>
      </c>
      <c r="G4557">
        <v>-33.562980311312501</v>
      </c>
      <c r="H4557">
        <v>-17.485258493280799</v>
      </c>
      <c r="I4557">
        <v>-33.1267128304045</v>
      </c>
      <c r="J4557">
        <v>-7.1201725550414299</v>
      </c>
      <c r="K4557">
        <v>9.2038004130458795</v>
      </c>
      <c r="L4557">
        <v>9.1887091129143599</v>
      </c>
      <c r="M4557">
        <v>14.2307075183284</v>
      </c>
      <c r="N4557">
        <v>0.81819304757587996</v>
      </c>
      <c r="O4557">
        <v>76.470588235294102</v>
      </c>
      <c r="P4557">
        <v>34.789644012944997</v>
      </c>
      <c r="Q4557">
        <v>2.3496594119898E-2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21</v>
      </c>
      <c r="E4558">
        <v>5.9527782719999998</v>
      </c>
      <c r="F4558">
        <v>1.78</v>
      </c>
      <c r="G4558">
        <v>17.941207890434001</v>
      </c>
      <c r="H4558">
        <v>-17.028100708536801</v>
      </c>
      <c r="I4558">
        <v>-9.5698727533332502</v>
      </c>
      <c r="J4558">
        <v>7.27304063514263</v>
      </c>
      <c r="K4558">
        <v>1.77585972060222</v>
      </c>
      <c r="L4558">
        <v>1.7361060765365799</v>
      </c>
      <c r="M4558">
        <v>55.376812161459902</v>
      </c>
      <c r="N4558">
        <v>1.97635664104614</v>
      </c>
      <c r="O4558">
        <v>43.820224719101098</v>
      </c>
      <c r="P4558">
        <v>109.41176470588201</v>
      </c>
      <c r="Q4558">
        <v>4.6529062436335998E-2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E4559">
        <v>5.9526754999999998</v>
      </c>
      <c r="F4559">
        <v>3.46</v>
      </c>
      <c r="G4559">
        <v>6.95987060208894</v>
      </c>
      <c r="H4559">
        <v>-9.9826461630822898</v>
      </c>
      <c r="I4559">
        <v>-35.055124463514097</v>
      </c>
      <c r="J4559">
        <v>5.7250309333306699</v>
      </c>
      <c r="K4559">
        <v>3.4450756685628199</v>
      </c>
      <c r="L4559">
        <v>3.57459437864786</v>
      </c>
      <c r="M4559">
        <v>69.334500774027305</v>
      </c>
      <c r="N4559">
        <v>1.7128795771426399</v>
      </c>
      <c r="O4559">
        <v>46.820809248554902</v>
      </c>
      <c r="P4559">
        <v>46.610169491525397</v>
      </c>
      <c r="Q4559">
        <v>3.4048023203236001E-2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414</v>
      </c>
      <c r="E4560">
        <v>5.9360400000000002</v>
      </c>
      <c r="F4560">
        <v>17.86</v>
      </c>
      <c r="G4560">
        <v>79.444485546817006</v>
      </c>
      <c r="H4560">
        <v>7.5807428288781296</v>
      </c>
      <c r="I4560">
        <v>0.57792851980642002</v>
      </c>
      <c r="J4560">
        <v>12.0962374177291</v>
      </c>
      <c r="K4560">
        <v>15.4684511411622</v>
      </c>
      <c r="L4560">
        <v>14.8448548207074</v>
      </c>
      <c r="M4560">
        <v>45.473723842760599</v>
      </c>
      <c r="N4560">
        <v>1.6752001641457499</v>
      </c>
      <c r="O4560">
        <v>24.6920492721164</v>
      </c>
      <c r="P4560">
        <v>174.347158218125</v>
      </c>
      <c r="Q4560">
        <v>3.568711545495E-2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403</v>
      </c>
      <c r="E4561">
        <v>5.9004000000000003</v>
      </c>
      <c r="F4561">
        <v>15.75</v>
      </c>
      <c r="G4561">
        <v>-38.830319702207902</v>
      </c>
      <c r="H4561">
        <v>-8.3462825267186602</v>
      </c>
      <c r="I4561">
        <v>-23.727651797540599</v>
      </c>
      <c r="J4561">
        <v>-0.71509663143466995</v>
      </c>
      <c r="K4561">
        <v>16.177590995809499</v>
      </c>
      <c r="L4561">
        <v>17.203984072187801</v>
      </c>
      <c r="M4561">
        <v>60.2921131157876</v>
      </c>
      <c r="N4561">
        <v>1.3948454819631</v>
      </c>
      <c r="O4561">
        <v>31.1111111111111</v>
      </c>
      <c r="P4561">
        <v>9.2233009708737796</v>
      </c>
      <c r="Q4561">
        <v>1.9276627920062E-2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1151</v>
      </c>
      <c r="E4562">
        <v>5.8947200000000004</v>
      </c>
      <c r="F4562">
        <v>1.69</v>
      </c>
      <c r="G4562">
        <v>-1.3424733239872499</v>
      </c>
      <c r="H4562">
        <v>-14.5839666303245</v>
      </c>
      <c r="I4562">
        <v>-13.0482814578555</v>
      </c>
      <c r="J4562">
        <v>-5.3830402021002302</v>
      </c>
      <c r="K4562">
        <v>1.7306959359219001</v>
      </c>
      <c r="L4562">
        <v>1.7027759733105801</v>
      </c>
      <c r="M4562">
        <v>45.9885669429095</v>
      </c>
      <c r="N4562">
        <v>1.0367586268010101</v>
      </c>
      <c r="O4562">
        <v>33.727810650887498</v>
      </c>
      <c r="P4562">
        <v>48.245614035087698</v>
      </c>
      <c r="Q4562">
        <v>7.6756965941949997E-3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D4563" t="s">
        <v>388</v>
      </c>
      <c r="E4563">
        <v>5.8875741000000001</v>
      </c>
      <c r="F4563">
        <v>3.9</v>
      </c>
      <c r="G4563">
        <v>-84.117817504212496</v>
      </c>
      <c r="H4563">
        <v>-1.9306981111342401</v>
      </c>
      <c r="I4563">
        <v>-47.997236246382499</v>
      </c>
      <c r="J4563">
        <v>1.1931287270098601</v>
      </c>
      <c r="K4563">
        <v>4.06164121614266</v>
      </c>
      <c r="L4563">
        <v>5.1938210859982696</v>
      </c>
      <c r="M4563">
        <v>59.198006775201698</v>
      </c>
      <c r="N4563">
        <v>1.5770750988142199</v>
      </c>
      <c r="O4563">
        <v>153.84615384615299</v>
      </c>
      <c r="P4563">
        <v>8.3333333333333197</v>
      </c>
      <c r="Q4563">
        <v>2.7497925078249E-2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393</v>
      </c>
      <c r="E4564">
        <v>5.8707000000000003</v>
      </c>
      <c r="F4564">
        <v>11.4</v>
      </c>
      <c r="G4564">
        <v>74.392820793659794</v>
      </c>
      <c r="H4564">
        <v>13.903671185556799</v>
      </c>
      <c r="I4564">
        <v>37.935732200378197</v>
      </c>
      <c r="J4564">
        <v>-6.2985999743962502</v>
      </c>
      <c r="K4564">
        <v>11.9061593942799</v>
      </c>
      <c r="L4564">
        <v>10.6172098735363</v>
      </c>
      <c r="M4564">
        <v>40.493409120062502</v>
      </c>
      <c r="N4564">
        <v>0.35506097589281899</v>
      </c>
      <c r="O4564">
        <v>84.122807017543806</v>
      </c>
      <c r="P4564">
        <v>152.771618625277</v>
      </c>
      <c r="Q4564">
        <v>4.4730779623524002E-2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E4565">
        <v>5.859562124</v>
      </c>
      <c r="F4565">
        <v>5.67</v>
      </c>
      <c r="G4565">
        <v>-41.232179206340099</v>
      </c>
      <c r="H4565">
        <v>5.8365825928067299</v>
      </c>
      <c r="I4565">
        <v>-54.1267128304045</v>
      </c>
      <c r="J4565">
        <v>1.3220121892266501</v>
      </c>
      <c r="K4565">
        <v>5.9386496161512996</v>
      </c>
      <c r="L4565">
        <v>6.5458809656089096</v>
      </c>
      <c r="M4565">
        <v>43.1601945385584</v>
      </c>
      <c r="N4565">
        <v>2.1332245810968802</v>
      </c>
      <c r="O4565">
        <v>90.123456790123399</v>
      </c>
      <c r="P4565">
        <v>16.907216494845301</v>
      </c>
      <c r="Q4565">
        <v>8.4361370406839994E-3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D4566" t="s">
        <v>130</v>
      </c>
      <c r="E4566">
        <v>5.8570726000000004</v>
      </c>
      <c r="F4566">
        <v>11.33</v>
      </c>
      <c r="G4566">
        <v>41.010467852483302</v>
      </c>
      <c r="H4566">
        <v>5.4718992914631501</v>
      </c>
      <c r="I4566">
        <v>0.95336724967553699</v>
      </c>
      <c r="J4566">
        <v>10.232401690333401</v>
      </c>
      <c r="K4566">
        <v>10.9904171575924</v>
      </c>
      <c r="L4566">
        <v>10.323977973946301</v>
      </c>
      <c r="M4566">
        <v>54.746922348410202</v>
      </c>
      <c r="N4566">
        <v>0.51396751198985402</v>
      </c>
      <c r="O4566">
        <v>30.1853486319505</v>
      </c>
      <c r="P4566">
        <v>92.359932088285206</v>
      </c>
      <c r="Q4566">
        <v>5.7397695558936E-2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E4567">
        <v>5.8336145999999998</v>
      </c>
      <c r="F4567">
        <v>8.99</v>
      </c>
      <c r="G4567">
        <v>189.83141728488701</v>
      </c>
      <c r="H4567">
        <v>23.187776728789</v>
      </c>
      <c r="I4567">
        <v>124.118901204683</v>
      </c>
      <c r="J4567">
        <v>5.6780901323864796</v>
      </c>
      <c r="K4567">
        <v>7.2029823592518696</v>
      </c>
      <c r="L4567">
        <v>5.3949287887507102</v>
      </c>
      <c r="M4567">
        <v>94.781084858093195</v>
      </c>
      <c r="N4567">
        <v>0.47150610876536098</v>
      </c>
      <c r="O4567">
        <v>2.2246941045606001</v>
      </c>
      <c r="P4567">
        <v>277.731092436974</v>
      </c>
      <c r="Q4567">
        <v>6.2032558719599999E-2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D4568" t="s">
        <v>130</v>
      </c>
      <c r="E4568">
        <v>5.8315000000000001</v>
      </c>
      <c r="F4568">
        <v>10.53</v>
      </c>
      <c r="G4568">
        <v>-5.9480882972492903</v>
      </c>
      <c r="H4568">
        <v>2.2988223683862201</v>
      </c>
      <c r="I4568">
        <v>-15.8545415765819</v>
      </c>
      <c r="J4568">
        <v>5.3190470844272699</v>
      </c>
      <c r="K4568">
        <v>10.385389731454</v>
      </c>
      <c r="L4568">
        <v>10.1409426436248</v>
      </c>
      <c r="M4568">
        <v>61.282923965044603</v>
      </c>
      <c r="N4568">
        <v>1.4684027900325001</v>
      </c>
      <c r="O4568">
        <v>23.456790123456798</v>
      </c>
      <c r="P4568">
        <v>33.799237611181603</v>
      </c>
      <c r="Q4568">
        <v>8.6379845555E-4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692</v>
      </c>
      <c r="E4569">
        <v>5.8128267999999998</v>
      </c>
      <c r="F4569">
        <v>7.82</v>
      </c>
      <c r="G4569">
        <v>124.233076384714</v>
      </c>
      <c r="H4569">
        <v>-14.0411244910962</v>
      </c>
      <c r="I4569">
        <v>13.263426505072401</v>
      </c>
      <c r="J4569">
        <v>3.2745962030439499</v>
      </c>
      <c r="K4569">
        <v>7.5593704668341797</v>
      </c>
      <c r="L4569">
        <v>6.7451820825529003</v>
      </c>
      <c r="M4569">
        <v>58.435835144376</v>
      </c>
      <c r="N4569">
        <v>1.2585303573645099</v>
      </c>
      <c r="O4569">
        <v>18.0306905370843</v>
      </c>
      <c r="P4569">
        <v>175.35211267605601</v>
      </c>
      <c r="Q4569">
        <v>9.2027404858475007E-2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539</v>
      </c>
      <c r="E4570">
        <v>5.7857051999999998</v>
      </c>
      <c r="F4570">
        <v>16.59</v>
      </c>
      <c r="G4570">
        <v>220.73937611725</v>
      </c>
      <c r="H4570">
        <v>3.6099201247964898</v>
      </c>
      <c r="I4570">
        <v>11.9960678647692</v>
      </c>
      <c r="J4570">
        <v>1.4391948043717699</v>
      </c>
      <c r="K4570">
        <v>14.773488559759899</v>
      </c>
      <c r="L4570">
        <v>13.0604359078595</v>
      </c>
      <c r="M4570">
        <v>82.997357416588997</v>
      </c>
      <c r="N4570">
        <v>2.7524564445545301</v>
      </c>
      <c r="O4570">
        <v>20.253164556961998</v>
      </c>
      <c r="P4570">
        <v>263.01969365426601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E4571">
        <v>5.7734360000000002</v>
      </c>
      <c r="F4571">
        <v>13.77</v>
      </c>
      <c r="G4571">
        <v>-9.7955728144142</v>
      </c>
      <c r="H4571">
        <v>8.4453078329619409</v>
      </c>
      <c r="I4571">
        <v>-2.38810371769471</v>
      </c>
      <c r="J4571">
        <v>-1.1474970081112901</v>
      </c>
      <c r="K4571">
        <v>13.8526631102394</v>
      </c>
      <c r="L4571">
        <v>13.6587700122545</v>
      </c>
      <c r="M4571">
        <v>52.327144694740703</v>
      </c>
      <c r="N4571">
        <v>0.52410478369248903</v>
      </c>
      <c r="O4571">
        <v>17.937545388525699</v>
      </c>
      <c r="P4571">
        <v>34.867776689519999</v>
      </c>
      <c r="Q4571">
        <v>-0.123696755933841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140</v>
      </c>
      <c r="E4572">
        <v>5.7675000000000001</v>
      </c>
      <c r="F4572">
        <v>8.41</v>
      </c>
      <c r="G4572">
        <v>-78.571385022894901</v>
      </c>
      <c r="H4572">
        <v>6.1714877688294099</v>
      </c>
      <c r="I4572">
        <v>-53.442502304088698</v>
      </c>
      <c r="J4572">
        <v>20.719460678491501</v>
      </c>
      <c r="K4572">
        <v>8.1314075417073308</v>
      </c>
      <c r="L4572">
        <v>11.8440074090006</v>
      </c>
      <c r="M4572">
        <v>67.926000586902703</v>
      </c>
      <c r="N4572">
        <v>1.70407196969696</v>
      </c>
      <c r="O4572">
        <v>170.39239001189</v>
      </c>
      <c r="P4572">
        <v>33.069620253164501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21</v>
      </c>
      <c r="E4573">
        <v>5.7367080000000001</v>
      </c>
      <c r="F4573">
        <v>5.9</v>
      </c>
      <c r="G4573">
        <v>-7.5264312723160004E-2</v>
      </c>
      <c r="H4573">
        <v>-25.439628858670801</v>
      </c>
      <c r="I4573">
        <v>146.31188366082301</v>
      </c>
      <c r="J4573">
        <v>-1.4267151971818901</v>
      </c>
      <c r="K4573">
        <v>6.6079452932805598</v>
      </c>
      <c r="L4573">
        <v>5.2212677010768997</v>
      </c>
      <c r="M4573">
        <v>20.670185082942002</v>
      </c>
      <c r="N4573">
        <v>0.99681020733652304</v>
      </c>
      <c r="O4573">
        <v>35.593220338983002</v>
      </c>
      <c r="P4573">
        <v>196.48241206030099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713</v>
      </c>
      <c r="E4574">
        <v>5.722810688</v>
      </c>
      <c r="F4574">
        <v>208.78</v>
      </c>
      <c r="G4574">
        <v>33.418695983918496</v>
      </c>
      <c r="H4574">
        <v>2.16431252384286</v>
      </c>
      <c r="I4574">
        <v>15.712340109207</v>
      </c>
      <c r="J4574">
        <v>2.7570240528449301</v>
      </c>
      <c r="K4574">
        <v>195.842042937234</v>
      </c>
      <c r="L4574">
        <v>171.625089802547</v>
      </c>
      <c r="M4574">
        <v>41.480968958534298</v>
      </c>
      <c r="N4574">
        <v>1.1603224957290601</v>
      </c>
      <c r="O4574">
        <v>5.3740779768177003</v>
      </c>
      <c r="P4574">
        <v>60.6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E4575">
        <v>5.7111999999999998</v>
      </c>
      <c r="F4575">
        <v>9.4</v>
      </c>
      <c r="G4575">
        <v>-16.936658975126299</v>
      </c>
      <c r="H4575">
        <v>-13.6715078307697</v>
      </c>
      <c r="I4575">
        <v>-20.573438148097601</v>
      </c>
      <c r="J4575">
        <v>1.71219836648305E-2</v>
      </c>
      <c r="K4575">
        <v>10.057503969240701</v>
      </c>
      <c r="L4575">
        <v>10.702245594455601</v>
      </c>
      <c r="M4575">
        <v>38.722573893693301</v>
      </c>
      <c r="N4575">
        <v>0.50319865319865298</v>
      </c>
      <c r="O4575">
        <v>66.595744680850999</v>
      </c>
      <c r="P4575">
        <v>36.6279069767441</v>
      </c>
      <c r="Q4575">
        <v>-0.13446560387779499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713</v>
      </c>
      <c r="E4576">
        <v>5.7107817000000001</v>
      </c>
      <c r="F4576">
        <v>38.880000000000003</v>
      </c>
      <c r="G4576">
        <v>24.2578420046123</v>
      </c>
      <c r="H4576">
        <v>2.2664198394083499</v>
      </c>
      <c r="I4576">
        <v>5.8241035168219097</v>
      </c>
      <c r="J4576">
        <v>3.9687389505645401</v>
      </c>
      <c r="K4576">
        <v>36.683174916750197</v>
      </c>
      <c r="L4576">
        <v>33.498338327673402</v>
      </c>
      <c r="M4576">
        <v>46.348393818943599</v>
      </c>
      <c r="N4576">
        <v>0.76857482498835095</v>
      </c>
      <c r="O4576">
        <v>0.79732510288064096</v>
      </c>
      <c r="P4576">
        <v>52.8902870625245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403</v>
      </c>
      <c r="E4577">
        <v>5.6861370000000004</v>
      </c>
      <c r="F4577">
        <v>18.95</v>
      </c>
      <c r="G4577">
        <v>-25.607179206340099</v>
      </c>
      <c r="H4577">
        <v>-4.5281007085368401</v>
      </c>
      <c r="I4577">
        <v>-12.4600461637378</v>
      </c>
      <c r="J4577">
        <v>-8.8922555041423795E-2</v>
      </c>
      <c r="K4577">
        <v>18.9499999549842</v>
      </c>
      <c r="L4577">
        <v>18.949231331335199</v>
      </c>
      <c r="M4577">
        <v>100</v>
      </c>
      <c r="O4577">
        <v>0</v>
      </c>
      <c r="P4577">
        <v>0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403</v>
      </c>
      <c r="E4578">
        <v>5.6671889000000002</v>
      </c>
      <c r="F4578">
        <v>18.43</v>
      </c>
      <c r="G4578">
        <v>133.24113540040099</v>
      </c>
      <c r="H4578">
        <v>-29.567973116830199</v>
      </c>
      <c r="I4578">
        <v>31.5243288362621</v>
      </c>
      <c r="J4578">
        <v>6.4870411637794296</v>
      </c>
      <c r="K4578">
        <v>17.924788677658398</v>
      </c>
      <c r="L4578">
        <v>15.272863763286701</v>
      </c>
      <c r="M4578">
        <v>62.911367557121899</v>
      </c>
      <c r="N4578">
        <v>0.496471169192853</v>
      </c>
      <c r="O4578">
        <v>56.538252848616402</v>
      </c>
      <c r="P4578">
        <v>158.84831460674101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242</v>
      </c>
      <c r="E4579">
        <v>5.6665574000000003</v>
      </c>
      <c r="F4579">
        <v>7.87</v>
      </c>
      <c r="G4579">
        <v>-42.765073943182202</v>
      </c>
      <c r="H4579">
        <v>-8.4353046157407405</v>
      </c>
      <c r="I4579">
        <v>-20.413262538006801</v>
      </c>
      <c r="J4579">
        <v>-8.8922555041423795E-2</v>
      </c>
      <c r="K4579">
        <v>8.1209946228795804</v>
      </c>
      <c r="L4579">
        <v>8.0737314240207105</v>
      </c>
      <c r="M4579">
        <v>14.777493635338301</v>
      </c>
      <c r="N4579">
        <v>0.16761363636363599</v>
      </c>
      <c r="O4579">
        <v>21.982210927573</v>
      </c>
      <c r="P4579">
        <v>24.525316455696199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713</v>
      </c>
      <c r="E4580">
        <v>5.6472677519999896</v>
      </c>
      <c r="F4580">
        <v>19.68</v>
      </c>
      <c r="G4580">
        <v>8.3553060256590506</v>
      </c>
      <c r="H4580">
        <v>-0.13424152378301099</v>
      </c>
      <c r="I4580">
        <v>1.8920746962272501</v>
      </c>
      <c r="J4580">
        <v>1.45587662106566</v>
      </c>
      <c r="K4580">
        <v>18.786589711741101</v>
      </c>
      <c r="L4580">
        <v>17.394961208169299</v>
      </c>
      <c r="M4580">
        <v>60.5497023931554</v>
      </c>
      <c r="N4580">
        <v>0.61114719532102901</v>
      </c>
      <c r="O4580">
        <v>5.18292682926828</v>
      </c>
      <c r="P4580">
        <v>51.384615384615302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539</v>
      </c>
      <c r="E4581">
        <v>5.6439684000000003</v>
      </c>
      <c r="F4581">
        <v>6.28</v>
      </c>
      <c r="G4581">
        <v>7.4436682512869501</v>
      </c>
      <c r="H4581">
        <v>6.6023340740718499</v>
      </c>
      <c r="I4581">
        <v>-17.7390808545372</v>
      </c>
      <c r="J4581">
        <v>0.38277555816611297</v>
      </c>
      <c r="K4581">
        <v>6.42233744352529</v>
      </c>
      <c r="L4581">
        <v>6.1371482301674698</v>
      </c>
      <c r="M4581">
        <v>42.783558185512902</v>
      </c>
      <c r="N4581">
        <v>1.4664684643891199</v>
      </c>
      <c r="O4581">
        <v>40.286624203821603</v>
      </c>
      <c r="P4581">
        <v>112.88135593220299</v>
      </c>
      <c r="Q4581">
        <v>4.4645157154076E-2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403</v>
      </c>
      <c r="E4582">
        <v>5.6429999999999998</v>
      </c>
      <c r="F4582">
        <v>16.25</v>
      </c>
      <c r="G4582">
        <v>-0.60717920634018396</v>
      </c>
      <c r="H4582">
        <v>-30.965402655119</v>
      </c>
      <c r="I4582">
        <v>-38.055284258975902</v>
      </c>
      <c r="J4582">
        <v>-7.2317796978985598</v>
      </c>
      <c r="K4582">
        <v>18.676769523598502</v>
      </c>
      <c r="L4582">
        <v>18.057743823419301</v>
      </c>
      <c r="M4582">
        <v>34.7275174621182</v>
      </c>
      <c r="N4582">
        <v>0.51976000586284099</v>
      </c>
      <c r="O4582">
        <v>55.076923076923002</v>
      </c>
      <c r="P4582">
        <v>64.974619289340097</v>
      </c>
      <c r="Q4582">
        <v>0.101027699873096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455</v>
      </c>
      <c r="E4583">
        <v>5.6363249599999996</v>
      </c>
      <c r="F4583">
        <v>6.17</v>
      </c>
      <c r="G4583">
        <v>20.601351599347002</v>
      </c>
      <c r="H4583">
        <v>28.8052326247964</v>
      </c>
      <c r="I4583">
        <v>-5.8970064400763897</v>
      </c>
      <c r="J4583">
        <v>12.988000521881601</v>
      </c>
      <c r="K4583">
        <v>4.9470455989635296</v>
      </c>
      <c r="L4583">
        <v>5.6143029756195197</v>
      </c>
      <c r="M4583">
        <v>82.143058088058694</v>
      </c>
      <c r="N4583">
        <v>0.97810150778000304</v>
      </c>
      <c r="O4583">
        <v>9.7244732576985395</v>
      </c>
      <c r="P4583">
        <v>62.368421052631497</v>
      </c>
      <c r="Q4583">
        <v>-5.7992938388408001E-2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304</v>
      </c>
      <c r="E4584">
        <v>5.6351180000000003</v>
      </c>
      <c r="F4584">
        <v>9.3699999999999992</v>
      </c>
      <c r="G4584">
        <v>11.581693414450401</v>
      </c>
      <c r="H4584">
        <v>-4.5281007085368401</v>
      </c>
      <c r="I4584">
        <v>3.0763286821314102</v>
      </c>
      <c r="J4584">
        <v>-8.8922555041423795E-2</v>
      </c>
      <c r="K4584">
        <v>8.9734611034854801</v>
      </c>
      <c r="L4584">
        <v>6.7087403534802101</v>
      </c>
      <c r="M4584">
        <v>99.997239712755402</v>
      </c>
      <c r="N4584">
        <v>1.8024107243438E-2</v>
      </c>
      <c r="O4584">
        <v>0</v>
      </c>
      <c r="P4584">
        <v>37.188872620790598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494</v>
      </c>
      <c r="E4585">
        <v>5.5980749999999997</v>
      </c>
      <c r="F4585">
        <v>14.5</v>
      </c>
      <c r="G4585">
        <v>56.097081445288801</v>
      </c>
      <c r="H4585">
        <v>-7.8614340418701696</v>
      </c>
      <c r="I4585">
        <v>-19.689732664057701</v>
      </c>
      <c r="J4585">
        <v>-7.7322346569522402</v>
      </c>
      <c r="K4585">
        <v>13.587105926814001</v>
      </c>
      <c r="L4585">
        <v>10.6577228993901</v>
      </c>
      <c r="M4585">
        <v>13.4206056786064</v>
      </c>
      <c r="N4585">
        <v>9.7248338414828606E-2</v>
      </c>
      <c r="O4585">
        <v>23.103448275862</v>
      </c>
      <c r="P4585">
        <v>152.173913043478</v>
      </c>
      <c r="Q4585">
        <v>0.108179798330289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1344</v>
      </c>
      <c r="E4586">
        <v>5.5833912000000003</v>
      </c>
      <c r="F4586">
        <v>11</v>
      </c>
      <c r="G4586">
        <v>-5.3885999713675101</v>
      </c>
      <c r="H4586">
        <v>11.8740156935795</v>
      </c>
      <c r="I4586">
        <v>-12.277896801260599</v>
      </c>
      <c r="J4586">
        <v>0.36769844952479203</v>
      </c>
      <c r="K4586">
        <v>10.2569483099259</v>
      </c>
      <c r="L4586">
        <v>10.4352646443918</v>
      </c>
      <c r="M4586">
        <v>59.0976408691293</v>
      </c>
      <c r="N4586">
        <v>1.13095113725035</v>
      </c>
      <c r="O4586">
        <v>14.545454545454501</v>
      </c>
      <c r="P4586">
        <v>29.411764705882302</v>
      </c>
      <c r="Q4586">
        <v>6.6117497161596997E-2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629</v>
      </c>
      <c r="E4587">
        <v>5.5706210450000002</v>
      </c>
      <c r="F4587">
        <v>1.05</v>
      </c>
      <c r="G4587">
        <v>-5.5931859894901201</v>
      </c>
      <c r="H4587">
        <v>-1.87035303188851</v>
      </c>
      <c r="I4587">
        <v>-12.2495918825592</v>
      </c>
      <c r="J4587">
        <v>1.0670674632677399</v>
      </c>
      <c r="K4587">
        <v>0.87095729667658806</v>
      </c>
      <c r="L4587">
        <v>0.71054764949087601</v>
      </c>
      <c r="M4587">
        <v>93.6507375906683</v>
      </c>
      <c r="N4587">
        <v>1</v>
      </c>
      <c r="Q4587">
        <v>2.6574399778243E-2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692</v>
      </c>
      <c r="E4588">
        <v>5.5579700000000001</v>
      </c>
      <c r="F4588">
        <v>12.9</v>
      </c>
      <c r="G4588">
        <v>-12.449284469498</v>
      </c>
      <c r="H4588">
        <v>-12.3880228875251</v>
      </c>
      <c r="I4588">
        <v>21.496340129097</v>
      </c>
      <c r="J4588">
        <v>8.0282182691228998E-2</v>
      </c>
      <c r="K4588">
        <v>12.0320052195055</v>
      </c>
      <c r="L4588">
        <v>11.2123866813016</v>
      </c>
      <c r="M4588">
        <v>38.885495399280202</v>
      </c>
      <c r="N4588">
        <v>0.58885731959195198</v>
      </c>
      <c r="O4588">
        <v>12.2480620155038</v>
      </c>
      <c r="P4588">
        <v>59.456118665018501</v>
      </c>
      <c r="Q4588">
        <v>6.8850373271330007E-2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100</v>
      </c>
      <c r="E4589">
        <v>5.5353750000000002</v>
      </c>
      <c r="F4589">
        <v>4.3499999999999996</v>
      </c>
      <c r="G4589">
        <v>-111.506692982677</v>
      </c>
      <c r="I4589">
        <v>-26.321432302351699</v>
      </c>
      <c r="K4589">
        <v>17.265326357059401</v>
      </c>
      <c r="L4589">
        <v>64.568764294626902</v>
      </c>
      <c r="M4589">
        <v>49.458628392849597</v>
      </c>
      <c r="N4589">
        <v>0.69841269841269804</v>
      </c>
      <c r="O4589">
        <v>609.19540229885001</v>
      </c>
      <c r="P4589">
        <v>10.126582278480999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46</v>
      </c>
      <c r="E4590">
        <v>5.5328049999999998</v>
      </c>
      <c r="F4590">
        <v>18.190000000000001</v>
      </c>
      <c r="G4590">
        <v>-33.552523335894797</v>
      </c>
      <c r="H4590">
        <v>4.9475783817979497</v>
      </c>
      <c r="I4590">
        <v>-14.4007469723632</v>
      </c>
      <c r="J4590">
        <v>-6.51440851616454</v>
      </c>
      <c r="K4590">
        <v>18.418122667839501</v>
      </c>
      <c r="L4590">
        <v>18.895511392355498</v>
      </c>
      <c r="M4590">
        <v>59.641116160002802</v>
      </c>
      <c r="N4590">
        <v>0.51871624818380502</v>
      </c>
      <c r="O4590">
        <v>38.537658053875703</v>
      </c>
      <c r="P4590">
        <v>39.923076923076898</v>
      </c>
      <c r="Q4590">
        <v>0.12901553956246301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75</v>
      </c>
      <c r="E4591">
        <v>5.5311750000000002</v>
      </c>
      <c r="F4591">
        <v>5.47</v>
      </c>
      <c r="G4591">
        <v>-28.793019914304701</v>
      </c>
      <c r="H4591">
        <v>-12.521297987448399</v>
      </c>
      <c r="I4591">
        <v>-33.1846838448973</v>
      </c>
      <c r="J4591">
        <v>-5.3428630103829198</v>
      </c>
      <c r="K4591">
        <v>5.77639843560243</v>
      </c>
      <c r="L4591">
        <v>5.9357382313924196</v>
      </c>
      <c r="M4591">
        <v>39.202988224145798</v>
      </c>
      <c r="N4591">
        <v>1.86288143144158</v>
      </c>
      <c r="O4591">
        <v>42.413162705667197</v>
      </c>
      <c r="P4591">
        <v>21.5555555555555</v>
      </c>
      <c r="Q4591">
        <v>3.6065227657046998E-2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100</v>
      </c>
      <c r="E4592">
        <v>5.5169639999999998</v>
      </c>
      <c r="F4592">
        <v>9.85</v>
      </c>
      <c r="G4592">
        <v>1.4895949872081999</v>
      </c>
      <c r="H4592">
        <v>48.960271384486397</v>
      </c>
      <c r="I4592">
        <v>17.830959127267398</v>
      </c>
      <c r="J4592">
        <v>-10.5771684863253</v>
      </c>
      <c r="K4592">
        <v>9.1163953979585202</v>
      </c>
      <c r="L4592">
        <v>8.4820399346438098</v>
      </c>
      <c r="M4592">
        <v>57.846445613998704</v>
      </c>
      <c r="N4592">
        <v>2.4274645320734298</v>
      </c>
      <c r="O4592">
        <v>26.903553299492302</v>
      </c>
      <c r="P4592">
        <v>52.713178294573602</v>
      </c>
      <c r="Q4592">
        <v>8.4440947709021996E-2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539</v>
      </c>
      <c r="E4593">
        <v>5.4878999999999998</v>
      </c>
      <c r="F4593">
        <v>16.63</v>
      </c>
      <c r="G4593">
        <v>-35.324877360520397</v>
      </c>
      <c r="H4593">
        <v>-4.5281007085368401</v>
      </c>
      <c r="I4593">
        <v>-12.4600461637378</v>
      </c>
      <c r="J4593">
        <v>-8.8922555041423795E-2</v>
      </c>
      <c r="K4593">
        <v>16.636662231622498</v>
      </c>
      <c r="L4593">
        <v>16.741003009722299</v>
      </c>
      <c r="M4593">
        <v>2.3131596830000001E-6</v>
      </c>
      <c r="O4593">
        <v>16.295850871918201</v>
      </c>
      <c r="P4593">
        <v>0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E4594">
        <v>5.4695999999999998</v>
      </c>
      <c r="F4594">
        <v>12</v>
      </c>
      <c r="G4594">
        <v>30.236976637815602</v>
      </c>
      <c r="H4594">
        <v>15.4718992914631</v>
      </c>
      <c r="I4594">
        <v>-36.462579412629502</v>
      </c>
      <c r="J4594">
        <v>-8.8922555041423795E-2</v>
      </c>
      <c r="K4594">
        <v>11.2846458392966</v>
      </c>
      <c r="L4594">
        <v>10.956936057056099</v>
      </c>
      <c r="M4594">
        <v>66.943267162723302</v>
      </c>
      <c r="N4594">
        <v>0</v>
      </c>
      <c r="O4594">
        <v>33.3333333333333</v>
      </c>
      <c r="P4594">
        <v>55.8441558441558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140</v>
      </c>
      <c r="E4595">
        <v>5.4455643</v>
      </c>
      <c r="F4595">
        <v>9.85</v>
      </c>
      <c r="G4595">
        <v>30.2472511734066</v>
      </c>
      <c r="H4595">
        <v>-20.846092340336</v>
      </c>
      <c r="I4595">
        <v>-32.443799210041703</v>
      </c>
      <c r="J4595">
        <v>0.61601198675112601</v>
      </c>
      <c r="K4595">
        <v>10.3663998976425</v>
      </c>
      <c r="L4595">
        <v>9.8427911132077401</v>
      </c>
      <c r="M4595">
        <v>43.813690256573501</v>
      </c>
      <c r="N4595">
        <v>0.79204195774918595</v>
      </c>
      <c r="O4595">
        <v>46.192893401015198</v>
      </c>
      <c r="P4595">
        <v>111.373390557939</v>
      </c>
      <c r="Q4595">
        <v>0.114109061861288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713</v>
      </c>
      <c r="E4596">
        <v>5.4082145400000003</v>
      </c>
      <c r="F4596">
        <v>31.46</v>
      </c>
      <c r="G4596">
        <v>17.914718603878701</v>
      </c>
      <c r="H4596">
        <v>1.33465745268901</v>
      </c>
      <c r="I4596">
        <v>18.025229655424301</v>
      </c>
      <c r="J4596">
        <v>1.96631187013519</v>
      </c>
      <c r="K4596">
        <v>29.770302568311902</v>
      </c>
      <c r="L4596">
        <v>26.283411511780901</v>
      </c>
      <c r="M4596">
        <v>52.608347411978002</v>
      </c>
      <c r="N4596">
        <v>1.1491418104070401</v>
      </c>
      <c r="O4596">
        <v>4.1322314049586604</v>
      </c>
      <c r="P4596">
        <v>46.803546430237901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75</v>
      </c>
      <c r="E4597">
        <v>5.4038744999999997</v>
      </c>
      <c r="F4597">
        <v>5.6</v>
      </c>
      <c r="G4597">
        <v>-38.785473779983597</v>
      </c>
      <c r="H4597">
        <v>-7.3058784863146196</v>
      </c>
      <c r="I4597">
        <v>-29.985819359614101</v>
      </c>
      <c r="J4597">
        <v>0.67883176357661901</v>
      </c>
      <c r="K4597">
        <v>5.5420803214708396</v>
      </c>
      <c r="L4597">
        <v>5.9812325314667998</v>
      </c>
      <c r="M4597">
        <v>49.829578585714998</v>
      </c>
      <c r="N4597">
        <v>1.2905987524270599</v>
      </c>
      <c r="O4597">
        <v>29.6428571428571</v>
      </c>
      <c r="P4597">
        <v>14.285714285714199</v>
      </c>
      <c r="Q4597">
        <v>2.8269660751677E-2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692</v>
      </c>
      <c r="E4598">
        <v>5.4023699299999999</v>
      </c>
      <c r="F4598">
        <v>1765.05</v>
      </c>
      <c r="G4598">
        <v>-19.201946508003999</v>
      </c>
      <c r="H4598">
        <v>-11.0465443669501</v>
      </c>
      <c r="I4598">
        <v>13.6194566756492</v>
      </c>
      <c r="J4598">
        <v>5.6253631592442899</v>
      </c>
      <c r="K4598">
        <v>1802.34624239305</v>
      </c>
      <c r="L4598">
        <v>1675.18663437699</v>
      </c>
      <c r="M4598">
        <v>50.632470399086301</v>
      </c>
      <c r="N4598">
        <v>1.7771084337349301</v>
      </c>
      <c r="O4598">
        <v>18.1779552987167</v>
      </c>
      <c r="P4598">
        <v>103.816397228637</v>
      </c>
      <c r="Q4598">
        <v>0.102445664898775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539</v>
      </c>
      <c r="E4599">
        <v>5.4022199999999998</v>
      </c>
      <c r="F4599">
        <v>10.53</v>
      </c>
      <c r="G4599">
        <v>129.975345065504</v>
      </c>
      <c r="H4599">
        <v>6.0811429889421396</v>
      </c>
      <c r="I4599">
        <v>134.144169292936</v>
      </c>
      <c r="J4599">
        <v>-4.3616498277686997</v>
      </c>
      <c r="K4599">
        <v>10.184718565093799</v>
      </c>
      <c r="L4599">
        <v>8.0809032258431408</v>
      </c>
      <c r="M4599">
        <v>57.7362250982994</v>
      </c>
      <c r="N4599">
        <v>0.64441328916401397</v>
      </c>
      <c r="O4599">
        <v>11.5859449192782</v>
      </c>
      <c r="P4599">
        <v>223.99999999999901</v>
      </c>
      <c r="Q4599">
        <v>0.137844134786444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297</v>
      </c>
      <c r="E4600">
        <v>5.3707019999999996</v>
      </c>
      <c r="F4600">
        <v>3.45</v>
      </c>
      <c r="G4600">
        <v>65.000555600289601</v>
      </c>
      <c r="H4600">
        <v>2.63802306996479</v>
      </c>
      <c r="I4600">
        <v>7.3316205029288</v>
      </c>
      <c r="J4600">
        <v>8.4919355307671598</v>
      </c>
      <c r="K4600">
        <v>3.1091190002862801</v>
      </c>
      <c r="L4600">
        <v>3.4147650974119999</v>
      </c>
      <c r="M4600">
        <v>68.338217832856003</v>
      </c>
      <c r="N4600">
        <v>1.6012446309849999</v>
      </c>
      <c r="O4600">
        <v>55.652173913043399</v>
      </c>
      <c r="P4600">
        <v>90.607734806629793</v>
      </c>
      <c r="Q4600">
        <v>5.420760393294E-3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713</v>
      </c>
      <c r="E4601">
        <v>5.3691015169999998</v>
      </c>
      <c r="F4601">
        <v>114.24</v>
      </c>
      <c r="G4601">
        <v>11.125316305329401</v>
      </c>
      <c r="H4601">
        <v>-3.7649428137999901</v>
      </c>
      <c r="I4601">
        <v>6.1322926715159296</v>
      </c>
      <c r="J4601">
        <v>1.38634246262642</v>
      </c>
      <c r="K4601">
        <v>109.847565433041</v>
      </c>
      <c r="L4601">
        <v>99.756210160628697</v>
      </c>
      <c r="M4601">
        <v>48.897049978633802</v>
      </c>
      <c r="N4601">
        <v>1.2141499387760699</v>
      </c>
      <c r="O4601">
        <v>1.05917366946779</v>
      </c>
      <c r="P4601">
        <v>39.317073170731597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E4602">
        <v>5.3101770000000004</v>
      </c>
      <c r="F4602">
        <v>0.57999999999999996</v>
      </c>
      <c r="G4602">
        <v>-30.525211993225401</v>
      </c>
      <c r="H4602">
        <v>-2.8331854542995498</v>
      </c>
      <c r="I4602">
        <v>-48.723782427474099</v>
      </c>
      <c r="J4602">
        <v>-1.7282668173364999</v>
      </c>
      <c r="K4602">
        <v>0.612491308454579</v>
      </c>
      <c r="L4602">
        <v>0.68858703857169401</v>
      </c>
      <c r="M4602">
        <v>43.245665310008803</v>
      </c>
      <c r="N4602">
        <v>2.2549988302244501</v>
      </c>
      <c r="O4602">
        <v>65.517241379310306</v>
      </c>
      <c r="P4602">
        <v>9.4339622641509404</v>
      </c>
      <c r="Q4602">
        <v>3.7125622098210999E-2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713</v>
      </c>
      <c r="E4603">
        <v>5.3081630099999897</v>
      </c>
      <c r="F4603">
        <v>21.81</v>
      </c>
      <c r="G4603">
        <v>12.674564318612401</v>
      </c>
      <c r="H4603">
        <v>1.31448741314351</v>
      </c>
      <c r="I4603">
        <v>5.8154419056764199</v>
      </c>
      <c r="J4603">
        <v>2.1022196361007701</v>
      </c>
      <c r="K4603">
        <v>20.541516392687001</v>
      </c>
      <c r="L4603">
        <v>18.799372293499701</v>
      </c>
      <c r="M4603">
        <v>49.829539143146199</v>
      </c>
      <c r="N4603">
        <v>0.63865708983659697</v>
      </c>
      <c r="O4603">
        <v>9.1242549289316894</v>
      </c>
      <c r="P4603">
        <v>40.709677419354797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542</v>
      </c>
      <c r="E4604">
        <v>5.3074180000000002</v>
      </c>
      <c r="F4604">
        <v>16.07</v>
      </c>
      <c r="G4604">
        <v>677.89282079365898</v>
      </c>
      <c r="H4604">
        <v>35.810278632513899</v>
      </c>
      <c r="I4604">
        <v>84.960101256409502</v>
      </c>
      <c r="J4604">
        <v>8.0043559086073994</v>
      </c>
      <c r="K4604">
        <v>12.248531232980501</v>
      </c>
      <c r="L4604">
        <v>8.9300672267692391</v>
      </c>
      <c r="M4604">
        <v>95.710184071422006</v>
      </c>
      <c r="N4604">
        <v>0.90774192894018801</v>
      </c>
      <c r="O4604">
        <v>0</v>
      </c>
      <c r="P4604">
        <v>703.5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80</v>
      </c>
      <c r="E4605">
        <v>5.3028021059999997</v>
      </c>
      <c r="F4605">
        <v>16.3</v>
      </c>
      <c r="G4605">
        <v>7.5627554341826899</v>
      </c>
      <c r="H4605">
        <v>-6.0030269622241503</v>
      </c>
      <c r="I4605">
        <v>10.5588217607904</v>
      </c>
      <c r="J4605">
        <v>-16.5889225550414</v>
      </c>
      <c r="K4605">
        <v>17.034191223346099</v>
      </c>
      <c r="L4605">
        <v>15.8696178942833</v>
      </c>
      <c r="M4605">
        <v>43.816607387035901</v>
      </c>
      <c r="N4605">
        <v>1.7840663167000199</v>
      </c>
      <c r="O4605">
        <v>34.233128834355803</v>
      </c>
      <c r="P4605">
        <v>50.507848568790401</v>
      </c>
      <c r="Q4605">
        <v>7.3923537092819999E-2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140</v>
      </c>
      <c r="E4606">
        <v>5.2616768</v>
      </c>
      <c r="F4606">
        <v>7.1</v>
      </c>
      <c r="G4606">
        <v>4.19172390152087</v>
      </c>
      <c r="H4606">
        <v>-17.624795934975001</v>
      </c>
      <c r="I4606">
        <v>7.8789368871095604</v>
      </c>
      <c r="J4606">
        <v>-0.64914664467727801</v>
      </c>
      <c r="K4606">
        <v>7.8478056855395897</v>
      </c>
      <c r="L4606">
        <v>7.2985520665318999</v>
      </c>
      <c r="M4606">
        <v>21.560297409113101</v>
      </c>
      <c r="N4606">
        <v>0.83600664821306203</v>
      </c>
      <c r="O4606">
        <v>57.887323943661897</v>
      </c>
      <c r="P4606">
        <v>82.051282051282001</v>
      </c>
      <c r="Q4606">
        <v>8.3861049993723E-2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403</v>
      </c>
      <c r="E4607">
        <v>5.2416</v>
      </c>
      <c r="F4607">
        <v>11.97</v>
      </c>
      <c r="G4607">
        <v>15.548481171018301</v>
      </c>
      <c r="H4607">
        <v>4.5628083823722401</v>
      </c>
      <c r="I4607">
        <v>-33.658202845765501</v>
      </c>
      <c r="J4607">
        <v>4.2157132065479699</v>
      </c>
      <c r="K4607">
        <v>13.0626439922855</v>
      </c>
      <c r="L4607">
        <v>14.0160833715485</v>
      </c>
      <c r="M4607">
        <v>66.271789717112995</v>
      </c>
      <c r="N4607">
        <v>2.0759005145797498</v>
      </c>
      <c r="O4607">
        <v>95.238095238095198</v>
      </c>
      <c r="P4607">
        <v>56.470588235294102</v>
      </c>
      <c r="Q4607">
        <v>6.5067392091016002E-2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E4608">
        <v>5.2217399999999996</v>
      </c>
      <c r="F4608">
        <v>1.65</v>
      </c>
      <c r="G4608">
        <v>-6.0419618150358296</v>
      </c>
      <c r="H4608">
        <v>4.4996770692409402</v>
      </c>
      <c r="I4608">
        <v>-35.7158601172262</v>
      </c>
      <c r="J4608">
        <v>-7.7359813785708296</v>
      </c>
      <c r="K4608">
        <v>1.5480834822428899</v>
      </c>
      <c r="L4608">
        <v>1.64299786041551</v>
      </c>
      <c r="M4608">
        <v>60.477888385600401</v>
      </c>
      <c r="N4608">
        <v>1.59289942674594</v>
      </c>
      <c r="O4608">
        <v>39.393939393939299</v>
      </c>
      <c r="P4608">
        <v>47.321428571428498</v>
      </c>
      <c r="Q4608">
        <v>-0.135671138840982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E4609">
        <v>5.2144440400000001</v>
      </c>
      <c r="F4609">
        <v>5.2</v>
      </c>
      <c r="G4609">
        <v>7.3851481593887103</v>
      </c>
      <c r="H4609">
        <v>0.73505718619999705</v>
      </c>
      <c r="I4609">
        <v>-12.4600461637378</v>
      </c>
      <c r="J4609">
        <v>-2.7106454014833599</v>
      </c>
      <c r="K4609">
        <v>5.1079168238193597</v>
      </c>
      <c r="L4609">
        <v>4.8868424334453398</v>
      </c>
      <c r="M4609">
        <v>49.070920603970997</v>
      </c>
      <c r="N4609">
        <v>0.80879911938916305</v>
      </c>
      <c r="O4609">
        <v>21.346153846153801</v>
      </c>
      <c r="P4609">
        <v>58.054711246200597</v>
      </c>
      <c r="Q4609">
        <v>-4.5645769893983001E-2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100</v>
      </c>
      <c r="E4610">
        <v>5.1788645999999998</v>
      </c>
      <c r="F4610">
        <v>24.35</v>
      </c>
      <c r="G4610">
        <v>222.24996365080199</v>
      </c>
      <c r="H4610">
        <v>51.959448439562699</v>
      </c>
      <c r="I4610">
        <v>279.019053514718</v>
      </c>
      <c r="J4610">
        <v>11.2397487736299</v>
      </c>
      <c r="K4610">
        <v>14.839442888001001</v>
      </c>
      <c r="L4610">
        <v>10.122028342733801</v>
      </c>
      <c r="M4610">
        <v>99.654947717572696</v>
      </c>
      <c r="N4610">
        <v>0.28618127771894197</v>
      </c>
      <c r="O4610">
        <v>0</v>
      </c>
      <c r="P4610">
        <v>327.19298245613999</v>
      </c>
      <c r="Q4610">
        <v>0.13409112928043099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539</v>
      </c>
      <c r="E4611">
        <v>5.1246299999999998</v>
      </c>
      <c r="F4611">
        <v>6.9</v>
      </c>
      <c r="G4611">
        <v>-6.6416619649608597</v>
      </c>
      <c r="H4611">
        <v>4.1333166142978097</v>
      </c>
      <c r="I4611">
        <v>36.890603186911399</v>
      </c>
      <c r="J4611">
        <v>-3.5854260515449199</v>
      </c>
      <c r="K4611">
        <v>6.1751835414489697</v>
      </c>
      <c r="L4611">
        <v>5.8005558041974803</v>
      </c>
      <c r="M4611">
        <v>66.818486542649595</v>
      </c>
      <c r="N4611">
        <v>2.0333333333333301</v>
      </c>
      <c r="O4611">
        <v>43.188405797101403</v>
      </c>
      <c r="P4611">
        <v>112.30769230769199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539</v>
      </c>
      <c r="E4612">
        <v>5.1172599999999999</v>
      </c>
      <c r="F4612">
        <v>16.55</v>
      </c>
      <c r="G4612">
        <v>-25.607179206340099</v>
      </c>
      <c r="H4612">
        <v>-4.5281007085368401</v>
      </c>
      <c r="I4612">
        <v>-12.4600461637378</v>
      </c>
      <c r="J4612">
        <v>-8.8922555041423795E-2</v>
      </c>
      <c r="K4612">
        <v>16.549999999999901</v>
      </c>
      <c r="L4612">
        <v>16.55</v>
      </c>
      <c r="M4612">
        <v>100</v>
      </c>
      <c r="O4612">
        <v>0</v>
      </c>
      <c r="P4612">
        <v>0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E4613">
        <v>5.1132059999999999</v>
      </c>
      <c r="F4613">
        <v>10.51</v>
      </c>
      <c r="G4613">
        <v>24.535677936516901</v>
      </c>
      <c r="H4613">
        <v>44.903717473281297</v>
      </c>
      <c r="I4613">
        <v>2.40334181440419</v>
      </c>
      <c r="J4613">
        <v>21.2490243884418</v>
      </c>
      <c r="K4613">
        <v>7.7955481572262597</v>
      </c>
      <c r="L4613">
        <v>7.5911890189092404</v>
      </c>
      <c r="M4613">
        <v>92.903243132226606</v>
      </c>
      <c r="N4613">
        <v>2.5818878803719301</v>
      </c>
      <c r="O4613">
        <v>9.5147478591806001E-2</v>
      </c>
      <c r="P4613">
        <v>84.385964912280699</v>
      </c>
      <c r="Q4613">
        <v>3.7731827133159E-2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75</v>
      </c>
      <c r="E4614">
        <v>5.1092842999999997</v>
      </c>
      <c r="F4614">
        <v>12.11</v>
      </c>
      <c r="G4614">
        <v>-44.3320114211052</v>
      </c>
      <c r="H4614">
        <v>9.6800440878432301</v>
      </c>
      <c r="I4614">
        <v>-19.3062000098917</v>
      </c>
      <c r="J4614">
        <v>-9.6229727342528903</v>
      </c>
      <c r="K4614">
        <v>11.675257907852901</v>
      </c>
      <c r="L4614">
        <v>12.1041668039237</v>
      </c>
      <c r="M4614">
        <v>56.709933575403802</v>
      </c>
      <c r="N4614">
        <v>1.44191437411137</v>
      </c>
      <c r="O4614">
        <v>23.8645747316267</v>
      </c>
      <c r="P4614">
        <v>28.148148148148099</v>
      </c>
      <c r="Q4614">
        <v>-8.8446120933816E-2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297</v>
      </c>
      <c r="E4615">
        <v>5.1064352749999999</v>
      </c>
      <c r="F4615">
        <v>175.05</v>
      </c>
      <c r="G4615">
        <v>21.617379246140899</v>
      </c>
      <c r="H4615">
        <v>0.44941053584097801</v>
      </c>
      <c r="I4615">
        <v>35.074719955098999</v>
      </c>
      <c r="J4615">
        <v>-8.8922555041423795E-2</v>
      </c>
      <c r="K4615">
        <v>162.557528091563</v>
      </c>
      <c r="L4615">
        <v>137.30308543989</v>
      </c>
      <c r="M4615">
        <v>99.999999999866205</v>
      </c>
      <c r="N4615">
        <v>0</v>
      </c>
      <c r="O4615">
        <v>0</v>
      </c>
      <c r="P4615">
        <v>47.534766118836899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539</v>
      </c>
      <c r="E4616">
        <v>5.1061649999999998</v>
      </c>
      <c r="F4616">
        <v>8.06</v>
      </c>
      <c r="G4616">
        <v>75.892820793659794</v>
      </c>
      <c r="H4616">
        <v>-1.29828704394056</v>
      </c>
      <c r="I4616">
        <v>-17.075430779122399</v>
      </c>
      <c r="J4616">
        <v>3.9160837027808499</v>
      </c>
      <c r="K4616">
        <v>7.8517225374270803</v>
      </c>
      <c r="L4616">
        <v>7.1277404646675198</v>
      </c>
      <c r="M4616">
        <v>57.092731672767997</v>
      </c>
      <c r="N4616">
        <v>2.1194640827271698</v>
      </c>
      <c r="O4616">
        <v>34.987593052109098</v>
      </c>
      <c r="P4616">
        <v>128.97727272727201</v>
      </c>
      <c r="Q4616">
        <v>0.104662077446186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1788</v>
      </c>
      <c r="E4617">
        <v>5.1014596650000001</v>
      </c>
      <c r="F4617">
        <v>1.55</v>
      </c>
      <c r="G4617">
        <v>37.550715530501897</v>
      </c>
      <c r="H4617">
        <v>-8.8490883628578292</v>
      </c>
      <c r="I4617">
        <v>42.5399538362621</v>
      </c>
      <c r="J4617">
        <v>-6.14952861564747</v>
      </c>
      <c r="K4617">
        <v>1.33340185418299</v>
      </c>
      <c r="L4617">
        <v>1.12001357582395</v>
      </c>
      <c r="M4617">
        <v>25.179321531180602</v>
      </c>
      <c r="N4617">
        <v>0.54398325278804904</v>
      </c>
      <c r="O4617">
        <v>25.806451612903199</v>
      </c>
      <c r="P4617">
        <v>106.666666666666</v>
      </c>
      <c r="Q4617">
        <v>7.6705594150319995E-2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539</v>
      </c>
      <c r="E4618">
        <v>5.0999999999999996</v>
      </c>
      <c r="F4618">
        <v>16.510000000000002</v>
      </c>
      <c r="G4618">
        <v>23.265679224678699</v>
      </c>
      <c r="H4618">
        <v>5.1493186463018699</v>
      </c>
      <c r="I4618">
        <v>20.577826519582</v>
      </c>
      <c r="J4618">
        <v>0.20606269569604299</v>
      </c>
      <c r="K4618">
        <v>16.136306718193001</v>
      </c>
      <c r="L4618">
        <v>14.704220035381701</v>
      </c>
      <c r="M4618">
        <v>57.766104070370602</v>
      </c>
      <c r="N4618">
        <v>1.2363126112407901</v>
      </c>
      <c r="O4618">
        <v>11.1447607510599</v>
      </c>
      <c r="P4618">
        <v>69.1598360655737</v>
      </c>
      <c r="Q4618">
        <v>3.5996148250734002E-2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214</v>
      </c>
      <c r="E4619">
        <v>5.0957999999999997</v>
      </c>
      <c r="F4619">
        <v>3.27</v>
      </c>
      <c r="G4619">
        <v>10.6428207936598</v>
      </c>
      <c r="H4619">
        <v>1.23461115586993</v>
      </c>
      <c r="I4619">
        <v>9.1012921262249495</v>
      </c>
      <c r="J4619">
        <v>2.5426563923269998</v>
      </c>
      <c r="K4619">
        <v>2.7879767463333498</v>
      </c>
      <c r="L4619">
        <v>2.8114453992970398</v>
      </c>
      <c r="M4619">
        <v>65.590992919911898</v>
      </c>
      <c r="N4619">
        <v>0.53920479545617495</v>
      </c>
      <c r="O4619">
        <v>6.7278287461773596</v>
      </c>
      <c r="P4619">
        <v>67.692307692307693</v>
      </c>
      <c r="Q4619">
        <v>4.9722327245793001E-2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75</v>
      </c>
      <c r="E4620">
        <v>5.0872352000000003</v>
      </c>
      <c r="F4620">
        <v>11.58</v>
      </c>
      <c r="G4620">
        <v>176.74269024535599</v>
      </c>
      <c r="H4620">
        <v>50.0780408134925</v>
      </c>
      <c r="I4620">
        <v>199.66933389017001</v>
      </c>
      <c r="J4620">
        <v>7.9334655046600604</v>
      </c>
      <c r="K4620">
        <v>8.5428748274264805</v>
      </c>
      <c r="L4620">
        <v>5.9108722843172998</v>
      </c>
      <c r="M4620">
        <v>99.999998027852996</v>
      </c>
      <c r="N4620">
        <v>3.47664650600167</v>
      </c>
      <c r="O4620">
        <v>0</v>
      </c>
      <c r="P4620">
        <v>234.682080924855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E4621">
        <v>5.0834783999999997</v>
      </c>
      <c r="F4621">
        <v>3.51</v>
      </c>
      <c r="G4621">
        <v>-20.8310598033551</v>
      </c>
      <c r="H4621">
        <v>-9.0865052669413906</v>
      </c>
      <c r="I4621">
        <v>-45.089604705004596</v>
      </c>
      <c r="J4621">
        <v>-4.1003838730929996</v>
      </c>
      <c r="K4621">
        <v>3.5574138630236698</v>
      </c>
      <c r="L4621">
        <v>3.8881207478315298</v>
      </c>
      <c r="M4621">
        <v>50.637447905527203</v>
      </c>
      <c r="N4621">
        <v>0.92975908909491201</v>
      </c>
      <c r="O4621">
        <v>56.695156695156697</v>
      </c>
      <c r="P4621">
        <v>23.157894736842</v>
      </c>
      <c r="Q4621">
        <v>3.7935527689169999E-3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21</v>
      </c>
      <c r="E4622">
        <v>5.0697951999999997</v>
      </c>
      <c r="F4622">
        <v>3.2</v>
      </c>
      <c r="G4622">
        <v>16.615043015882001</v>
      </c>
      <c r="H4622">
        <v>0.38993207834841698</v>
      </c>
      <c r="I4622">
        <v>-15.4903491940408</v>
      </c>
      <c r="J4622">
        <v>-6.7944619136420004</v>
      </c>
      <c r="K4622">
        <v>3.2159565299099202</v>
      </c>
      <c r="M4622">
        <v>54.112796997274003</v>
      </c>
      <c r="N4622">
        <v>2.3632869087134498</v>
      </c>
      <c r="O4622">
        <v>46.875</v>
      </c>
      <c r="P4622">
        <v>64.102564102564102</v>
      </c>
      <c r="Q4622">
        <v>5.0699609121209001E-2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1151</v>
      </c>
      <c r="E4623">
        <v>5.0659999999999998</v>
      </c>
      <c r="F4623">
        <v>2.86</v>
      </c>
      <c r="G4623">
        <v>28.1562616538748</v>
      </c>
      <c r="H4623">
        <v>-4.8682367629585999</v>
      </c>
      <c r="I4623">
        <v>-27.086911835379599</v>
      </c>
      <c r="J4623">
        <v>-5.5727935227833498</v>
      </c>
      <c r="K4623">
        <v>2.98615429817862</v>
      </c>
      <c r="L4623">
        <v>3.0013550728137801</v>
      </c>
      <c r="M4623">
        <v>55.157815540772503</v>
      </c>
      <c r="N4623">
        <v>1.5416855443923101</v>
      </c>
      <c r="O4623">
        <v>55.5944055944056</v>
      </c>
      <c r="P4623">
        <v>67.251461988304101</v>
      </c>
      <c r="Q4623">
        <v>1.2972570410306E-2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130</v>
      </c>
      <c r="E4624">
        <v>5.0652321599999999</v>
      </c>
      <c r="F4624">
        <v>0.3</v>
      </c>
      <c r="G4624">
        <v>-5.5931859894901201</v>
      </c>
      <c r="H4624">
        <v>-1.87035303188851</v>
      </c>
      <c r="I4624">
        <v>-12.2495918825592</v>
      </c>
      <c r="J4624">
        <v>1.0670674632677399</v>
      </c>
      <c r="K4624">
        <v>0.38104149371468099</v>
      </c>
      <c r="L4624">
        <v>0.316837459592406</v>
      </c>
      <c r="M4624">
        <v>38.332852816306797</v>
      </c>
      <c r="N4624">
        <v>1</v>
      </c>
      <c r="Q4624">
        <v>5.2048647419290002E-2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21</v>
      </c>
      <c r="E4625">
        <v>5.0644</v>
      </c>
      <c r="F4625">
        <v>25</v>
      </c>
      <c r="G4625">
        <v>41.059487460326402</v>
      </c>
      <c r="H4625">
        <v>-25.409389758191502</v>
      </c>
      <c r="I4625">
        <v>49.983098735547301</v>
      </c>
      <c r="J4625">
        <v>-5.7359813785708402</v>
      </c>
      <c r="K4625">
        <v>27.7696288326473</v>
      </c>
      <c r="L4625">
        <v>23.100532385037098</v>
      </c>
      <c r="M4625">
        <v>7.7988150433250496</v>
      </c>
      <c r="N4625">
        <v>0.33225159058883802</v>
      </c>
      <c r="O4625">
        <v>53.279999999999902</v>
      </c>
      <c r="P4625">
        <v>150</v>
      </c>
      <c r="Q4625">
        <v>0.110625584734602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140</v>
      </c>
      <c r="E4626">
        <v>5.055555</v>
      </c>
      <c r="F4626">
        <v>4.8499999999999996</v>
      </c>
      <c r="G4626">
        <v>-5.5931859894901201</v>
      </c>
      <c r="H4626">
        <v>-1.87035303188851</v>
      </c>
      <c r="I4626">
        <v>-12.2495918825592</v>
      </c>
      <c r="J4626">
        <v>1.0670674632677399</v>
      </c>
      <c r="K4626">
        <v>5.1230840222052203</v>
      </c>
      <c r="M4626">
        <v>99.999956885964906</v>
      </c>
      <c r="N4626">
        <v>1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539</v>
      </c>
      <c r="E4627">
        <v>5.0529599999999997</v>
      </c>
      <c r="F4627">
        <v>19.3</v>
      </c>
      <c r="G4627">
        <v>-72.940347154740095</v>
      </c>
      <c r="H4627">
        <v>46.188459801017203</v>
      </c>
      <c r="I4627">
        <v>-59.793214112137697</v>
      </c>
      <c r="J4627">
        <v>8.0825060163871392</v>
      </c>
      <c r="K4627">
        <v>13.934818724522399</v>
      </c>
      <c r="L4627">
        <v>21.0098825879918</v>
      </c>
      <c r="M4627">
        <v>100</v>
      </c>
      <c r="N4627">
        <v>1.0147299509001599</v>
      </c>
      <c r="O4627">
        <v>89.872821479039104</v>
      </c>
      <c r="P4627">
        <v>522.58064516129002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E4628">
        <v>4.9749999999999996</v>
      </c>
      <c r="F4628">
        <v>9.9499999999999993</v>
      </c>
      <c r="G4628">
        <v>-20.649373299167198</v>
      </c>
      <c r="H4628">
        <v>0.42970519863614298</v>
      </c>
      <c r="I4628">
        <v>-7.5022402565648898</v>
      </c>
      <c r="J4628">
        <v>-8.8922555041423795E-2</v>
      </c>
      <c r="K4628">
        <v>9.6221121594525894</v>
      </c>
      <c r="L4628">
        <v>9.6901503867879093</v>
      </c>
      <c r="M4628">
        <v>100</v>
      </c>
      <c r="N4628">
        <v>5.3636363636363598</v>
      </c>
      <c r="O4628">
        <v>0</v>
      </c>
      <c r="P4628">
        <v>10.432852386237499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21</v>
      </c>
      <c r="E4629">
        <v>4.93506</v>
      </c>
      <c r="F4629">
        <v>11.8</v>
      </c>
      <c r="G4629">
        <v>-30.980074154215</v>
      </c>
      <c r="H4629">
        <v>-14.221978259557201</v>
      </c>
      <c r="I4629">
        <v>-36.915872028014398</v>
      </c>
      <c r="J4629">
        <v>-5.0735851317285299</v>
      </c>
      <c r="K4629">
        <v>11.6178317210326</v>
      </c>
      <c r="L4629">
        <v>10.492709534686499</v>
      </c>
      <c r="M4629">
        <v>90.962730751612298</v>
      </c>
      <c r="N4629">
        <v>1.23033402241323</v>
      </c>
      <c r="O4629">
        <v>32.372881355932101</v>
      </c>
      <c r="P4629">
        <v>68.571428571428498</v>
      </c>
      <c r="Q4629">
        <v>0.144581778904006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629</v>
      </c>
      <c r="E4630">
        <v>4.8919794599999999</v>
      </c>
      <c r="F4630">
        <v>13.98</v>
      </c>
      <c r="G4630">
        <v>52.481992768182103</v>
      </c>
      <c r="H4630">
        <v>-11.6994154495726</v>
      </c>
      <c r="I4630">
        <v>-12.173102117826801</v>
      </c>
      <c r="J4630">
        <v>-4.1383391645129297</v>
      </c>
      <c r="K4630">
        <v>16.060962766772999</v>
      </c>
      <c r="L4630">
        <v>15.899348460445999</v>
      </c>
      <c r="M4630">
        <v>34.1002330165214</v>
      </c>
      <c r="N4630">
        <v>0.69519033590824597</v>
      </c>
      <c r="O4630">
        <v>132.188841201716</v>
      </c>
      <c r="P4630">
        <v>83.464566929133795</v>
      </c>
      <c r="Q4630">
        <v>0.12099810289403801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E4631">
        <v>4.8777236000000004</v>
      </c>
      <c r="F4631">
        <v>8.73</v>
      </c>
      <c r="G4631">
        <v>51.113468566939098</v>
      </c>
      <c r="H4631">
        <v>-3.6210712300787802</v>
      </c>
      <c r="I4631">
        <v>15.733786435381001</v>
      </c>
      <c r="J4631">
        <v>2.5639032811754201</v>
      </c>
      <c r="K4631">
        <v>9.1351547859240707</v>
      </c>
      <c r="L4631">
        <v>7.7471276995331602</v>
      </c>
      <c r="M4631">
        <v>38.5198320491888</v>
      </c>
      <c r="N4631">
        <v>0.11769874734675299</v>
      </c>
      <c r="O4631">
        <v>41.924398625429497</v>
      </c>
      <c r="P4631">
        <v>132.18085106382901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150</v>
      </c>
      <c r="E4632">
        <v>4.8364752799999904</v>
      </c>
      <c r="F4632">
        <v>5.6</v>
      </c>
      <c r="G4632">
        <v>29.948376349215302</v>
      </c>
      <c r="K4632">
        <v>5.4856592989664099</v>
      </c>
      <c r="L4632">
        <v>5.3129273959650396</v>
      </c>
      <c r="M4632">
        <v>11.3707014279082</v>
      </c>
      <c r="N4632">
        <v>1</v>
      </c>
      <c r="O4632">
        <v>29.464285714285701</v>
      </c>
      <c r="P4632">
        <v>64.705882352941103</v>
      </c>
      <c r="Q4632">
        <v>-8.5879446318412003E-2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E4633">
        <v>4.8230370000000002</v>
      </c>
      <c r="F4633">
        <v>0.74</v>
      </c>
      <c r="G4633">
        <v>-19.892893492054402</v>
      </c>
      <c r="H4633">
        <v>18.8052326247964</v>
      </c>
      <c r="I4633">
        <v>-22.216143724713401</v>
      </c>
      <c r="J4633">
        <v>4.1364295576346297</v>
      </c>
      <c r="K4633">
        <v>0.66521664133481395</v>
      </c>
      <c r="L4633">
        <v>0.68478554275894299</v>
      </c>
      <c r="M4633">
        <v>56.730131801984697</v>
      </c>
      <c r="N4633">
        <v>1.9319206978322201</v>
      </c>
      <c r="O4633">
        <v>25.675675675675599</v>
      </c>
      <c r="P4633">
        <v>37.037037037037003</v>
      </c>
      <c r="Q4633">
        <v>-4.6889668709488998E-2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403</v>
      </c>
      <c r="E4634">
        <v>4.8217130700000004</v>
      </c>
      <c r="F4634">
        <v>2.69</v>
      </c>
      <c r="G4634">
        <v>-22.1456407448017</v>
      </c>
      <c r="H4634">
        <v>-2.94707304055264</v>
      </c>
      <c r="I4634">
        <v>-10.9506122014737</v>
      </c>
      <c r="J4634">
        <v>-12.9702784872448</v>
      </c>
      <c r="K4634">
        <v>2.9811549042009902</v>
      </c>
      <c r="L4634">
        <v>2.82774656944596</v>
      </c>
      <c r="M4634">
        <v>22.414390555422699</v>
      </c>
      <c r="N4634">
        <v>0.87412062173415295</v>
      </c>
      <c r="O4634">
        <v>50.185873605947897</v>
      </c>
      <c r="P4634">
        <v>35.858585858585798</v>
      </c>
      <c r="Q4634">
        <v>7.1530337946986003E-2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624</v>
      </c>
      <c r="E4635">
        <v>4.8179999999999996</v>
      </c>
      <c r="F4635">
        <v>16.059999999999999</v>
      </c>
      <c r="G4635">
        <v>-22.327436441066801</v>
      </c>
      <c r="H4635">
        <v>-4.5281007085368401</v>
      </c>
      <c r="I4635">
        <v>-27.933730374264201</v>
      </c>
      <c r="J4635">
        <v>-8.8922555041423795E-2</v>
      </c>
      <c r="K4635">
        <v>16.582440091228602</v>
      </c>
      <c r="L4635">
        <v>19.278356099949601</v>
      </c>
      <c r="M4635">
        <v>2.4909220974997202</v>
      </c>
      <c r="N4635">
        <v>2.3125079148336299E-4</v>
      </c>
      <c r="O4635">
        <v>43.648816936488103</v>
      </c>
      <c r="P4635">
        <v>5.5884286653517101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140</v>
      </c>
      <c r="E4636">
        <v>4.7703810000000004</v>
      </c>
      <c r="F4636">
        <v>1.17</v>
      </c>
      <c r="G4636">
        <v>-10.901296853399</v>
      </c>
      <c r="H4636">
        <v>-10.410453649713199</v>
      </c>
      <c r="I4636">
        <v>-33.405992109683801</v>
      </c>
      <c r="J4636">
        <v>14.1967917306728</v>
      </c>
      <c r="K4636">
        <v>1.05214579274269</v>
      </c>
      <c r="L4636">
        <v>1.00138911022403</v>
      </c>
      <c r="M4636">
        <v>69.007097279848395</v>
      </c>
      <c r="N4636">
        <v>1.63074428727715</v>
      </c>
      <c r="O4636">
        <v>46.153846153846096</v>
      </c>
      <c r="P4636">
        <v>60.273972602739697</v>
      </c>
      <c r="Q4636">
        <v>3.0668234201779998E-3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E4637">
        <v>4.7641999999999998</v>
      </c>
      <c r="F4637">
        <v>8.1999999999999993</v>
      </c>
      <c r="G4637">
        <v>24.575970976809899</v>
      </c>
      <c r="H4637">
        <v>27.3046967191158</v>
      </c>
      <c r="I4637">
        <v>18.3214530388139</v>
      </c>
      <c r="J4637">
        <v>-0.935355445005151</v>
      </c>
      <c r="K4637">
        <v>7.1351423553167503</v>
      </c>
      <c r="L4637">
        <v>6.3022276908167703</v>
      </c>
      <c r="M4637">
        <v>68.168583308143994</v>
      </c>
      <c r="N4637">
        <v>0.55743648849829497</v>
      </c>
      <c r="O4637">
        <v>6.0975609756097597</v>
      </c>
      <c r="P4637">
        <v>98.547215496367997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75</v>
      </c>
      <c r="E4638">
        <v>4.76</v>
      </c>
      <c r="F4638">
        <v>2.78</v>
      </c>
      <c r="G4638">
        <v>-24.516270115431102</v>
      </c>
      <c r="H4638">
        <v>15.9847198042836</v>
      </c>
      <c r="I4638">
        <v>-13.1743318780235</v>
      </c>
      <c r="J4638">
        <v>-4.8186522847711499</v>
      </c>
      <c r="K4638">
        <v>2.5210852602210099</v>
      </c>
      <c r="L4638">
        <v>2.4782583444770401</v>
      </c>
      <c r="M4638">
        <v>59.496751614901399</v>
      </c>
      <c r="N4638">
        <v>1.80420176558229</v>
      </c>
      <c r="O4638">
        <v>19.0647482014388</v>
      </c>
      <c r="P4638">
        <v>38.999999999999901</v>
      </c>
      <c r="Q4638">
        <v>4.1585434774362003E-2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236</v>
      </c>
      <c r="E4639">
        <v>4.7319639999999996</v>
      </c>
      <c r="F4639">
        <v>11.2</v>
      </c>
      <c r="G4639">
        <v>19.6587092502097</v>
      </c>
      <c r="H4639">
        <v>8.63232196197227</v>
      </c>
      <c r="I4639">
        <v>18.534105883045701</v>
      </c>
      <c r="J4639">
        <v>-13.151653182347699</v>
      </c>
      <c r="K4639">
        <v>11.142237626433401</v>
      </c>
      <c r="L4639">
        <v>10.6393506290087</v>
      </c>
      <c r="M4639">
        <v>58.9344850703433</v>
      </c>
      <c r="N4639">
        <v>2.2048097031967302</v>
      </c>
      <c r="O4639">
        <v>74.642857142857096</v>
      </c>
      <c r="P4639">
        <v>103.636363636363</v>
      </c>
      <c r="Q4639">
        <v>5.9403350610357002E-2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336</v>
      </c>
      <c r="E4640">
        <v>4.6854259999999996</v>
      </c>
      <c r="F4640">
        <v>5.6</v>
      </c>
      <c r="G4640">
        <v>-34.992292474948599</v>
      </c>
      <c r="H4640">
        <v>7.2483463972515798</v>
      </c>
      <c r="I4640">
        <v>-26.963862957631001</v>
      </c>
      <c r="J4640">
        <v>-4.36242682854569</v>
      </c>
      <c r="K4640">
        <v>5.4650205289177398</v>
      </c>
      <c r="L4640">
        <v>5.6968568874359802</v>
      </c>
      <c r="M4640">
        <v>58.249497922742201</v>
      </c>
      <c r="N4640">
        <v>0.71096896999495196</v>
      </c>
      <c r="O4640">
        <v>31.25</v>
      </c>
      <c r="P4640">
        <v>21.475054229934798</v>
      </c>
      <c r="Q4640">
        <v>6.9960872141722003E-2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D4641" t="s">
        <v>117</v>
      </c>
      <c r="E4641">
        <v>4.6826999999999996</v>
      </c>
      <c r="F4641">
        <v>9.57</v>
      </c>
      <c r="G4641">
        <v>-5.98217920634018</v>
      </c>
      <c r="H4641">
        <v>-1.1839798886878501</v>
      </c>
      <c r="I4641">
        <v>-14.205426040534499</v>
      </c>
      <c r="J4641">
        <v>9.6476181093342799</v>
      </c>
      <c r="K4641">
        <v>9.4156991659632698</v>
      </c>
      <c r="L4641">
        <v>9.6096194947424909</v>
      </c>
      <c r="M4641">
        <v>56.408961233723197</v>
      </c>
      <c r="N4641">
        <v>2.7024466344072802</v>
      </c>
      <c r="O4641">
        <v>67.084639498432594</v>
      </c>
      <c r="P4641">
        <v>36.324786324786302</v>
      </c>
      <c r="Q4641">
        <v>1.2552330722195E-2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E4642">
        <v>4.6493475000000002</v>
      </c>
      <c r="F4642">
        <v>14.25</v>
      </c>
      <c r="G4642">
        <v>42.0398796171892</v>
      </c>
      <c r="H4642">
        <v>-14.330774164934001</v>
      </c>
      <c r="I4642">
        <v>5.6012628669166302</v>
      </c>
      <c r="J4642">
        <v>-5.0520345604069501</v>
      </c>
      <c r="K4642">
        <v>14.7374626968352</v>
      </c>
      <c r="L4642">
        <v>12.226117459344501</v>
      </c>
      <c r="M4642">
        <v>48.199204228896598</v>
      </c>
      <c r="N4642">
        <v>0.45295797655257602</v>
      </c>
      <c r="O4642">
        <v>31.368421052631501</v>
      </c>
      <c r="P4642">
        <v>151.322751322751</v>
      </c>
      <c r="Q4642">
        <v>-2.494482059131E-2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49</v>
      </c>
      <c r="E4643">
        <v>4.6430523939999997</v>
      </c>
      <c r="F4643">
        <v>5.54</v>
      </c>
      <c r="G4643">
        <v>-46.577222002345799</v>
      </c>
      <c r="H4643">
        <v>-4.1657818679571204</v>
      </c>
      <c r="I4643">
        <v>-16.942804784427501</v>
      </c>
      <c r="J4643">
        <v>10.7110774449585</v>
      </c>
      <c r="K4643">
        <v>5.4413851770085397</v>
      </c>
      <c r="L4643">
        <v>5.8616556318827602</v>
      </c>
      <c r="M4643">
        <v>87.484409535086996</v>
      </c>
      <c r="N4643">
        <v>1.2834224598930399</v>
      </c>
      <c r="O4643">
        <v>39.350180505415103</v>
      </c>
      <c r="P4643">
        <v>10.8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21</v>
      </c>
      <c r="E4644">
        <v>4.6315790000000003</v>
      </c>
      <c r="F4644">
        <v>2.1</v>
      </c>
      <c r="G4644">
        <v>-8.9405125396735095</v>
      </c>
      <c r="H4644">
        <v>-4.5281007085368401</v>
      </c>
      <c r="I4644">
        <v>-17.437421729348699</v>
      </c>
      <c r="J4644">
        <v>-8.8922555041423795E-2</v>
      </c>
      <c r="K4644">
        <v>2.05595601862598</v>
      </c>
      <c r="L4644">
        <v>1.87394270936727</v>
      </c>
      <c r="M4644">
        <v>95.118240825399496</v>
      </c>
      <c r="N4644">
        <v>0</v>
      </c>
      <c r="O4644">
        <v>5.2380952380952399</v>
      </c>
      <c r="P4644">
        <v>19.318181818181799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75</v>
      </c>
      <c r="E4645">
        <v>4.6204619999999998</v>
      </c>
      <c r="F4645">
        <v>2.23</v>
      </c>
      <c r="G4645">
        <v>48.611570793659801</v>
      </c>
      <c r="H4645">
        <v>13.088479602343901</v>
      </c>
      <c r="I4645">
        <v>37.204383366463396</v>
      </c>
      <c r="J4645">
        <v>-3.4931778741903599</v>
      </c>
      <c r="K4645">
        <v>2.0422701044312599</v>
      </c>
      <c r="L4645">
        <v>1.72724413308379</v>
      </c>
      <c r="M4645">
        <v>71.666757124600394</v>
      </c>
      <c r="N4645">
        <v>2.9104703792848898</v>
      </c>
      <c r="O4645">
        <v>7.1748878923766801</v>
      </c>
      <c r="P4645">
        <v>147.777777777777</v>
      </c>
      <c r="Q4645">
        <v>7.9413911765329998E-2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21</v>
      </c>
      <c r="E4646">
        <v>4.6165419999999999</v>
      </c>
      <c r="F4646">
        <v>8.56</v>
      </c>
      <c r="G4646">
        <v>-6.0541065806418501</v>
      </c>
      <c r="H4646">
        <v>19.819725378419601</v>
      </c>
      <c r="I4646">
        <v>-0.27131746124769901</v>
      </c>
      <c r="J4646">
        <v>-2.4780010533349199</v>
      </c>
      <c r="K4646">
        <v>8.6457081339641508</v>
      </c>
      <c r="L4646">
        <v>8.3822281232422906</v>
      </c>
      <c r="M4646">
        <v>44.838116304544997</v>
      </c>
      <c r="N4646">
        <v>1.04206570663037</v>
      </c>
      <c r="O4646">
        <v>46.028037383177498</v>
      </c>
      <c r="P4646">
        <v>39.641109298531802</v>
      </c>
      <c r="Q4646">
        <v>0.108759985890674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E4647">
        <v>4.5901206999999999</v>
      </c>
      <c r="F4647">
        <v>23.54</v>
      </c>
      <c r="G4647">
        <v>-15.863589462750401</v>
      </c>
      <c r="H4647">
        <v>-2.0867412063827002</v>
      </c>
      <c r="I4647">
        <v>37.000271296579498</v>
      </c>
      <c r="J4647">
        <v>9.5422249859421697</v>
      </c>
      <c r="K4647">
        <v>20.105502570680901</v>
      </c>
      <c r="L4647">
        <v>19.205403883048199</v>
      </c>
      <c r="M4647">
        <v>70.651058507286606</v>
      </c>
      <c r="N4647">
        <v>2.9748165643774298</v>
      </c>
      <c r="O4647">
        <v>16.525063721325399</v>
      </c>
      <c r="P4647">
        <v>56.933333333333302</v>
      </c>
      <c r="Q4647">
        <v>-3.3275705164074E-2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140</v>
      </c>
      <c r="E4648">
        <v>4.5179999999999998</v>
      </c>
      <c r="F4648">
        <v>15.07</v>
      </c>
      <c r="G4648">
        <v>96.992525372684895</v>
      </c>
      <c r="H4648">
        <v>8.9135536489225409</v>
      </c>
      <c r="I4648">
        <v>19.270723067031302</v>
      </c>
      <c r="J4648">
        <v>-2.37759752368649E-2</v>
      </c>
      <c r="K4648">
        <v>16.284683645921699</v>
      </c>
      <c r="L4648">
        <v>15.086951813907101</v>
      </c>
      <c r="M4648">
        <v>46.967046809654001</v>
      </c>
      <c r="N4648">
        <v>0.55354659248956795</v>
      </c>
      <c r="O4648">
        <v>124.220305242203</v>
      </c>
      <c r="P4648">
        <v>134.73520249221099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629</v>
      </c>
      <c r="E4649">
        <v>4.4980230600000004</v>
      </c>
      <c r="F4649">
        <v>13.8</v>
      </c>
      <c r="G4649">
        <v>-46.5240846504662</v>
      </c>
      <c r="I4649">
        <v>-5.8963396000313004</v>
      </c>
      <c r="K4649">
        <v>17.182926074637699</v>
      </c>
      <c r="L4649">
        <v>23.662368761796301</v>
      </c>
      <c r="M4649">
        <v>89.584477983611194</v>
      </c>
      <c r="N4649">
        <v>1</v>
      </c>
      <c r="O4649">
        <v>26.449275362318801</v>
      </c>
      <c r="P4649">
        <v>15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E4650">
        <v>4.4283925000000002</v>
      </c>
      <c r="F4650">
        <v>14.71</v>
      </c>
      <c r="G4650">
        <v>14.3547618022231</v>
      </c>
      <c r="H4650">
        <v>-18.2511776316137</v>
      </c>
      <c r="I4650">
        <v>-17.556820357286199</v>
      </c>
      <c r="J4650">
        <v>-9.8701323362511992</v>
      </c>
      <c r="K4650">
        <v>15.063534384435</v>
      </c>
      <c r="L4650">
        <v>14.7796963766994</v>
      </c>
      <c r="M4650">
        <v>30.614308412708901</v>
      </c>
      <c r="N4650">
        <v>1.85774023286066</v>
      </c>
      <c r="O4650">
        <v>41.740312712440499</v>
      </c>
      <c r="P4650">
        <v>55.168776371307999</v>
      </c>
      <c r="Q4650">
        <v>5.4710725822965003E-2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916</v>
      </c>
      <c r="E4651">
        <v>4.3712094700000002</v>
      </c>
      <c r="F4651">
        <v>4.42</v>
      </c>
      <c r="G4651">
        <v>52.618627245272698</v>
      </c>
      <c r="H4651">
        <v>67.058615158621805</v>
      </c>
      <c r="I4651">
        <v>27.857414153722399</v>
      </c>
      <c r="J4651">
        <v>1.8847616554849</v>
      </c>
      <c r="K4651">
        <v>3.4000978534404598</v>
      </c>
      <c r="L4651">
        <v>3.1471804715045102</v>
      </c>
      <c r="M4651">
        <v>68.130461839669806</v>
      </c>
      <c r="N4651">
        <v>1.55488084730803</v>
      </c>
      <c r="O4651">
        <v>10.859728506787301</v>
      </c>
      <c r="P4651">
        <v>91.341991341991303</v>
      </c>
      <c r="Q4651">
        <v>1.6045885313051001E-2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140</v>
      </c>
      <c r="E4652">
        <v>4.3448399999999996</v>
      </c>
      <c r="F4652">
        <v>7.29</v>
      </c>
      <c r="G4652">
        <v>-25.607179206340099</v>
      </c>
      <c r="H4652">
        <v>-4.5281007085368401</v>
      </c>
      <c r="I4652">
        <v>-12.4600461637378</v>
      </c>
      <c r="J4652">
        <v>-8.8922555041423795E-2</v>
      </c>
      <c r="K4652">
        <v>7.2899995666125799</v>
      </c>
      <c r="L4652">
        <v>7.2805919347793999</v>
      </c>
      <c r="M4652">
        <v>98.182515309086796</v>
      </c>
      <c r="O4652">
        <v>0</v>
      </c>
      <c r="P4652">
        <v>0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414</v>
      </c>
      <c r="E4653">
        <v>4.3248600000000001</v>
      </c>
      <c r="F4653">
        <v>14.87</v>
      </c>
      <c r="G4653">
        <v>55.2930641026622</v>
      </c>
      <c r="H4653">
        <v>-19.063685750756299</v>
      </c>
      <c r="I4653">
        <v>-15.4606984794586</v>
      </c>
      <c r="J4653">
        <v>0.76516997164896094</v>
      </c>
      <c r="K4653">
        <v>15.700102889639</v>
      </c>
      <c r="L4653">
        <v>15.2838894823708</v>
      </c>
      <c r="M4653">
        <v>17.441448112446199</v>
      </c>
      <c r="N4653">
        <v>1.7392870478156699</v>
      </c>
      <c r="O4653">
        <v>40.551445864156001</v>
      </c>
      <c r="P4653">
        <v>110.921985815602</v>
      </c>
      <c r="Q4653">
        <v>0.10846404245511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18</v>
      </c>
      <c r="E4654">
        <v>4.3170111000000002</v>
      </c>
      <c r="F4654">
        <v>12.68</v>
      </c>
      <c r="G4654">
        <v>109.64328461555201</v>
      </c>
      <c r="H4654">
        <v>-0.59689677733292001</v>
      </c>
      <c r="I4654">
        <v>141.64817026912701</v>
      </c>
      <c r="J4654">
        <v>-8.8922555041423795E-2</v>
      </c>
      <c r="K4654">
        <v>11.3127256447794</v>
      </c>
      <c r="L4654">
        <v>8.0594974872949905</v>
      </c>
      <c r="M4654">
        <v>99.8125415666956</v>
      </c>
      <c r="N4654">
        <v>9.1660405709992399E-2</v>
      </c>
      <c r="O4654">
        <v>7.8864353312302293E-2</v>
      </c>
      <c r="P4654">
        <v>179.295154185022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629</v>
      </c>
      <c r="E4655">
        <v>4.3159124999999996</v>
      </c>
      <c r="F4655">
        <v>17.75</v>
      </c>
      <c r="G4655">
        <v>-75.808271785679594</v>
      </c>
      <c r="H4655">
        <v>-11.3198906857531</v>
      </c>
      <c r="I4655">
        <v>-69.709676761193293</v>
      </c>
      <c r="J4655">
        <v>3.72586078937336</v>
      </c>
      <c r="K4655">
        <v>22.053064592385098</v>
      </c>
      <c r="L4655">
        <v>25.580460337784999</v>
      </c>
      <c r="M4655">
        <v>50.303401735252002</v>
      </c>
      <c r="N4655">
        <v>4.1247660636306902</v>
      </c>
      <c r="O4655">
        <v>146.591549295774</v>
      </c>
      <c r="P4655">
        <v>18.0971390552229</v>
      </c>
      <c r="Q4655">
        <v>-0.15853775525980701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403</v>
      </c>
      <c r="E4656">
        <v>4.2962863999999996</v>
      </c>
      <c r="F4656">
        <v>15.78</v>
      </c>
      <c r="G4656">
        <v>83.3994433102161</v>
      </c>
      <c r="H4656">
        <v>5.1799284885434496</v>
      </c>
      <c r="I4656">
        <v>-50.5776932225614</v>
      </c>
      <c r="J4656">
        <v>5.1631782852947099</v>
      </c>
      <c r="K4656">
        <v>14.4529188281369</v>
      </c>
      <c r="L4656">
        <v>15.821117954105301</v>
      </c>
      <c r="M4656">
        <v>64.9846202953687</v>
      </c>
      <c r="N4656">
        <v>1.5248030185329</v>
      </c>
      <c r="O4656">
        <v>69.835234474017696</v>
      </c>
      <c r="P4656">
        <v>109.00662251655601</v>
      </c>
      <c r="Q4656">
        <v>2.1376028740321001E-2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539</v>
      </c>
      <c r="E4657">
        <v>4.2752565000000002</v>
      </c>
      <c r="F4657">
        <v>9.41</v>
      </c>
      <c r="G4657">
        <v>10.7696323878627</v>
      </c>
      <c r="H4657">
        <v>5.2638209560898499</v>
      </c>
      <c r="I4657">
        <v>14.018448459918</v>
      </c>
      <c r="J4657">
        <v>9.9724271382101097</v>
      </c>
      <c r="K4657">
        <v>7.6373812789306097</v>
      </c>
      <c r="L4657">
        <v>6.33933760459285</v>
      </c>
      <c r="M4657">
        <v>90.397401910739603</v>
      </c>
      <c r="N4657">
        <v>1.4247989276139399</v>
      </c>
      <c r="O4657">
        <v>0</v>
      </c>
      <c r="P4657">
        <v>106.81318681318599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629</v>
      </c>
      <c r="E4658">
        <v>4.2489204000000003</v>
      </c>
      <c r="F4658">
        <v>4.55</v>
      </c>
      <c r="G4658">
        <v>-1.29023931562981</v>
      </c>
      <c r="H4658">
        <v>6.3677830687028703</v>
      </c>
      <c r="I4658">
        <v>-21.4600461637378</v>
      </c>
      <c r="J4658">
        <v>-3.6678699234624701</v>
      </c>
      <c r="K4658">
        <v>4.5655861766614398</v>
      </c>
      <c r="L4658">
        <v>4.4946273285334701</v>
      </c>
      <c r="M4658">
        <v>50.393911199677603</v>
      </c>
      <c r="N4658">
        <v>0.92356158009233302</v>
      </c>
      <c r="O4658">
        <v>31.868131868131801</v>
      </c>
      <c r="P4658">
        <v>48.692810457516302</v>
      </c>
      <c r="Q4658">
        <v>2.2132215769584001E-2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130</v>
      </c>
      <c r="E4659">
        <v>4.2211024000000004</v>
      </c>
      <c r="F4659">
        <v>8.84</v>
      </c>
      <c r="G4659">
        <v>-43.451045377343902</v>
      </c>
      <c r="H4659">
        <v>-5.9066797117181604</v>
      </c>
      <c r="I4659">
        <v>-38.174331878023501</v>
      </c>
      <c r="J4659">
        <v>-10.146949634345001</v>
      </c>
      <c r="K4659">
        <v>9.5155799200474895</v>
      </c>
      <c r="L4659">
        <v>10.6963355645322</v>
      </c>
      <c r="M4659">
        <v>43.848764110281401</v>
      </c>
      <c r="N4659">
        <v>0.41035306056695198</v>
      </c>
      <c r="O4659">
        <v>125.79185520361899</v>
      </c>
      <c r="P4659">
        <v>44.918032786885199</v>
      </c>
      <c r="Q4659">
        <v>3.5674587674058997E-2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168</v>
      </c>
      <c r="E4660">
        <v>4.1813200000000004</v>
      </c>
      <c r="F4660">
        <v>6.22</v>
      </c>
      <c r="G4660">
        <v>84.527955928794896</v>
      </c>
      <c r="H4660">
        <v>-16.6248749020852</v>
      </c>
      <c r="I4660">
        <v>43.0399538362621</v>
      </c>
      <c r="J4660">
        <v>-15.7018257808478</v>
      </c>
      <c r="K4660">
        <v>6.9062365103427599</v>
      </c>
      <c r="L4660">
        <v>5.3049164215184801</v>
      </c>
      <c r="M4660">
        <v>32.663907372473503</v>
      </c>
      <c r="N4660">
        <v>0.86577041577577096</v>
      </c>
      <c r="O4660">
        <v>35.048231511254002</v>
      </c>
      <c r="P4660">
        <v>170.434782608695</v>
      </c>
      <c r="Q4660">
        <v>3.9612667278494003E-2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46</v>
      </c>
      <c r="E4661">
        <v>4.1592375649999997</v>
      </c>
      <c r="F4661">
        <v>11.07</v>
      </c>
      <c r="G4661">
        <v>71.719024002215903</v>
      </c>
      <c r="H4661">
        <v>-3.8917370721731999</v>
      </c>
      <c r="I4661">
        <v>-23.686990830939099</v>
      </c>
      <c r="J4661">
        <v>-6.1160872409497298</v>
      </c>
      <c r="K4661">
        <v>11.1254272042493</v>
      </c>
      <c r="L4661">
        <v>10.9753338053559</v>
      </c>
      <c r="M4661">
        <v>58.507672738700002</v>
      </c>
      <c r="N4661">
        <v>0.507717925698289</v>
      </c>
      <c r="O4661">
        <v>34.869015356820199</v>
      </c>
      <c r="P4661">
        <v>101.272727272727</v>
      </c>
      <c r="Q4661">
        <v>7.3450070745830001E-3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1151</v>
      </c>
      <c r="E4662">
        <v>4.1500632</v>
      </c>
      <c r="F4662">
        <v>4.8</v>
      </c>
      <c r="G4662">
        <v>40.4827861915836</v>
      </c>
      <c r="H4662">
        <v>-20.702013752014999</v>
      </c>
      <c r="I4662">
        <v>-9.4557543182443204</v>
      </c>
      <c r="J4662">
        <v>1.8138258593348899</v>
      </c>
      <c r="K4662">
        <v>5.3349596608920598</v>
      </c>
      <c r="L4662">
        <v>5.2232589257800797</v>
      </c>
      <c r="M4662">
        <v>29.158221901445401</v>
      </c>
      <c r="N4662">
        <v>1.1962183943511799</v>
      </c>
      <c r="O4662">
        <v>56.25</v>
      </c>
      <c r="P4662">
        <v>120.183486238532</v>
      </c>
      <c r="Q4662">
        <v>-9.0777350603597998E-2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E4663">
        <v>4.1328140360000001</v>
      </c>
      <c r="F4663">
        <v>4.42</v>
      </c>
      <c r="G4663">
        <v>-72.354167158147405</v>
      </c>
      <c r="H4663">
        <v>-15.415197482730299</v>
      </c>
      <c r="I4663">
        <v>-40.706799410491101</v>
      </c>
      <c r="J4663">
        <v>-8.8922555041423795E-2</v>
      </c>
      <c r="K4663">
        <v>5.0634022887481303</v>
      </c>
      <c r="L4663">
        <v>6.3025928310106201</v>
      </c>
      <c r="M4663">
        <v>9.6645012404999995E-5</v>
      </c>
      <c r="N4663">
        <v>0.76623376623376604</v>
      </c>
      <c r="O4663">
        <v>87.782805429864197</v>
      </c>
      <c r="P4663">
        <v>16.315789473684202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65</v>
      </c>
      <c r="E4664">
        <v>4.109888024</v>
      </c>
      <c r="F4664">
        <v>9.26</v>
      </c>
      <c r="G4664">
        <v>28.4693598951573</v>
      </c>
      <c r="H4664">
        <v>22.4952189073753</v>
      </c>
      <c r="I4664">
        <v>20.777363908204499</v>
      </c>
      <c r="J4664">
        <v>-8.8922555041423795E-2</v>
      </c>
      <c r="K4664">
        <v>8.0715572011731798</v>
      </c>
      <c r="L4664">
        <v>7.0392738414136096</v>
      </c>
      <c r="M4664">
        <v>100</v>
      </c>
      <c r="N4664">
        <v>0.53636363636363604</v>
      </c>
      <c r="O4664">
        <v>0</v>
      </c>
      <c r="P4664">
        <v>54.076539101497502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484</v>
      </c>
      <c r="E4665">
        <v>4.109443884</v>
      </c>
      <c r="F4665">
        <v>1.26</v>
      </c>
      <c r="G4665">
        <v>7.0243997410282404</v>
      </c>
      <c r="H4665">
        <v>-15.1663985808772</v>
      </c>
      <c r="I4665">
        <v>13.5399538362621</v>
      </c>
      <c r="J4665">
        <v>-5.3520804497782697</v>
      </c>
      <c r="K4665">
        <v>1.16112408915539</v>
      </c>
      <c r="L4665">
        <v>1.0142181805031301</v>
      </c>
      <c r="M4665">
        <v>4.7504505136505601</v>
      </c>
      <c r="N4665">
        <v>1.61308715201377</v>
      </c>
      <c r="O4665">
        <v>17.460317460317398</v>
      </c>
      <c r="P4665">
        <v>68</v>
      </c>
      <c r="Q4665">
        <v>-1.879918702869E-2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403</v>
      </c>
      <c r="E4666">
        <v>4.0972463010000002</v>
      </c>
      <c r="F4666">
        <v>26.47</v>
      </c>
      <c r="G4666">
        <v>176.56177056534901</v>
      </c>
      <c r="H4666">
        <v>5.71763023690254</v>
      </c>
      <c r="I4666">
        <v>189.70890360795099</v>
      </c>
      <c r="J4666">
        <v>-8.8922555041423795E-2</v>
      </c>
      <c r="K4666">
        <v>22.001717267381402</v>
      </c>
      <c r="M4666">
        <v>100</v>
      </c>
      <c r="O4666">
        <v>0</v>
      </c>
      <c r="P4666">
        <v>202.168949771689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189</v>
      </c>
      <c r="E4667">
        <v>4.0682400000000003</v>
      </c>
      <c r="F4667">
        <v>36.54</v>
      </c>
      <c r="G4667">
        <v>57.092820793659797</v>
      </c>
      <c r="H4667">
        <v>7.9280396423403401</v>
      </c>
      <c r="I4667">
        <v>53.630862927171201</v>
      </c>
      <c r="J4667">
        <v>-11.1846229711301</v>
      </c>
      <c r="K4667">
        <v>36.9036489661177</v>
      </c>
      <c r="L4667">
        <v>30.6116345849365</v>
      </c>
      <c r="M4667">
        <v>56.083185898127397</v>
      </c>
      <c r="N4667">
        <v>1.47066247311804</v>
      </c>
      <c r="O4667">
        <v>31.362889983579599</v>
      </c>
      <c r="P4667">
        <v>134.682080924855</v>
      </c>
      <c r="Q4667">
        <v>0.10465665077960699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65</v>
      </c>
      <c r="E4668">
        <v>4.0620348000000002</v>
      </c>
      <c r="F4668">
        <v>11.27</v>
      </c>
      <c r="G4668">
        <v>54.137637380581602</v>
      </c>
      <c r="H4668">
        <v>7.9963611309934803</v>
      </c>
      <c r="I4668">
        <v>45.826470690194697</v>
      </c>
      <c r="J4668">
        <v>-1.3764762031100899</v>
      </c>
      <c r="K4668">
        <v>10.9251303328508</v>
      </c>
      <c r="L4668">
        <v>12.5136791207598</v>
      </c>
      <c r="M4668">
        <v>63.670025204444997</v>
      </c>
      <c r="N4668">
        <v>0.84602701538131497</v>
      </c>
      <c r="O4668">
        <v>11.8012422360248</v>
      </c>
      <c r="P4668">
        <v>91.993185689948803</v>
      </c>
      <c r="Q4668">
        <v>1.6501452086329998E-2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629</v>
      </c>
      <c r="E4669">
        <v>4.0449712499999997</v>
      </c>
      <c r="F4669">
        <v>7</v>
      </c>
      <c r="G4669">
        <v>-34.6980882972492</v>
      </c>
      <c r="H4669">
        <v>37.896141715705497</v>
      </c>
      <c r="I4669">
        <v>5.18701265979153</v>
      </c>
      <c r="J4669">
        <v>14.5452237864219</v>
      </c>
      <c r="K4669">
        <v>5.9447064862583501</v>
      </c>
      <c r="L4669">
        <v>7.2590823220902996</v>
      </c>
      <c r="M4669">
        <v>89.999896960843003</v>
      </c>
      <c r="N4669">
        <v>1.41649048625792</v>
      </c>
      <c r="O4669">
        <v>16.428571428571399</v>
      </c>
      <c r="P4669">
        <v>70.731707317073102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414</v>
      </c>
      <c r="E4670">
        <v>4.0333712999999998</v>
      </c>
      <c r="F4670">
        <v>9.31</v>
      </c>
      <c r="G4670">
        <v>8.7362551370941706</v>
      </c>
      <c r="H4670">
        <v>-4.5281007085368401</v>
      </c>
      <c r="I4670">
        <v>-12.4600461637378</v>
      </c>
      <c r="J4670">
        <v>-8.8922555041423795E-2</v>
      </c>
      <c r="K4670">
        <v>9.3015886758232593</v>
      </c>
      <c r="L4670">
        <v>8.84082358763313</v>
      </c>
      <c r="M4670">
        <v>99.999999983441796</v>
      </c>
      <c r="O4670">
        <v>0</v>
      </c>
      <c r="P4670">
        <v>34.343434343434303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539</v>
      </c>
      <c r="E4671">
        <v>4.0090000000000003</v>
      </c>
      <c r="F4671">
        <v>40.090000000000003</v>
      </c>
      <c r="G4671">
        <v>-20.107179206340099</v>
      </c>
      <c r="H4671">
        <v>-2.8542483118845299</v>
      </c>
      <c r="I4671">
        <v>-0.60178723516644905</v>
      </c>
      <c r="J4671">
        <v>-0.58532364712381502</v>
      </c>
      <c r="K4671">
        <v>39.491292871371698</v>
      </c>
      <c r="L4671">
        <v>36.867320376683999</v>
      </c>
      <c r="M4671">
        <v>45.898485159874603</v>
      </c>
      <c r="N4671">
        <v>0.19996729436330901</v>
      </c>
      <c r="O4671">
        <v>50.810675979047097</v>
      </c>
      <c r="P4671">
        <v>68.162751677852299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629</v>
      </c>
      <c r="E4672">
        <v>3.9906560999999998</v>
      </c>
      <c r="F4672">
        <v>9.49</v>
      </c>
      <c r="G4672">
        <v>28.451262352101299</v>
      </c>
      <c r="H4672">
        <v>-12.1310574139222</v>
      </c>
      <c r="I4672">
        <v>-24.016430133914898</v>
      </c>
      <c r="J4672">
        <v>-5.9016243849660599</v>
      </c>
      <c r="K4672">
        <v>9.06800719459976</v>
      </c>
      <c r="L4672">
        <v>9.4650707488639991</v>
      </c>
      <c r="M4672">
        <v>57.538115145550897</v>
      </c>
      <c r="N4672">
        <v>0.70559327128670202</v>
      </c>
      <c r="O4672">
        <v>68.071654373024202</v>
      </c>
      <c r="P4672">
        <v>79.056603773584897</v>
      </c>
      <c r="Q4672">
        <v>8.1572110403711998E-2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1407</v>
      </c>
      <c r="E4673">
        <v>3.9872456500000002</v>
      </c>
      <c r="F4673">
        <v>8.83</v>
      </c>
      <c r="G4673">
        <v>50.992820793659803</v>
      </c>
      <c r="H4673">
        <v>0.52738634448412303</v>
      </c>
      <c r="I4673">
        <v>0.89040313022874695</v>
      </c>
      <c r="J4673">
        <v>6.94625332435555</v>
      </c>
      <c r="K4673">
        <v>8.0708938587893595</v>
      </c>
      <c r="L4673">
        <v>6.8692579152839599</v>
      </c>
      <c r="M4673">
        <v>55.764746290773097</v>
      </c>
      <c r="N4673">
        <v>0.81328738295460801</v>
      </c>
      <c r="O4673">
        <v>6.5685164212910596</v>
      </c>
      <c r="P4673">
        <v>128.756476683937</v>
      </c>
      <c r="Q4673">
        <v>4.1529123112635E-2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539</v>
      </c>
      <c r="E4674">
        <v>3.9721500000000001</v>
      </c>
      <c r="F4674">
        <v>22.33</v>
      </c>
      <c r="G4674">
        <v>-10.3853009813659</v>
      </c>
      <c r="H4674">
        <v>-20.592515476800699</v>
      </c>
      <c r="I4674">
        <v>-2.0248335030059299</v>
      </c>
      <c r="J4674">
        <v>12.3847616554848</v>
      </c>
      <c r="K4674">
        <v>21.0163056690992</v>
      </c>
      <c r="L4674">
        <v>20.817861222310899</v>
      </c>
      <c r="M4674">
        <v>41.496000851996698</v>
      </c>
      <c r="N4674">
        <v>1.10948077056226</v>
      </c>
      <c r="O4674">
        <v>24.585759068517699</v>
      </c>
      <c r="P4674">
        <v>45.472312703583</v>
      </c>
      <c r="Q4674">
        <v>0.124796306644962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130</v>
      </c>
      <c r="E4675">
        <v>3.95881705799999</v>
      </c>
      <c r="F4675">
        <v>8.94</v>
      </c>
      <c r="G4675">
        <v>-30.094358693519599</v>
      </c>
      <c r="H4675">
        <v>-4.5281007085368401</v>
      </c>
      <c r="I4675">
        <v>-12.4600461637378</v>
      </c>
      <c r="J4675">
        <v>-8.8922555041423795E-2</v>
      </c>
      <c r="K4675">
        <v>8.9400436731184101</v>
      </c>
      <c r="L4675">
        <v>8.9766419084325708</v>
      </c>
      <c r="M4675" s="1">
        <v>1.6367834999999998E-8</v>
      </c>
      <c r="O4675">
        <v>4.6979865771812097</v>
      </c>
      <c r="P4675">
        <v>0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539</v>
      </c>
      <c r="E4676">
        <v>3.92</v>
      </c>
      <c r="F4676">
        <v>3.87</v>
      </c>
      <c r="G4676">
        <v>56.082961638730197</v>
      </c>
      <c r="H4676">
        <v>6.6493886057751903E-2</v>
      </c>
      <c r="I4676">
        <v>30.8732871695954</v>
      </c>
      <c r="J4676">
        <v>-4.5333669994858603</v>
      </c>
      <c r="K4676">
        <v>3.6020276914574101</v>
      </c>
      <c r="L4676">
        <v>2.9623999310234201</v>
      </c>
      <c r="M4676">
        <v>61.110422461975602</v>
      </c>
      <c r="N4676">
        <v>1.38017801972745</v>
      </c>
      <c r="O4676">
        <v>6.4599483204134298</v>
      </c>
      <c r="P4676">
        <v>151.29870129870099</v>
      </c>
      <c r="Q4676">
        <v>9.5692785060618998E-2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304</v>
      </c>
      <c r="E4677">
        <v>3.901932</v>
      </c>
      <c r="F4677">
        <v>3</v>
      </c>
      <c r="K4677">
        <v>3.13914626791387</v>
      </c>
      <c r="L4677">
        <v>4.4077132628643598</v>
      </c>
      <c r="M4677">
        <v>99.841790054050605</v>
      </c>
      <c r="N4677">
        <v>1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713</v>
      </c>
      <c r="E4678">
        <v>3.8994098080000001</v>
      </c>
      <c r="F4678">
        <v>535.54</v>
      </c>
      <c r="G4678">
        <v>2.4815824257285399</v>
      </c>
      <c r="H4678">
        <v>0.69883782690086704</v>
      </c>
      <c r="I4678">
        <v>-1.7403703383125</v>
      </c>
      <c r="J4678">
        <v>0.76229319902676396</v>
      </c>
      <c r="K4678">
        <v>508.21266655536698</v>
      </c>
      <c r="L4678">
        <v>483.04209236700802</v>
      </c>
      <c r="M4678">
        <v>60.046073572563003</v>
      </c>
      <c r="N4678">
        <v>1.13647127544773</v>
      </c>
      <c r="O4678">
        <v>3.2229151884079599</v>
      </c>
      <c r="P4678">
        <v>28.454582523806</v>
      </c>
      <c r="Q4678">
        <v>2.4635765917062999E-2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629</v>
      </c>
      <c r="E4679">
        <v>3.8820000000000001</v>
      </c>
      <c r="F4679">
        <v>60</v>
      </c>
      <c r="G4679">
        <v>63.667268743186597</v>
      </c>
      <c r="H4679">
        <v>-3.09107619458924</v>
      </c>
      <c r="I4679">
        <v>8.5809060250860103</v>
      </c>
      <c r="J4679">
        <v>-8.8922555041423795E-2</v>
      </c>
      <c r="K4679">
        <v>50.2700790322301</v>
      </c>
      <c r="L4679">
        <v>40.637207560569799</v>
      </c>
      <c r="M4679">
        <v>99.566328599164194</v>
      </c>
      <c r="N4679">
        <v>0.77641448081508702</v>
      </c>
      <c r="O4679">
        <v>0</v>
      </c>
      <c r="P4679">
        <v>121.40221402214</v>
      </c>
      <c r="Q4679">
        <v>0.13089739940575301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539</v>
      </c>
      <c r="E4680">
        <v>3.8519999999999999</v>
      </c>
      <c r="F4680">
        <v>7</v>
      </c>
      <c r="G4680">
        <v>43.067519588840497</v>
      </c>
      <c r="H4680">
        <v>17.132549110957701</v>
      </c>
      <c r="I4680">
        <v>-9.2152084056257806</v>
      </c>
      <c r="J4680">
        <v>21.1340990276924</v>
      </c>
      <c r="K4680">
        <v>5.7039294970908401</v>
      </c>
      <c r="L4680">
        <v>5.7106701352649498</v>
      </c>
      <c r="M4680">
        <v>79.738338102059402</v>
      </c>
      <c r="N4680">
        <v>3.4310281169233399</v>
      </c>
      <c r="O4680">
        <v>3.8571428571428399</v>
      </c>
      <c r="P4680">
        <v>77.2151898734177</v>
      </c>
      <c r="Q4680">
        <v>4.1851408443674999E-2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E4681">
        <v>3.8246612999999998</v>
      </c>
      <c r="F4681">
        <v>4.93</v>
      </c>
      <c r="G4681">
        <v>-41.044572002223497</v>
      </c>
      <c r="H4681">
        <v>-7.45207731672396</v>
      </c>
      <c r="I4681">
        <v>-28.900724129839499</v>
      </c>
      <c r="J4681">
        <v>9.3616268955080297</v>
      </c>
      <c r="K4681">
        <v>5.01232166963824</v>
      </c>
      <c r="L4681">
        <v>5.4399301299526002</v>
      </c>
      <c r="M4681">
        <v>42.255333421507402</v>
      </c>
      <c r="N4681">
        <v>0.52198532689941501</v>
      </c>
      <c r="O4681">
        <v>61.257606490872199</v>
      </c>
      <c r="P4681">
        <v>15.999999999999901</v>
      </c>
      <c r="Q4681">
        <v>-1.7812923317203001E-2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E4682">
        <v>3.8050888</v>
      </c>
      <c r="F4682">
        <v>45.1</v>
      </c>
      <c r="G4682">
        <v>32.638434828747499</v>
      </c>
      <c r="H4682">
        <v>-4.9457749226498402</v>
      </c>
      <c r="I4682">
        <v>37.3738408794514</v>
      </c>
      <c r="J4682">
        <v>-0.50659676915442597</v>
      </c>
      <c r="K4682">
        <v>43.298677363933301</v>
      </c>
      <c r="L4682">
        <v>36.897180722639298</v>
      </c>
      <c r="M4682">
        <v>6.1750545254079698</v>
      </c>
      <c r="N4682">
        <v>1.51515151515151</v>
      </c>
      <c r="O4682">
        <v>0.86474501108646495</v>
      </c>
      <c r="P4682">
        <v>75.828460038986293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130</v>
      </c>
      <c r="E4683">
        <v>3.7960012000000001</v>
      </c>
      <c r="F4683">
        <v>7.87</v>
      </c>
      <c r="G4683">
        <v>17.7443690632408</v>
      </c>
      <c r="H4683">
        <v>11.506884714203601</v>
      </c>
      <c r="I4683">
        <v>-21.582448011312898</v>
      </c>
      <c r="J4683">
        <v>-1.81731761676981</v>
      </c>
      <c r="K4683">
        <v>7.7192117604149502</v>
      </c>
      <c r="L4683">
        <v>7.6644685490367701</v>
      </c>
      <c r="M4683">
        <v>41.155119303521197</v>
      </c>
      <c r="N4683">
        <v>1.25875328979644</v>
      </c>
      <c r="O4683">
        <v>44.599745870393903</v>
      </c>
      <c r="P4683">
        <v>50.766283524904203</v>
      </c>
      <c r="Q4683">
        <v>5.0332916053607998E-2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629</v>
      </c>
      <c r="E4684">
        <v>3.79381656499999</v>
      </c>
      <c r="F4684">
        <v>24.47</v>
      </c>
      <c r="G4684">
        <v>32.162001967096302</v>
      </c>
      <c r="H4684">
        <v>-4.5281007085368401</v>
      </c>
      <c r="I4684">
        <v>-34.998824258071501</v>
      </c>
      <c r="J4684">
        <v>-8.8922555041423795E-2</v>
      </c>
      <c r="K4684">
        <v>24.729472170335601</v>
      </c>
      <c r="M4684">
        <v>3.4941471230000001E-6</v>
      </c>
      <c r="N4684">
        <v>0</v>
      </c>
      <c r="O4684">
        <v>44.748671843073097</v>
      </c>
      <c r="P4684">
        <v>57.769181173436401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46</v>
      </c>
      <c r="E4685">
        <v>3.7551427500000001</v>
      </c>
      <c r="F4685">
        <v>2.65</v>
      </c>
      <c r="G4685">
        <v>-83.5436871428481</v>
      </c>
      <c r="I4685">
        <v>-21.080735818910199</v>
      </c>
      <c r="K4685">
        <v>4.20551033348326</v>
      </c>
      <c r="L4685">
        <v>8.3203468668060196</v>
      </c>
      <c r="M4685">
        <v>7.8432681322368997E-2</v>
      </c>
      <c r="N4685">
        <v>1</v>
      </c>
      <c r="O4685">
        <v>137.735849056603</v>
      </c>
      <c r="P4685">
        <v>3.9215686274509798</v>
      </c>
      <c r="Q4685">
        <v>-3.2202925944115002E-2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1151</v>
      </c>
      <c r="E4686">
        <v>3.7477048000000002</v>
      </c>
      <c r="F4686">
        <v>4.13</v>
      </c>
      <c r="G4686">
        <v>47.9222325583657</v>
      </c>
      <c r="H4686">
        <v>88.609154193423905</v>
      </c>
      <c r="I4686">
        <v>90.988229698331097</v>
      </c>
      <c r="J4686">
        <v>20.769973150479998</v>
      </c>
      <c r="K4686">
        <v>2.5517312253854598</v>
      </c>
      <c r="L4686">
        <v>1.8077326300127201</v>
      </c>
      <c r="M4686">
        <v>99.999273073523895</v>
      </c>
      <c r="N4686">
        <v>0.35406191264116599</v>
      </c>
      <c r="O4686">
        <v>0</v>
      </c>
      <c r="P4686">
        <v>112.88659793814401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130</v>
      </c>
      <c r="E4687">
        <v>3.7414608</v>
      </c>
      <c r="F4687">
        <v>6.47</v>
      </c>
      <c r="G4687">
        <v>-69.831317137374597</v>
      </c>
      <c r="H4687">
        <v>-6.1053877747828897</v>
      </c>
      <c r="I4687">
        <v>-46.1010718047635</v>
      </c>
      <c r="J4687">
        <v>-1.04130350742237</v>
      </c>
      <c r="K4687">
        <v>6.9987022564386896</v>
      </c>
      <c r="L4687">
        <v>8.1581620785972895</v>
      </c>
      <c r="M4687">
        <v>49.541287132382401</v>
      </c>
      <c r="N4687">
        <v>0.92488139946228398</v>
      </c>
      <c r="O4687">
        <v>93.199381761978302</v>
      </c>
      <c r="P4687">
        <v>10.4095563139931</v>
      </c>
      <c r="Q4687">
        <v>9.3704037408353993E-2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806</v>
      </c>
      <c r="E4688">
        <v>3.7147710599999999</v>
      </c>
      <c r="F4688">
        <v>75.790000000000006</v>
      </c>
      <c r="G4688">
        <v>-25.607179206340099</v>
      </c>
      <c r="H4688">
        <v>-4.5281007085368401</v>
      </c>
      <c r="I4688">
        <v>105.389910720424</v>
      </c>
      <c r="J4688">
        <v>-8.8922555041423795E-2</v>
      </c>
      <c r="K4688">
        <v>72.616540930435903</v>
      </c>
      <c r="M4688">
        <v>100</v>
      </c>
      <c r="N4688">
        <v>0</v>
      </c>
      <c r="O4688">
        <v>0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403</v>
      </c>
      <c r="E4689">
        <v>3.7058447999999999</v>
      </c>
      <c r="F4689">
        <v>7.7</v>
      </c>
      <c r="G4689">
        <v>-2.4071792063401798</v>
      </c>
      <c r="H4689">
        <v>0.47189929146315401</v>
      </c>
      <c r="I4689">
        <v>23.342422972064501</v>
      </c>
      <c r="J4689">
        <v>1.9944107782919001</v>
      </c>
      <c r="K4689">
        <v>6.9146876914746596</v>
      </c>
      <c r="L4689">
        <v>6.4172164394072002</v>
      </c>
      <c r="M4689">
        <v>61.498519857945901</v>
      </c>
      <c r="N4689">
        <v>2.00185762023886</v>
      </c>
      <c r="O4689">
        <v>0</v>
      </c>
      <c r="P4689">
        <v>67.755991285402999</v>
      </c>
      <c r="Q4689">
        <v>4.6038244925250001E-2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448</v>
      </c>
      <c r="E4690">
        <v>3.6644999999999999</v>
      </c>
      <c r="F4690">
        <v>3.66</v>
      </c>
      <c r="G4690">
        <v>100.31874671958499</v>
      </c>
      <c r="H4690">
        <v>-17.712180310526801</v>
      </c>
      <c r="I4690">
        <v>-25.9352234687024</v>
      </c>
      <c r="J4690">
        <v>4.4020954090304398</v>
      </c>
      <c r="K4690">
        <v>3.7668936281106702</v>
      </c>
      <c r="L4690">
        <v>3.0540537195309301</v>
      </c>
      <c r="M4690">
        <v>33.227553197079303</v>
      </c>
      <c r="N4690">
        <v>3.0649350649350602</v>
      </c>
      <c r="O4690">
        <v>15.5737704918032</v>
      </c>
      <c r="P4690">
        <v>150.68493150684901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1407</v>
      </c>
      <c r="E4691">
        <v>3.6425595000000301</v>
      </c>
      <c r="F4691">
        <v>41.37</v>
      </c>
      <c r="G4691">
        <v>56.270265382968802</v>
      </c>
      <c r="H4691">
        <v>-5.3328344363474898</v>
      </c>
      <c r="I4691">
        <v>-9.0350461637378796</v>
      </c>
      <c r="J4691">
        <v>4.6860774449585598</v>
      </c>
      <c r="K4691">
        <v>41.209942932934503</v>
      </c>
      <c r="L4691">
        <v>37.949757981943698</v>
      </c>
      <c r="M4691">
        <v>52.471646248896</v>
      </c>
      <c r="N4691">
        <v>0.85383316816078003</v>
      </c>
      <c r="O4691">
        <v>52.235919748610101</v>
      </c>
      <c r="P4691">
        <v>83.458980044345793</v>
      </c>
      <c r="Q4691">
        <v>6.3054224138243006E-2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46</v>
      </c>
      <c r="E4692">
        <v>3.6403289999999999</v>
      </c>
      <c r="F4692">
        <v>6.71</v>
      </c>
      <c r="G4692">
        <v>23.503931904770901</v>
      </c>
      <c r="H4692">
        <v>1.0103608299247</v>
      </c>
      <c r="I4692">
        <v>-2.2794221900104499</v>
      </c>
      <c r="J4692">
        <v>-9.8257646603045696</v>
      </c>
      <c r="K4692">
        <v>6.898047015285</v>
      </c>
      <c r="L4692">
        <v>6.3782446174598402</v>
      </c>
      <c r="M4692">
        <v>57.472370873582797</v>
      </c>
      <c r="N4692">
        <v>1.21966837853438</v>
      </c>
      <c r="O4692">
        <v>48.733233979135598</v>
      </c>
      <c r="P4692">
        <v>59.761904761904702</v>
      </c>
      <c r="Q4692">
        <v>6.9643934692859996E-2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297</v>
      </c>
      <c r="E4693">
        <v>3.6396674</v>
      </c>
      <c r="F4693">
        <v>3.7</v>
      </c>
      <c r="G4693">
        <v>129.56523458676301</v>
      </c>
      <c r="H4693">
        <v>63.567137386701198</v>
      </c>
      <c r="I4693">
        <v>100.183631997181</v>
      </c>
      <c r="J4693">
        <v>20.801488403862599</v>
      </c>
      <c r="K4693">
        <v>2.0935455925070601</v>
      </c>
      <c r="L4693">
        <v>1.3004384929125701</v>
      </c>
      <c r="M4693">
        <v>100</v>
      </c>
      <c r="N4693">
        <v>1.3366936195063801</v>
      </c>
      <c r="O4693">
        <v>0</v>
      </c>
      <c r="P4693">
        <v>155.172413793103</v>
      </c>
      <c r="Q4693">
        <v>0.19949113092264201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E4694">
        <v>3.6324800000000002</v>
      </c>
      <c r="F4694">
        <v>146</v>
      </c>
      <c r="G4694">
        <v>-26.9585305576915</v>
      </c>
      <c r="H4694">
        <v>-4.5281007085368401</v>
      </c>
      <c r="I4694">
        <v>-12.4600461637378</v>
      </c>
      <c r="J4694">
        <v>-8.8922555041423795E-2</v>
      </c>
      <c r="K4694">
        <v>146.031484151283</v>
      </c>
      <c r="L4694">
        <v>146.224658317662</v>
      </c>
      <c r="M4694">
        <v>2.0094425707E-5</v>
      </c>
      <c r="O4694">
        <v>4.5205479452054602</v>
      </c>
      <c r="P4694">
        <v>0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75</v>
      </c>
      <c r="E4695">
        <v>3.63197445</v>
      </c>
      <c r="F4695">
        <v>8.51</v>
      </c>
      <c r="G4695">
        <v>121.059487460326</v>
      </c>
      <c r="H4695">
        <v>-10.390932566943899</v>
      </c>
      <c r="I4695">
        <v>4.7575846902566097</v>
      </c>
      <c r="J4695">
        <v>0.74046133121450297</v>
      </c>
      <c r="K4695">
        <v>8.74385647042239</v>
      </c>
      <c r="L4695">
        <v>7.5353158185395603</v>
      </c>
      <c r="M4695">
        <v>20.449373380348401</v>
      </c>
      <c r="N4695">
        <v>0.84835608175103105</v>
      </c>
      <c r="O4695">
        <v>47.826086956521699</v>
      </c>
      <c r="P4695">
        <v>165.93749999999901</v>
      </c>
      <c r="Q4695">
        <v>9.3943214836903002E-2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49</v>
      </c>
      <c r="E4696">
        <v>3.6217199999999998</v>
      </c>
      <c r="F4696">
        <v>12</v>
      </c>
      <c r="G4696">
        <v>62.775866319562397</v>
      </c>
      <c r="H4696">
        <v>-4.5281007085368401</v>
      </c>
      <c r="I4696">
        <v>-21.0662914036464</v>
      </c>
      <c r="J4696">
        <v>-8.8922555041423795E-2</v>
      </c>
      <c r="K4696">
        <v>12.201839653575099</v>
      </c>
      <c r="L4696">
        <v>10.368060052883701</v>
      </c>
      <c r="M4696">
        <v>0.208805843141221</v>
      </c>
      <c r="N4696">
        <v>0</v>
      </c>
      <c r="O4696">
        <v>22.499999999999901</v>
      </c>
      <c r="P4696">
        <v>88.383045525902602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189</v>
      </c>
      <c r="E4697">
        <v>3.6100349999999999</v>
      </c>
      <c r="F4697">
        <v>5</v>
      </c>
      <c r="G4697">
        <v>-8.7847492997981291</v>
      </c>
      <c r="H4697">
        <v>-8.4884967481408005</v>
      </c>
      <c r="I4697">
        <v>-26.253149612013701</v>
      </c>
      <c r="J4697">
        <v>-4.0493185946453796</v>
      </c>
      <c r="K4697">
        <v>4.8087823121298099</v>
      </c>
      <c r="L4697">
        <v>4.94863244141726</v>
      </c>
      <c r="M4697">
        <v>60.622060604470697</v>
      </c>
      <c r="N4697">
        <v>1.9048328642735699</v>
      </c>
      <c r="O4697">
        <v>31</v>
      </c>
      <c r="P4697">
        <v>31.233595800524899</v>
      </c>
      <c r="Q4697">
        <v>4.2526035286857E-2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46</v>
      </c>
      <c r="E4698">
        <v>3.6048498000000002</v>
      </c>
      <c r="F4698">
        <v>2.4</v>
      </c>
      <c r="G4698">
        <v>-88.107179206340106</v>
      </c>
      <c r="H4698">
        <v>12.5450700231704</v>
      </c>
      <c r="I4698">
        <v>-64.4600461637378</v>
      </c>
      <c r="J4698">
        <v>11.5389844217027</v>
      </c>
      <c r="K4698">
        <v>2.2394078340226899</v>
      </c>
      <c r="L4698">
        <v>3.7169468128136098</v>
      </c>
      <c r="M4698">
        <v>74.759753452076794</v>
      </c>
      <c r="N4698">
        <v>1.57701365991521</v>
      </c>
      <c r="O4698">
        <v>166.666666666666</v>
      </c>
      <c r="P4698">
        <v>49.999999999999901</v>
      </c>
      <c r="Q4698">
        <v>-0.14433760674420201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403</v>
      </c>
      <c r="E4699">
        <v>3.6</v>
      </c>
      <c r="F4699">
        <v>7.3</v>
      </c>
      <c r="G4699">
        <v>-24.7784499245722</v>
      </c>
      <c r="H4699">
        <v>1.53250535206922</v>
      </c>
      <c r="I4699">
        <v>-16.5336335487575</v>
      </c>
      <c r="J4699">
        <v>-7.9836593971466803</v>
      </c>
      <c r="K4699">
        <v>6.9337060909945496</v>
      </c>
      <c r="L4699">
        <v>7.1275655296503597</v>
      </c>
      <c r="M4699">
        <v>56.720511915346499</v>
      </c>
      <c r="N4699">
        <v>0.64762098586413597</v>
      </c>
      <c r="O4699">
        <v>75.616438356164295</v>
      </c>
      <c r="P4699">
        <v>51.767151767151702</v>
      </c>
      <c r="Q4699">
        <v>6.6282815575119003E-2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46</v>
      </c>
      <c r="E4700">
        <v>3.5847899999999999</v>
      </c>
      <c r="F4700">
        <v>1.63</v>
      </c>
      <c r="G4700">
        <v>-8.3409921559804694</v>
      </c>
      <c r="H4700">
        <v>5.8885659581298304</v>
      </c>
      <c r="I4700">
        <v>-30.1368138405055</v>
      </c>
      <c r="J4700">
        <v>10.327744111625201</v>
      </c>
      <c r="K4700">
        <v>1.4574394071358501</v>
      </c>
      <c r="L4700">
        <v>1.5667271867156201</v>
      </c>
      <c r="M4700">
        <v>62.092419841430903</v>
      </c>
      <c r="N4700">
        <v>1.10840671658138</v>
      </c>
      <c r="O4700">
        <v>39.263803680981603</v>
      </c>
      <c r="P4700">
        <v>42.982456140350799</v>
      </c>
      <c r="Q4700">
        <v>9.7152424630999993E-5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713</v>
      </c>
      <c r="E4701">
        <v>3.52154549999999</v>
      </c>
      <c r="F4701">
        <v>20100</v>
      </c>
      <c r="G4701">
        <v>-5.5931859894901201</v>
      </c>
      <c r="H4701">
        <v>-1.87035303188851</v>
      </c>
      <c r="I4701">
        <v>-12.2495918825592</v>
      </c>
      <c r="J4701">
        <v>1.0670674632677399</v>
      </c>
      <c r="K4701">
        <v>19208.7545485521</v>
      </c>
      <c r="L4701">
        <v>17019.334615027899</v>
      </c>
      <c r="M4701">
        <v>52.023657374319697</v>
      </c>
      <c r="N4701">
        <v>1</v>
      </c>
      <c r="Q4701">
        <v>0.111248485696195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539</v>
      </c>
      <c r="E4702">
        <v>3.4913688</v>
      </c>
      <c r="F4702">
        <v>5.62</v>
      </c>
      <c r="G4702">
        <v>-25.607179206340099</v>
      </c>
      <c r="H4702">
        <v>-4.5281007085368401</v>
      </c>
      <c r="I4702">
        <v>-12.4600461637378</v>
      </c>
      <c r="J4702">
        <v>-8.8922555041423795E-2</v>
      </c>
      <c r="K4702">
        <v>5.6199994285181001</v>
      </c>
      <c r="L4702">
        <v>5.6060121502095299</v>
      </c>
      <c r="M4702">
        <v>100</v>
      </c>
      <c r="O4702">
        <v>0</v>
      </c>
      <c r="P4702">
        <v>0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75</v>
      </c>
      <c r="E4703">
        <v>3.4157122497302499</v>
      </c>
      <c r="F4703">
        <v>9.2899999999999991</v>
      </c>
      <c r="G4703">
        <v>28.968527948401899</v>
      </c>
      <c r="H4703">
        <v>-4.5281007085368401</v>
      </c>
      <c r="I4703">
        <v>42.115660991004198</v>
      </c>
      <c r="J4703">
        <v>-8.8922555041423795E-2</v>
      </c>
      <c r="K4703">
        <v>9.0197018219931007</v>
      </c>
      <c r="L4703">
        <v>7.5466240354678504</v>
      </c>
      <c r="M4703">
        <v>100</v>
      </c>
      <c r="N4703">
        <v>0</v>
      </c>
      <c r="O4703">
        <v>0</v>
      </c>
      <c r="P4703">
        <v>54.575707154741998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1788</v>
      </c>
      <c r="E4704">
        <v>3.4087019999999999</v>
      </c>
      <c r="F4704">
        <v>6.6</v>
      </c>
      <c r="G4704">
        <v>27.881192886682999</v>
      </c>
      <c r="H4704">
        <v>0.40035716109749397</v>
      </c>
      <c r="I4704">
        <v>43.9380581016649</v>
      </c>
      <c r="J4704">
        <v>4.8395353145929096</v>
      </c>
      <c r="K4704">
        <v>5.4446037086998604</v>
      </c>
      <c r="L4704">
        <v>4.6950358536651597</v>
      </c>
      <c r="M4704">
        <v>93.114157010710301</v>
      </c>
      <c r="N4704">
        <v>1.0483713672713</v>
      </c>
      <c r="O4704">
        <v>4.0909090909090997</v>
      </c>
      <c r="P4704">
        <v>104.96894409937801</v>
      </c>
      <c r="Q4704">
        <v>9.6023152756904998E-2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46</v>
      </c>
      <c r="E4705">
        <v>3.3904416999999998</v>
      </c>
      <c r="F4705">
        <v>6.75</v>
      </c>
      <c r="G4705">
        <v>-17.951676813995601</v>
      </c>
      <c r="H4705">
        <v>39.642302878907103</v>
      </c>
      <c r="I4705">
        <v>25.0144955877896</v>
      </c>
      <c r="J4705">
        <v>14.937911076443299</v>
      </c>
      <c r="K4705">
        <v>5.0119523927282401</v>
      </c>
      <c r="L4705">
        <v>5.0163306604875402</v>
      </c>
      <c r="M4705">
        <v>68.885803405280697</v>
      </c>
      <c r="N4705">
        <v>2.2271537807986399</v>
      </c>
      <c r="O4705">
        <v>0</v>
      </c>
      <c r="P4705">
        <v>92.857142857142804</v>
      </c>
      <c r="Q4705">
        <v>1.0688414878405E-2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346</v>
      </c>
      <c r="E4706">
        <v>3.3806656799999999</v>
      </c>
      <c r="F4706">
        <v>3.06</v>
      </c>
      <c r="G4706">
        <v>4.6055867511066202</v>
      </c>
      <c r="H4706">
        <v>-12.2204084008445</v>
      </c>
      <c r="I4706">
        <v>-16.535281273455698</v>
      </c>
      <c r="J4706">
        <v>-3.9350764011952699</v>
      </c>
      <c r="K4706">
        <v>3.3188793214016701</v>
      </c>
      <c r="L4706">
        <v>3.2551001402228801</v>
      </c>
      <c r="M4706">
        <v>47.889464211365201</v>
      </c>
      <c r="N4706">
        <v>3.0668325561493699</v>
      </c>
      <c r="O4706">
        <v>75.490196078431296</v>
      </c>
      <c r="P4706">
        <v>96.153846153846104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713</v>
      </c>
      <c r="E4707">
        <v>3.3721852499999998</v>
      </c>
      <c r="F4707">
        <v>2740.42</v>
      </c>
      <c r="G4707">
        <v>2.1483509677816199</v>
      </c>
      <c r="H4707">
        <v>0.48932813331086</v>
      </c>
      <c r="I4707">
        <v>2.0126871849118499</v>
      </c>
      <c r="J4707">
        <v>0.61798678272916596</v>
      </c>
      <c r="K4707">
        <v>2597.1321599081598</v>
      </c>
      <c r="L4707">
        <v>2397.1435376798099</v>
      </c>
      <c r="M4707">
        <v>62.239883768519803</v>
      </c>
      <c r="N4707">
        <v>0.28722430295464002</v>
      </c>
      <c r="O4707">
        <v>3.9256756263638302</v>
      </c>
      <c r="P4707">
        <v>32.157600308641904</v>
      </c>
      <c r="Q4707">
        <v>1.8760771011537999E-2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83</v>
      </c>
      <c r="E4708">
        <v>3.3576929999999998</v>
      </c>
      <c r="F4708">
        <v>7.02</v>
      </c>
      <c r="G4708">
        <v>20.948144384473999</v>
      </c>
      <c r="H4708">
        <v>-7.6796158600519799</v>
      </c>
      <c r="I4708">
        <v>-24.6002213827616</v>
      </c>
      <c r="J4708">
        <v>1.5650214653148</v>
      </c>
      <c r="K4708">
        <v>7.6847063604860004</v>
      </c>
      <c r="L4708">
        <v>7.3873258647380498</v>
      </c>
      <c r="M4708">
        <v>54.758085531898502</v>
      </c>
      <c r="N4708">
        <v>1.0081795407426</v>
      </c>
      <c r="O4708">
        <v>42.735042735042697</v>
      </c>
      <c r="P4708">
        <v>100</v>
      </c>
      <c r="Q4708">
        <v>0.155084527515501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336</v>
      </c>
      <c r="E4709">
        <v>3.3145111649999999</v>
      </c>
      <c r="F4709">
        <v>6.45</v>
      </c>
      <c r="G4709">
        <v>-15.9133016553197</v>
      </c>
      <c r="H4709">
        <v>14.256429678203499</v>
      </c>
      <c r="I4709">
        <v>-15.1749782904347</v>
      </c>
      <c r="J4709">
        <v>5.64878236299137</v>
      </c>
      <c r="K4709">
        <v>6.14726602935046</v>
      </c>
      <c r="L4709">
        <v>6.3070015779229696</v>
      </c>
      <c r="M4709">
        <v>62.973307496928498</v>
      </c>
      <c r="N4709">
        <v>0.54665800919110397</v>
      </c>
      <c r="O4709">
        <v>18.604651162790699</v>
      </c>
      <c r="P4709">
        <v>25.730994152046701</v>
      </c>
      <c r="Q4709">
        <v>-2.2877561195073001E-2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E4710">
        <v>3.3013911999999999</v>
      </c>
      <c r="F4710">
        <v>4.4000000000000004</v>
      </c>
      <c r="G4710">
        <v>1.9290526777177801</v>
      </c>
      <c r="H4710">
        <v>81.678795843187302</v>
      </c>
      <c r="I4710">
        <v>-32.168075360818101</v>
      </c>
      <c r="J4710">
        <v>7.9110774449585799</v>
      </c>
      <c r="K4710">
        <v>3.6512194325822001</v>
      </c>
      <c r="L4710">
        <v>3.9614955051621301</v>
      </c>
      <c r="M4710">
        <v>95.559708688066493</v>
      </c>
      <c r="N4710">
        <v>0.48280296934709399</v>
      </c>
      <c r="O4710">
        <v>33.636363636363598</v>
      </c>
      <c r="P4710">
        <v>92.139737991266301</v>
      </c>
      <c r="Q4710">
        <v>4.5438147183372003E-2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484</v>
      </c>
      <c r="E4711">
        <v>3.2976000000000001</v>
      </c>
      <c r="F4711">
        <v>2.37</v>
      </c>
      <c r="G4711">
        <v>6.0594874603264799</v>
      </c>
      <c r="H4711">
        <v>0.10152892109277201</v>
      </c>
      <c r="I4711">
        <v>-11.1779948816865</v>
      </c>
      <c r="J4711">
        <v>-10.049081917591201</v>
      </c>
      <c r="K4711">
        <v>2.2217227227599201</v>
      </c>
      <c r="L4711">
        <v>2.13715975087753</v>
      </c>
      <c r="M4711">
        <v>44.097989092219997</v>
      </c>
      <c r="N4711">
        <v>1.1255458993337899</v>
      </c>
      <c r="O4711">
        <v>11.3924050632911</v>
      </c>
      <c r="P4711">
        <v>69.285714285714306</v>
      </c>
      <c r="Q4711">
        <v>7.8433970453047994E-2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403</v>
      </c>
      <c r="E4712">
        <v>3.2032943999999999</v>
      </c>
      <c r="F4712">
        <v>8.4600000000000009</v>
      </c>
      <c r="G4712">
        <v>9.9697438705828993</v>
      </c>
      <c r="H4712">
        <v>-7.3983647728307496</v>
      </c>
      <c r="I4712">
        <v>-19.493013196704801</v>
      </c>
      <c r="J4712">
        <v>-8.8922555041423795E-2</v>
      </c>
      <c r="K4712">
        <v>8.5363529408100192</v>
      </c>
      <c r="L4712">
        <v>7.8943289907512497</v>
      </c>
      <c r="M4712">
        <v>20.171589802924402</v>
      </c>
      <c r="N4712">
        <v>0</v>
      </c>
      <c r="O4712">
        <v>7.56501182033095</v>
      </c>
      <c r="P4712">
        <v>96.287703016241295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E4713">
        <v>3.1696122999999998</v>
      </c>
      <c r="F4713">
        <v>1.51</v>
      </c>
      <c r="G4713">
        <v>-13.755327354488299</v>
      </c>
      <c r="H4713">
        <v>-9.3473778169705604</v>
      </c>
      <c r="I4713">
        <v>-20.944894648586299</v>
      </c>
      <c r="J4713">
        <v>-0.71785337265148697</v>
      </c>
      <c r="K4713">
        <v>1.60498114529395</v>
      </c>
      <c r="L4713">
        <v>1.52417718425037</v>
      </c>
      <c r="M4713">
        <v>64.719298449187093</v>
      </c>
      <c r="N4713">
        <v>2.2108975634524701</v>
      </c>
      <c r="O4713">
        <v>52.980132450331098</v>
      </c>
      <c r="P4713">
        <v>57.2916666666666</v>
      </c>
      <c r="Q4713">
        <v>-6.7778828521580002E-3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336</v>
      </c>
      <c r="E4714">
        <v>3.1498499999999998</v>
      </c>
      <c r="F4714">
        <v>20.75</v>
      </c>
      <c r="G4714">
        <v>74.875912581099399</v>
      </c>
      <c r="H4714">
        <v>20.096523916087701</v>
      </c>
      <c r="I4714">
        <v>21.410921578197598</v>
      </c>
      <c r="J4714">
        <v>-8.8922555041423795E-2</v>
      </c>
      <c r="K4714">
        <v>16.673263201841099</v>
      </c>
      <c r="M4714">
        <v>99.629431694567899</v>
      </c>
      <c r="N4714">
        <v>0.70098039215686203</v>
      </c>
      <c r="O4714">
        <v>0</v>
      </c>
      <c r="P4714">
        <v>100.48309178743899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D4715" t="s">
        <v>713</v>
      </c>
      <c r="E4715">
        <v>3.13730683</v>
      </c>
      <c r="F4715">
        <v>82.16</v>
      </c>
      <c r="G4715">
        <v>25.744669239493899</v>
      </c>
      <c r="H4715">
        <v>1.05629843037666</v>
      </c>
      <c r="I4715">
        <v>8.4168112733667204</v>
      </c>
      <c r="J4715">
        <v>3.9280435128228399</v>
      </c>
      <c r="K4715">
        <v>78.187557789274095</v>
      </c>
      <c r="L4715">
        <v>70.513673920896295</v>
      </c>
      <c r="M4715">
        <v>50.818864179380903</v>
      </c>
      <c r="N4715">
        <v>1.24865214131775</v>
      </c>
      <c r="O4715">
        <v>3.5175267770204401</v>
      </c>
      <c r="P4715">
        <v>54.872761545711498</v>
      </c>
      <c r="Q4715">
        <v>1.4865976829215E-2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539</v>
      </c>
      <c r="E4716">
        <v>3.1238001118785701</v>
      </c>
      <c r="F4716">
        <v>3.13</v>
      </c>
      <c r="G4716">
        <v>-25.607179206340099</v>
      </c>
      <c r="H4716">
        <v>-4.5281007085368401</v>
      </c>
      <c r="I4716">
        <v>-12.4600461637378</v>
      </c>
      <c r="J4716">
        <v>-8.8922555041423795E-2</v>
      </c>
      <c r="K4716">
        <v>3.1299999938940601</v>
      </c>
      <c r="L4716">
        <v>3.1298925618512499</v>
      </c>
      <c r="M4716">
        <v>100</v>
      </c>
      <c r="O4716">
        <v>0</v>
      </c>
      <c r="P4716">
        <v>0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E4717">
        <v>3.1029275279999999</v>
      </c>
      <c r="F4717">
        <v>14.73</v>
      </c>
      <c r="G4717">
        <v>-55.296916676507202</v>
      </c>
      <c r="H4717">
        <v>-3.7067454723972002</v>
      </c>
      <c r="I4717">
        <v>-18.218203553373101</v>
      </c>
      <c r="J4717">
        <v>-7.0964983126171699</v>
      </c>
      <c r="K4717">
        <v>14.7112157945267</v>
      </c>
      <c r="L4717">
        <v>15.3240850766483</v>
      </c>
      <c r="M4717">
        <v>30.147784348866001</v>
      </c>
      <c r="N4717">
        <v>0.69960474308300402</v>
      </c>
      <c r="O4717">
        <v>93.482688391038593</v>
      </c>
      <c r="P4717">
        <v>37.278657968313098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E4718">
        <v>3.0885048899999998</v>
      </c>
      <c r="F4718">
        <v>37.700000000000003</v>
      </c>
      <c r="G4718">
        <v>-72.508587657044401</v>
      </c>
      <c r="H4718">
        <v>-2.63620881664494</v>
      </c>
      <c r="I4718">
        <v>18.898838853683699</v>
      </c>
      <c r="J4718">
        <v>4.3432104089474999</v>
      </c>
      <c r="K4718">
        <v>35.7792803536477</v>
      </c>
      <c r="L4718">
        <v>40.246746892819701</v>
      </c>
      <c r="M4718">
        <v>69.719061615988295</v>
      </c>
      <c r="N4718">
        <v>1.4943960149439599</v>
      </c>
      <c r="O4718">
        <v>157.294429708222</v>
      </c>
      <c r="P4718">
        <v>45.559845559845499</v>
      </c>
      <c r="Q4718">
        <v>-3.6686675062062003E-2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484</v>
      </c>
      <c r="E4719">
        <v>3.0340463999999998</v>
      </c>
      <c r="F4719">
        <v>10.18</v>
      </c>
      <c r="G4719">
        <v>-28.284043451081999</v>
      </c>
      <c r="H4719">
        <v>-2.2074256030516199</v>
      </c>
      <c r="I4719">
        <v>-38.153476820672097</v>
      </c>
      <c r="J4719">
        <v>15.6628674210922</v>
      </c>
      <c r="K4719">
        <v>9.7390887892485001</v>
      </c>
      <c r="L4719">
        <v>10.0554613707603</v>
      </c>
      <c r="M4719">
        <v>58.553581450282998</v>
      </c>
      <c r="N4719">
        <v>0.440220990225617</v>
      </c>
      <c r="O4719">
        <v>34.577603143418401</v>
      </c>
      <c r="P4719">
        <v>40.027510316368598</v>
      </c>
      <c r="Q4719">
        <v>0.139539614098659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140</v>
      </c>
      <c r="E4720">
        <v>3.0325500000000001</v>
      </c>
      <c r="F4720">
        <v>8.7200000000000006</v>
      </c>
      <c r="G4720">
        <v>-77.162734761895706</v>
      </c>
      <c r="H4720">
        <v>-3.2355037637659798</v>
      </c>
      <c r="I4720">
        <v>-45.383123086814798</v>
      </c>
      <c r="J4720">
        <v>-2.2455627366532398</v>
      </c>
      <c r="K4720">
        <v>9.2847535101527896</v>
      </c>
      <c r="L4720">
        <v>11.5955503511477</v>
      </c>
      <c r="M4720">
        <v>45.262650092191301</v>
      </c>
      <c r="N4720">
        <v>0.737542779280839</v>
      </c>
      <c r="O4720">
        <v>115.481651376146</v>
      </c>
      <c r="P4720">
        <v>10.379746835442999</v>
      </c>
      <c r="Q4720">
        <v>-6.1440199110865998E-2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629</v>
      </c>
      <c r="E4721">
        <v>3.0304799999999998</v>
      </c>
      <c r="F4721">
        <v>3.86</v>
      </c>
      <c r="G4721">
        <v>3.0594874603264701</v>
      </c>
      <c r="H4721">
        <v>-39.279873758182198</v>
      </c>
      <c r="I4721">
        <v>-44.262166305080598</v>
      </c>
      <c r="J4721">
        <v>-5.24356173029914</v>
      </c>
      <c r="K4721">
        <v>4.6749019720490903</v>
      </c>
      <c r="L4721">
        <v>4.6781399513265898</v>
      </c>
      <c r="M4721">
        <v>27.8234403794985</v>
      </c>
      <c r="N4721">
        <v>0.42137322304872099</v>
      </c>
      <c r="O4721">
        <v>69.689119170984398</v>
      </c>
      <c r="P4721">
        <v>63.559322033898297</v>
      </c>
      <c r="Q4721">
        <v>4.2899799970019997E-2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117</v>
      </c>
      <c r="E4722">
        <v>3.0079349999999998</v>
      </c>
      <c r="F4722">
        <v>309.14999999999998</v>
      </c>
      <c r="G4722">
        <v>977.31825782541102</v>
      </c>
      <c r="H4722">
        <v>76.860289476980796</v>
      </c>
      <c r="I4722">
        <v>-14.1142532577413</v>
      </c>
      <c r="J4722">
        <v>8.5490702764997994</v>
      </c>
      <c r="K4722">
        <v>241.68685921184601</v>
      </c>
      <c r="L4722">
        <v>248.989404369678</v>
      </c>
      <c r="M4722">
        <v>4.3324220454509996E-3</v>
      </c>
      <c r="N4722">
        <v>0.62703326786631997</v>
      </c>
      <c r="O4722">
        <v>119.634481643215</v>
      </c>
      <c r="P4722">
        <v>1045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539</v>
      </c>
      <c r="E4723">
        <v>2.9933882440000001</v>
      </c>
      <c r="F4723">
        <v>13.46</v>
      </c>
      <c r="G4723">
        <v>-25.607179206340099</v>
      </c>
      <c r="H4723">
        <v>-4.5281007085368401</v>
      </c>
      <c r="I4723">
        <v>-12.4600461637378</v>
      </c>
      <c r="J4723">
        <v>-8.8922555041423795E-2</v>
      </c>
      <c r="K4723">
        <v>13.459996844656001</v>
      </c>
      <c r="L4723">
        <v>13.3234202323001</v>
      </c>
      <c r="M4723">
        <v>100</v>
      </c>
      <c r="O4723">
        <v>0</v>
      </c>
      <c r="P4723">
        <v>0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629</v>
      </c>
      <c r="E4724">
        <v>2.9837500000000001</v>
      </c>
      <c r="F4724">
        <v>3.75</v>
      </c>
      <c r="G4724">
        <v>-35.245733423207597</v>
      </c>
      <c r="H4724">
        <v>12.848948471790999</v>
      </c>
      <c r="I4724">
        <v>-20.322454026145699</v>
      </c>
      <c r="J4724">
        <v>-8.2940507601696201</v>
      </c>
      <c r="K4724">
        <v>3.6183961282612001</v>
      </c>
      <c r="L4724">
        <v>4.2864455139805502</v>
      </c>
      <c r="M4724">
        <v>35.919221709114503</v>
      </c>
      <c r="N4724">
        <v>1.6814294960802501</v>
      </c>
      <c r="O4724">
        <v>50.4</v>
      </c>
      <c r="P4724">
        <v>38.376383763837602</v>
      </c>
      <c r="Q4724">
        <v>6.4561399565117999E-2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414</v>
      </c>
      <c r="E4725">
        <v>2.90916551999999</v>
      </c>
      <c r="F4725">
        <v>1.48</v>
      </c>
      <c r="G4725">
        <v>-29.503283102444001</v>
      </c>
      <c r="H4725">
        <v>6.4208044009521998</v>
      </c>
      <c r="I4725">
        <v>-34.153167856859497</v>
      </c>
      <c r="J4725">
        <v>-1.3876238537427199</v>
      </c>
      <c r="K4725">
        <v>1.48555622118555</v>
      </c>
      <c r="L4725">
        <v>1.5459814260206699</v>
      </c>
      <c r="M4725">
        <v>62.157824672632799</v>
      </c>
      <c r="N4725">
        <v>0.99345818313369405</v>
      </c>
      <c r="O4725">
        <v>33.783783783783797</v>
      </c>
      <c r="P4725">
        <v>29.824561403508699</v>
      </c>
      <c r="Q4725">
        <v>-4.1448771159365003E-2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E4726">
        <v>2.8783485</v>
      </c>
      <c r="F4726">
        <v>18.18</v>
      </c>
      <c r="G4726">
        <v>-20.641821238672701</v>
      </c>
      <c r="H4726">
        <v>-4.5281007085368401</v>
      </c>
      <c r="I4726">
        <v>-12.4600461637378</v>
      </c>
      <c r="J4726">
        <v>-8.8922555041423795E-2</v>
      </c>
      <c r="K4726">
        <v>18.177159584397099</v>
      </c>
      <c r="L4726">
        <v>17.917032018161201</v>
      </c>
      <c r="M4726">
        <v>100</v>
      </c>
      <c r="O4726">
        <v>0</v>
      </c>
      <c r="P4726">
        <v>4.9653579676674298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75</v>
      </c>
      <c r="E4727">
        <v>2.8451119999999999</v>
      </c>
      <c r="F4727">
        <v>2.84</v>
      </c>
      <c r="G4727">
        <v>-20.8101312358604</v>
      </c>
      <c r="H4727">
        <v>52.3779766395294</v>
      </c>
      <c r="I4727">
        <v>-7.6629981932581703</v>
      </c>
      <c r="J4727">
        <v>-8.8922555041423795E-2</v>
      </c>
      <c r="M4727">
        <v>100</v>
      </c>
      <c r="O4727">
        <v>0</v>
      </c>
      <c r="P4727">
        <v>4.7970479704797002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539</v>
      </c>
      <c r="E4728">
        <v>2.823</v>
      </c>
      <c r="F4728">
        <v>9.41</v>
      </c>
      <c r="G4728">
        <v>40.061834878166799</v>
      </c>
      <c r="H4728">
        <v>-4.5281007085368401</v>
      </c>
      <c r="I4728">
        <v>41.802248918229303</v>
      </c>
      <c r="J4728">
        <v>-8.8922555041423795E-2</v>
      </c>
      <c r="K4728">
        <v>9.1593211655630604</v>
      </c>
      <c r="L4728">
        <v>7.6172055136003296</v>
      </c>
      <c r="M4728">
        <v>99.992037052364694</v>
      </c>
      <c r="O4728">
        <v>0</v>
      </c>
      <c r="P4728">
        <v>65.669014084506998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713</v>
      </c>
      <c r="E4729">
        <v>2.7862319549999999</v>
      </c>
      <c r="F4729">
        <v>262.61</v>
      </c>
      <c r="G4729">
        <v>0.76124438900257696</v>
      </c>
      <c r="H4729">
        <v>-0.76628373917270998</v>
      </c>
      <c r="I4729">
        <v>0.30134333344964898</v>
      </c>
      <c r="J4729">
        <v>-1.545540667771</v>
      </c>
      <c r="K4729">
        <v>252.08769516028499</v>
      </c>
      <c r="L4729">
        <v>234.705111899847</v>
      </c>
      <c r="M4729">
        <v>60.128846353450299</v>
      </c>
      <c r="N4729">
        <v>0.76149598497077697</v>
      </c>
      <c r="O4729">
        <v>2.7759795895053201</v>
      </c>
      <c r="P4729">
        <v>49.210227272727202</v>
      </c>
      <c r="Q4729">
        <v>3.1679578910440001E-2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629</v>
      </c>
      <c r="E4730">
        <v>2.7823588399999899</v>
      </c>
      <c r="F4730">
        <v>2.61</v>
      </c>
      <c r="G4730">
        <v>-28.940512539673499</v>
      </c>
      <c r="H4730">
        <v>-4.9172057669025904</v>
      </c>
      <c r="I4730">
        <v>-34.316333588887503</v>
      </c>
      <c r="J4730">
        <v>1.09684819594672</v>
      </c>
      <c r="K4730">
        <v>2.6830655711455602</v>
      </c>
      <c r="L4730">
        <v>2.5221363818476399</v>
      </c>
      <c r="M4730">
        <v>23.7078744412864</v>
      </c>
      <c r="N4730">
        <v>1.3008458673749199</v>
      </c>
      <c r="O4730">
        <v>30.6513409961685</v>
      </c>
      <c r="P4730">
        <v>8.29875518672198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E4731">
        <v>2.7647400000000002</v>
      </c>
      <c r="F4731">
        <v>4.0599999999999996</v>
      </c>
      <c r="G4731">
        <v>9.72615412699313</v>
      </c>
      <c r="H4731">
        <v>-6.2271298347504302</v>
      </c>
      <c r="I4731">
        <v>-31.260046163737801</v>
      </c>
      <c r="J4731">
        <v>-9.6871368407557199</v>
      </c>
      <c r="K4731">
        <v>4.3764041619498002</v>
      </c>
      <c r="L4731">
        <v>4.1048508268999004</v>
      </c>
      <c r="M4731">
        <v>27.105465333379001</v>
      </c>
      <c r="N4731">
        <v>0.368494101318528</v>
      </c>
      <c r="O4731">
        <v>48.522167487684698</v>
      </c>
      <c r="P4731">
        <v>87.096774193548299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629</v>
      </c>
      <c r="E4732">
        <v>2.7644431200000001</v>
      </c>
      <c r="F4732">
        <v>6.92</v>
      </c>
      <c r="G4732">
        <v>39.154725555564497</v>
      </c>
      <c r="H4732">
        <v>0.32038413994801201</v>
      </c>
      <c r="I4732">
        <v>19.3494776457859</v>
      </c>
      <c r="K4732">
        <v>6.3383896074242996</v>
      </c>
      <c r="M4732">
        <v>99.598262172721206</v>
      </c>
      <c r="N4732">
        <v>4.9295774647887303</v>
      </c>
      <c r="O4732">
        <v>0</v>
      </c>
      <c r="P4732">
        <v>73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547</v>
      </c>
      <c r="E4733">
        <v>2.7542900000000001</v>
      </c>
      <c r="F4733">
        <v>1.41</v>
      </c>
      <c r="G4733">
        <v>-34.048737647898598</v>
      </c>
      <c r="H4733">
        <v>0.47189929146316401</v>
      </c>
      <c r="I4733">
        <v>-32.346409800101497</v>
      </c>
      <c r="J4733">
        <v>4.9110774449585799</v>
      </c>
      <c r="K4733">
        <v>1.4383226830346101</v>
      </c>
      <c r="L4733">
        <v>1.5810510691375099</v>
      </c>
      <c r="M4733">
        <v>49.688404276350397</v>
      </c>
      <c r="N4733">
        <v>0.834272996522893</v>
      </c>
      <c r="O4733">
        <v>72.340425531914903</v>
      </c>
      <c r="P4733">
        <v>21.551724137931</v>
      </c>
      <c r="Q4733">
        <v>-2.1148784134172999E-2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539</v>
      </c>
      <c r="E4734">
        <v>2.7019199999999999</v>
      </c>
      <c r="F4734">
        <v>4.33</v>
      </c>
      <c r="G4734">
        <v>-27.421238163256199</v>
      </c>
      <c r="H4734">
        <v>-20.450430805624201</v>
      </c>
      <c r="I4734">
        <v>-16.023520551265701</v>
      </c>
      <c r="J4734">
        <v>-8.3516344194481906</v>
      </c>
      <c r="K4734">
        <v>4.8519501916714303</v>
      </c>
      <c r="L4734">
        <v>4.8450813045132204</v>
      </c>
      <c r="M4734">
        <v>13.163530719574601</v>
      </c>
      <c r="N4734">
        <v>1.9524427592336899</v>
      </c>
      <c r="O4734">
        <v>88.683602771362501</v>
      </c>
      <c r="P4734">
        <v>13.648293963254501</v>
      </c>
      <c r="Q4734">
        <v>0.12147441817309799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1535</v>
      </c>
      <c r="E4735">
        <v>2.7010200000000002</v>
      </c>
      <c r="F4735">
        <v>1.85</v>
      </c>
      <c r="G4735">
        <v>38.109634952951801</v>
      </c>
      <c r="H4735">
        <v>52.109067433056097</v>
      </c>
      <c r="I4735">
        <v>51.2567679955541</v>
      </c>
      <c r="J4735">
        <v>56.548245586551502</v>
      </c>
      <c r="M4735">
        <v>100</v>
      </c>
      <c r="O4735">
        <v>0</v>
      </c>
      <c r="P4735">
        <v>63.716814159291999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D4736" t="s">
        <v>65</v>
      </c>
      <c r="E4736">
        <v>2.7007509449999998</v>
      </c>
      <c r="F4736">
        <v>2.85</v>
      </c>
      <c r="G4736">
        <v>-23.8214649206258</v>
      </c>
      <c r="H4736">
        <v>-8.0368726383614</v>
      </c>
      <c r="I4736">
        <v>-22.554683387712601</v>
      </c>
      <c r="J4736">
        <v>-5.2613363481448596</v>
      </c>
      <c r="K4736">
        <v>2.82615607309108</v>
      </c>
      <c r="L4736">
        <v>3.0525040770328</v>
      </c>
      <c r="M4736">
        <v>37.946556361601701</v>
      </c>
      <c r="N4736">
        <v>1.00679199451545</v>
      </c>
      <c r="O4736">
        <v>57.543859649122801</v>
      </c>
      <c r="P4736">
        <v>11.764705882352899</v>
      </c>
      <c r="Q4736">
        <v>-0.16396935119734399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539</v>
      </c>
      <c r="E4737">
        <v>2.6956533333333299</v>
      </c>
      <c r="F4737">
        <v>13.77</v>
      </c>
      <c r="G4737">
        <v>-25.607179206340099</v>
      </c>
      <c r="H4737">
        <v>-4.5281007085368401</v>
      </c>
      <c r="I4737">
        <v>-12.4600461637378</v>
      </c>
      <c r="J4737">
        <v>-8.8922555041423795E-2</v>
      </c>
      <c r="K4737">
        <v>13.7699969347634</v>
      </c>
      <c r="L4737">
        <v>13.7297644132871</v>
      </c>
      <c r="M4737">
        <v>100</v>
      </c>
      <c r="O4737">
        <v>0</v>
      </c>
      <c r="P4737">
        <v>0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75</v>
      </c>
      <c r="E4738">
        <v>2.6850138000000001</v>
      </c>
      <c r="F4738">
        <v>8.1300000000000008</v>
      </c>
      <c r="G4738">
        <v>-25.607179206340099</v>
      </c>
      <c r="H4738">
        <v>-4.5281007085368401</v>
      </c>
      <c r="I4738">
        <v>-12.4600461637378</v>
      </c>
      <c r="J4738">
        <v>-8.8922555041423795E-2</v>
      </c>
      <c r="K4738">
        <v>8.1299999628455701</v>
      </c>
      <c r="L4738">
        <v>8.1293263289544697</v>
      </c>
      <c r="M4738">
        <v>100</v>
      </c>
      <c r="O4738">
        <v>0</v>
      </c>
      <c r="P4738">
        <v>0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403</v>
      </c>
      <c r="E4739">
        <v>2.6459999999999999</v>
      </c>
      <c r="F4739">
        <v>134.9</v>
      </c>
      <c r="G4739">
        <v>884.87971217942697</v>
      </c>
      <c r="H4739">
        <v>24.6493387245762</v>
      </c>
      <c r="I4739">
        <v>850.423608368739</v>
      </c>
      <c r="J4739">
        <v>3.8802489285809298</v>
      </c>
      <c r="K4739">
        <v>102.79206226989299</v>
      </c>
      <c r="L4739">
        <v>56.540686193004099</v>
      </c>
      <c r="M4739">
        <v>100</v>
      </c>
      <c r="N4739">
        <v>0.39034864255040302</v>
      </c>
      <c r="O4739">
        <v>0</v>
      </c>
      <c r="P4739">
        <v>910.48689138576697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403</v>
      </c>
      <c r="E4740">
        <v>2.5750340999999999</v>
      </c>
      <c r="F4740">
        <v>7.24</v>
      </c>
      <c r="G4740">
        <v>-20.679642974456101</v>
      </c>
      <c r="H4740">
        <v>-38.339759901361901</v>
      </c>
      <c r="I4740">
        <v>-26.2695699732616</v>
      </c>
      <c r="J4740">
        <v>-9.4255318916507598</v>
      </c>
      <c r="K4740">
        <v>9.1300981522997997</v>
      </c>
      <c r="L4740">
        <v>8.8676432307453101</v>
      </c>
      <c r="M4740">
        <v>4.4681301389039296</v>
      </c>
      <c r="N4740">
        <v>1.36916537318278</v>
      </c>
      <c r="O4740">
        <v>77.348066298342502</v>
      </c>
      <c r="P4740">
        <v>27.240773286467402</v>
      </c>
      <c r="Q4740">
        <v>4.5893417717208999E-2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75</v>
      </c>
      <c r="E4741">
        <v>2.5524376000000002</v>
      </c>
      <c r="F4741">
        <v>16.27</v>
      </c>
      <c r="G4741">
        <v>-13.1676491441425</v>
      </c>
      <c r="H4741">
        <v>9.4074735211550298</v>
      </c>
      <c r="I4741">
        <v>-26.6025263748196</v>
      </c>
      <c r="J4741">
        <v>-8.8922555041423795E-2</v>
      </c>
      <c r="K4741">
        <v>15.6697757671066</v>
      </c>
      <c r="L4741">
        <v>15.8212735490804</v>
      </c>
      <c r="M4741">
        <v>97.890498070148993</v>
      </c>
      <c r="N4741">
        <v>8.0213903743315496E-2</v>
      </c>
      <c r="O4741">
        <v>16.779348494160999</v>
      </c>
      <c r="P4741">
        <v>25.1538461538461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403</v>
      </c>
      <c r="E4742">
        <v>2.50595422912424</v>
      </c>
      <c r="F4742">
        <v>8.33</v>
      </c>
      <c r="G4742">
        <v>-25.607179206340099</v>
      </c>
      <c r="H4742">
        <v>-4.5281007085368401</v>
      </c>
      <c r="I4742">
        <v>-12.4600461637378</v>
      </c>
      <c r="J4742">
        <v>-8.8922555041423795E-2</v>
      </c>
      <c r="K4742">
        <v>8.3299999999999894</v>
      </c>
      <c r="L4742">
        <v>8.3299999999999805</v>
      </c>
      <c r="M4742">
        <v>50</v>
      </c>
      <c r="O4742">
        <v>0</v>
      </c>
      <c r="P4742">
        <v>0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D4743" t="s">
        <v>629</v>
      </c>
      <c r="E4743">
        <v>2.5025556276588099</v>
      </c>
      <c r="F4743">
        <v>12.52</v>
      </c>
      <c r="G4743">
        <v>-25.846223031041301</v>
      </c>
      <c r="H4743">
        <v>-4.5281007085368401</v>
      </c>
      <c r="I4743">
        <v>-12.4600461637378</v>
      </c>
      <c r="J4743">
        <v>-8.8922555041423795E-2</v>
      </c>
      <c r="K4743">
        <v>12.519994826414401</v>
      </c>
      <c r="L4743">
        <v>12.5674962286155</v>
      </c>
      <c r="M4743">
        <v>55.887715274265297</v>
      </c>
      <c r="O4743">
        <v>0.23961661341853599</v>
      </c>
      <c r="P4743">
        <v>4.94551550712489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E4744">
        <v>2.4861773999999999</v>
      </c>
      <c r="F4744">
        <v>4.2</v>
      </c>
      <c r="G4744">
        <v>76.3158977167367</v>
      </c>
      <c r="H4744">
        <v>56.762221872108299</v>
      </c>
      <c r="I4744">
        <v>64.010542071556202</v>
      </c>
      <c r="J4744">
        <v>21.123198657079701</v>
      </c>
      <c r="K4744">
        <v>2.5613201605277398</v>
      </c>
      <c r="L4744">
        <v>1.5674587193412499</v>
      </c>
      <c r="M4744">
        <v>99.860850631693793</v>
      </c>
      <c r="N4744">
        <v>0.51379610804530895</v>
      </c>
      <c r="O4744">
        <v>0</v>
      </c>
      <c r="P4744">
        <v>112.121212121212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252</v>
      </c>
      <c r="E4745">
        <v>2.4054000000000002</v>
      </c>
      <c r="F4745">
        <v>3.99</v>
      </c>
      <c r="G4745">
        <v>-70.949644959764797</v>
      </c>
      <c r="H4745">
        <v>-4.5281007085368401</v>
      </c>
      <c r="I4745">
        <v>-6.0600461637378702</v>
      </c>
      <c r="J4745">
        <v>-8.8922555041423795E-2</v>
      </c>
      <c r="K4745">
        <v>3.8532626187480701</v>
      </c>
      <c r="L4745">
        <v>4.4363456163049504</v>
      </c>
      <c r="M4745">
        <v>12.9715163768309</v>
      </c>
      <c r="N4745">
        <v>0</v>
      </c>
      <c r="O4745">
        <v>82.957393483709197</v>
      </c>
      <c r="P4745">
        <v>19.461077844311301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46</v>
      </c>
      <c r="E4746">
        <v>2.34178631999999</v>
      </c>
      <c r="F4746">
        <v>2.4</v>
      </c>
      <c r="G4746">
        <v>-5.5931859894901201</v>
      </c>
      <c r="H4746">
        <v>-1.87035303188851</v>
      </c>
      <c r="I4746">
        <v>-12.2495918825592</v>
      </c>
      <c r="J4746">
        <v>1.0670674632677399</v>
      </c>
      <c r="K4746">
        <v>1.7400020759405499</v>
      </c>
      <c r="L4746">
        <v>1.26157303085244</v>
      </c>
      <c r="M4746">
        <v>79.607056726233907</v>
      </c>
      <c r="N4746">
        <v>1</v>
      </c>
      <c r="Q4746">
        <v>-3.5149089750809E-2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46</v>
      </c>
      <c r="E4747">
        <v>2.2983612181383499</v>
      </c>
      <c r="F4747">
        <v>24.48</v>
      </c>
      <c r="G4747">
        <v>1.89282079365982</v>
      </c>
      <c r="H4747">
        <v>-4.5281007085368401</v>
      </c>
      <c r="I4747">
        <v>-7.4857751517310103</v>
      </c>
      <c r="J4747">
        <v>-8.8922555041423795E-2</v>
      </c>
      <c r="K4747">
        <v>24.414569608585499</v>
      </c>
      <c r="L4747">
        <v>23.233616567971101</v>
      </c>
      <c r="M4747">
        <v>100</v>
      </c>
      <c r="O4747">
        <v>0</v>
      </c>
      <c r="P4747">
        <v>27.5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239</v>
      </c>
      <c r="E4748">
        <v>2.2678451000000002</v>
      </c>
      <c r="F4748">
        <v>3.31</v>
      </c>
      <c r="G4748">
        <v>-20.8603437633022</v>
      </c>
      <c r="H4748">
        <v>0.21873473450113101</v>
      </c>
      <c r="I4748">
        <v>-7.7132107206998999</v>
      </c>
      <c r="J4748">
        <v>-8.8922555041423795E-2</v>
      </c>
      <c r="K4748">
        <v>3.2369941721845898</v>
      </c>
      <c r="L4748">
        <v>3.1847096562267798</v>
      </c>
      <c r="M4748">
        <v>50</v>
      </c>
      <c r="O4748">
        <v>0</v>
      </c>
      <c r="P4748">
        <v>4.7468354430379698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E4749">
        <v>2.2430983119999999</v>
      </c>
      <c r="F4749">
        <v>3.76</v>
      </c>
      <c r="G4749">
        <v>286.77991756785298</v>
      </c>
      <c r="H4749">
        <v>7.0445995881990502</v>
      </c>
      <c r="I4749">
        <v>183.602945962246</v>
      </c>
      <c r="J4749">
        <v>-8.8922555041423795E-2</v>
      </c>
      <c r="K4749">
        <v>3.32140666600935</v>
      </c>
      <c r="L4749">
        <v>2.1697953681306199</v>
      </c>
      <c r="M4749">
        <v>99.999999987781294</v>
      </c>
      <c r="N4749">
        <v>2.0797773654916498</v>
      </c>
      <c r="O4749">
        <v>0</v>
      </c>
      <c r="P4749">
        <v>362.07228915662603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713</v>
      </c>
      <c r="E4750">
        <v>2.2099980540000002</v>
      </c>
      <c r="F4750">
        <v>73.69</v>
      </c>
      <c r="G4750">
        <v>47.149906762270703</v>
      </c>
      <c r="H4750">
        <v>0.105049551989834</v>
      </c>
      <c r="I4750">
        <v>19.246834980140498</v>
      </c>
      <c r="J4750">
        <v>2.8624422779916801</v>
      </c>
      <c r="K4750">
        <v>69.946284343741397</v>
      </c>
      <c r="L4750">
        <v>60.425496036689999</v>
      </c>
      <c r="M4750">
        <v>42.618677459081702</v>
      </c>
      <c r="N4750">
        <v>0.75858856460393598</v>
      </c>
      <c r="O4750">
        <v>1.7777174650563199</v>
      </c>
      <c r="P4750">
        <v>73.674287061041696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414</v>
      </c>
      <c r="E4751">
        <v>2.2056615000000002</v>
      </c>
      <c r="F4751">
        <v>7.64</v>
      </c>
      <c r="G4751">
        <v>1.72615412699314</v>
      </c>
      <c r="H4751">
        <v>2.2680157963175298</v>
      </c>
      <c r="I4751">
        <v>-16.720697792810501</v>
      </c>
      <c r="J4751">
        <v>3.26678214294515</v>
      </c>
      <c r="K4751">
        <v>7.4506342958331704</v>
      </c>
      <c r="L4751">
        <v>7.33662367745751</v>
      </c>
      <c r="M4751">
        <v>51.197251742616999</v>
      </c>
      <c r="N4751">
        <v>0.94285857204788703</v>
      </c>
      <c r="O4751">
        <v>22.382198952879499</v>
      </c>
      <c r="P4751">
        <v>45.2471482889733</v>
      </c>
      <c r="Q4751">
        <v>5.2917249097743001E-2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539</v>
      </c>
      <c r="E4752">
        <v>2.1650564000000001</v>
      </c>
      <c r="F4752">
        <v>6.98</v>
      </c>
      <c r="G4752">
        <v>-25.607179206340099</v>
      </c>
      <c r="H4752">
        <v>-4.5281007085368401</v>
      </c>
      <c r="I4752">
        <v>-12.4600461637378</v>
      </c>
      <c r="J4752">
        <v>-8.8922555041423795E-2</v>
      </c>
      <c r="K4752">
        <v>6.9799948083848502</v>
      </c>
      <c r="L4752">
        <v>6.9490876496789999</v>
      </c>
      <c r="M4752">
        <v>99.999996303717197</v>
      </c>
      <c r="O4752">
        <v>0</v>
      </c>
      <c r="P4752">
        <v>0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120</v>
      </c>
      <c r="E4753">
        <v>2.1067733</v>
      </c>
      <c r="F4753">
        <v>141.9</v>
      </c>
      <c r="G4753">
        <v>66.487040368588694</v>
      </c>
      <c r="H4753">
        <v>4.7545047920715698E-2</v>
      </c>
      <c r="I4753">
        <v>0.60768291992746604</v>
      </c>
      <c r="J4753">
        <v>-4.9882514141018302</v>
      </c>
      <c r="K4753">
        <v>148.167526136509</v>
      </c>
      <c r="L4753">
        <v>129.54557128247001</v>
      </c>
      <c r="M4753">
        <v>39.410640483733097</v>
      </c>
      <c r="N4753">
        <v>1.46038094962054</v>
      </c>
      <c r="O4753">
        <v>29.6687808315715</v>
      </c>
      <c r="P4753">
        <v>136.46058990168299</v>
      </c>
      <c r="Q4753">
        <v>2.4325757596312999E-2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21</v>
      </c>
      <c r="E4754">
        <v>2.08</v>
      </c>
      <c r="F4754">
        <v>16.64</v>
      </c>
      <c r="G4754">
        <v>-20.622952077002601</v>
      </c>
      <c r="H4754">
        <v>0.45612642080070398</v>
      </c>
      <c r="I4754">
        <v>-7.4758190344003301</v>
      </c>
      <c r="J4754">
        <v>-8.8922555041423795E-2</v>
      </c>
      <c r="K4754">
        <v>16.018583642019301</v>
      </c>
      <c r="L4754">
        <v>15.8909894800089</v>
      </c>
      <c r="M4754">
        <v>100</v>
      </c>
      <c r="N4754">
        <v>5.3636363636363598</v>
      </c>
      <c r="O4754">
        <v>0</v>
      </c>
      <c r="P4754">
        <v>4.9842271293375404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403</v>
      </c>
      <c r="E4755">
        <v>2.0541</v>
      </c>
      <c r="F4755">
        <v>4.0999999999999996</v>
      </c>
      <c r="G4755">
        <v>-20.747844167977</v>
      </c>
      <c r="H4755">
        <v>-4.5281007085368401</v>
      </c>
      <c r="I4755">
        <v>-12.4600461637378</v>
      </c>
      <c r="J4755">
        <v>-8.8922555041423795E-2</v>
      </c>
      <c r="K4755">
        <v>4.0999866402790603</v>
      </c>
      <c r="L4755">
        <v>4.08791565608258</v>
      </c>
      <c r="M4755">
        <v>99.806682354411805</v>
      </c>
      <c r="O4755">
        <v>0</v>
      </c>
      <c r="P4755">
        <v>4.8593350383631497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297</v>
      </c>
      <c r="E4756">
        <v>1.976</v>
      </c>
      <c r="F4756">
        <v>61.75</v>
      </c>
      <c r="G4756">
        <v>-25.607179206340099</v>
      </c>
      <c r="H4756">
        <v>-4.5281007085368401</v>
      </c>
      <c r="I4756">
        <v>-12.4600461637378</v>
      </c>
      <c r="J4756">
        <v>-8.8922555041423795E-2</v>
      </c>
      <c r="K4756">
        <v>61.75</v>
      </c>
      <c r="L4756">
        <v>61.75</v>
      </c>
      <c r="M4756">
        <v>50</v>
      </c>
      <c r="O4756">
        <v>0</v>
      </c>
      <c r="P4756">
        <v>0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89</v>
      </c>
      <c r="E4757">
        <v>1.95423462</v>
      </c>
      <c r="F4757">
        <v>7.9</v>
      </c>
      <c r="K4757">
        <v>7.7408079907778697</v>
      </c>
      <c r="M4757">
        <v>57.238046106161903</v>
      </c>
      <c r="N4757">
        <v>1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934</v>
      </c>
      <c r="E4758">
        <v>1.9468433999999999</v>
      </c>
      <c r="F4758">
        <v>3.93</v>
      </c>
      <c r="G4758">
        <v>22.137181695915402</v>
      </c>
      <c r="H4758">
        <v>5.2484356043123199</v>
      </c>
      <c r="I4758">
        <v>9.9698603783182005</v>
      </c>
      <c r="J4758">
        <v>-8.8922555041423795E-2</v>
      </c>
      <c r="K4758">
        <v>3.7067400449863599</v>
      </c>
      <c r="L4758">
        <v>3.33284388481382</v>
      </c>
      <c r="M4758">
        <v>99.758189427494898</v>
      </c>
      <c r="N4758">
        <v>4.0404040404040398</v>
      </c>
      <c r="O4758">
        <v>0</v>
      </c>
      <c r="P4758">
        <v>47.7443609022556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403</v>
      </c>
      <c r="E4759">
        <v>1.9411</v>
      </c>
      <c r="F4759">
        <v>4.29</v>
      </c>
      <c r="G4759">
        <v>330.775799517064</v>
      </c>
      <c r="H4759">
        <v>343.34423971699499</v>
      </c>
      <c r="I4759">
        <v>343.92293255966598</v>
      </c>
      <c r="J4759">
        <v>17.181272431031001</v>
      </c>
      <c r="M4759">
        <v>100</v>
      </c>
      <c r="O4759">
        <v>0</v>
      </c>
      <c r="P4759">
        <v>356.38297872340399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713</v>
      </c>
      <c r="E4760">
        <v>1.7649299939999901</v>
      </c>
      <c r="F4760">
        <v>4531.74</v>
      </c>
      <c r="G4760">
        <v>-22.613322374196599</v>
      </c>
      <c r="K4760">
        <v>4523.2196314963803</v>
      </c>
      <c r="L4760">
        <v>4345.2923176734603</v>
      </c>
      <c r="M4760">
        <v>66.2688689774686</v>
      </c>
      <c r="N4760">
        <v>1</v>
      </c>
      <c r="O4760">
        <v>4.3749200086500899</v>
      </c>
      <c r="P4760">
        <v>2.9938568321435399</v>
      </c>
      <c r="Q4760">
        <v>7.1969087878504007E-2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21</v>
      </c>
      <c r="E4761">
        <v>1.6015999999999999</v>
      </c>
      <c r="F4761">
        <v>0.44</v>
      </c>
      <c r="G4761">
        <v>-25.607179206340099</v>
      </c>
      <c r="H4761">
        <v>-4.5281007085368401</v>
      </c>
      <c r="I4761">
        <v>-12.4600461637378</v>
      </c>
      <c r="J4761">
        <v>-8.8922555041423795E-2</v>
      </c>
      <c r="K4761">
        <v>0.43999996690385801</v>
      </c>
      <c r="L4761">
        <v>0.43918992383667699</v>
      </c>
      <c r="M4761">
        <v>100</v>
      </c>
      <c r="O4761">
        <v>0</v>
      </c>
      <c r="P4761">
        <v>0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629</v>
      </c>
      <c r="E4762">
        <v>1.5193308000000001</v>
      </c>
      <c r="F4762">
        <v>4.42</v>
      </c>
      <c r="G4762">
        <v>51.902860954302298</v>
      </c>
      <c r="H4762">
        <v>-4.5281007085368401</v>
      </c>
      <c r="I4762">
        <v>48.853822449400703</v>
      </c>
      <c r="J4762">
        <v>-8.8922555041423795E-2</v>
      </c>
      <c r="K4762">
        <v>4.28245989133565</v>
      </c>
      <c r="L4762">
        <v>3.45158901981618</v>
      </c>
      <c r="M4762">
        <v>100</v>
      </c>
      <c r="N4762">
        <v>0</v>
      </c>
      <c r="O4762">
        <v>0</v>
      </c>
      <c r="P4762">
        <v>77.510040160642504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539</v>
      </c>
      <c r="E4763">
        <v>1.4979910400000001</v>
      </c>
      <c r="F4763">
        <v>21.24</v>
      </c>
      <c r="G4763">
        <v>44.995230432214001</v>
      </c>
      <c r="H4763">
        <v>22.945119203246399</v>
      </c>
      <c r="I4763">
        <v>35.0399538362621</v>
      </c>
      <c r="J4763">
        <v>10.0962626301437</v>
      </c>
      <c r="K4763">
        <v>14.298359705407901</v>
      </c>
      <c r="M4763">
        <v>100</v>
      </c>
      <c r="N4763">
        <v>0.22090059473237</v>
      </c>
      <c r="O4763">
        <v>0</v>
      </c>
      <c r="P4763">
        <v>70.602409638554207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140</v>
      </c>
      <c r="E4764">
        <v>1.3824000000000001</v>
      </c>
      <c r="F4764">
        <v>11.52</v>
      </c>
      <c r="G4764">
        <v>-25.607179206340099</v>
      </c>
      <c r="H4764">
        <v>-4.5281007085368401</v>
      </c>
      <c r="I4764">
        <v>-12.4600461637378</v>
      </c>
      <c r="J4764">
        <v>-8.8922555041423795E-2</v>
      </c>
      <c r="K4764">
        <v>11.5199999999999</v>
      </c>
      <c r="L4764">
        <v>11.52</v>
      </c>
      <c r="M4764">
        <v>50</v>
      </c>
      <c r="O4764">
        <v>0</v>
      </c>
      <c r="P4764">
        <v>0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109</v>
      </c>
      <c r="E4765">
        <v>1.37832452449136</v>
      </c>
      <c r="F4765">
        <v>13.12</v>
      </c>
      <c r="G4765">
        <v>-25.607179206340099</v>
      </c>
      <c r="H4765">
        <v>-4.5281007085368401</v>
      </c>
      <c r="I4765">
        <v>-12.4600461637378</v>
      </c>
      <c r="J4765">
        <v>-8.8922555041423795E-2</v>
      </c>
      <c r="K4765">
        <v>13.12</v>
      </c>
      <c r="L4765">
        <v>13.1199999999999</v>
      </c>
      <c r="M4765">
        <v>50</v>
      </c>
      <c r="O4765">
        <v>0</v>
      </c>
      <c r="P4765">
        <v>0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624</v>
      </c>
      <c r="E4766">
        <v>1.3188</v>
      </c>
      <c r="F4766">
        <v>18.84</v>
      </c>
      <c r="G4766">
        <v>-25.607179206340099</v>
      </c>
      <c r="H4766">
        <v>-4.5281007085368401</v>
      </c>
      <c r="I4766">
        <v>-12.4600461637378</v>
      </c>
      <c r="J4766">
        <v>-8.8922555041423795E-2</v>
      </c>
      <c r="K4766">
        <v>18.8399620697258</v>
      </c>
      <c r="L4766">
        <v>18.7321949045221</v>
      </c>
      <c r="M4766">
        <v>100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1151</v>
      </c>
      <c r="E4767">
        <v>1.2757499999999999</v>
      </c>
      <c r="F4767">
        <v>85.05</v>
      </c>
      <c r="G4767">
        <v>-46.601141119949098</v>
      </c>
      <c r="H4767">
        <v>-4.5281007085368401</v>
      </c>
      <c r="I4767">
        <v>-26.114868498763201</v>
      </c>
      <c r="J4767">
        <v>-8.8922555041423795E-2</v>
      </c>
      <c r="K4767">
        <v>85.382365164553605</v>
      </c>
      <c r="L4767">
        <v>90.494300509604301</v>
      </c>
      <c r="M4767">
        <v>3.8134211653962402</v>
      </c>
      <c r="O4767">
        <v>26.5726043503821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E4768">
        <v>1.2705</v>
      </c>
      <c r="F4768">
        <v>10.5</v>
      </c>
      <c r="G4768">
        <v>-25.607179206340099</v>
      </c>
      <c r="H4768">
        <v>-4.5281007085368401</v>
      </c>
      <c r="I4768">
        <v>-12.4600461637378</v>
      </c>
      <c r="J4768">
        <v>-8.8922555041423795E-2</v>
      </c>
      <c r="K4768">
        <v>10.499999973520101</v>
      </c>
      <c r="L4768">
        <v>10.4995478419618</v>
      </c>
      <c r="M4768">
        <v>100</v>
      </c>
      <c r="O4768">
        <v>0</v>
      </c>
      <c r="P4768">
        <v>0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75</v>
      </c>
      <c r="E4769">
        <v>1.2510239999999999</v>
      </c>
      <c r="F4769">
        <v>10.050000000000001</v>
      </c>
      <c r="G4769">
        <v>-25.607179206340099</v>
      </c>
      <c r="H4769">
        <v>-4.5281007085368401</v>
      </c>
      <c r="I4769">
        <v>-12.4600461637378</v>
      </c>
      <c r="J4769">
        <v>-8.8922555041423795E-2</v>
      </c>
      <c r="K4769">
        <v>10.050000000000001</v>
      </c>
      <c r="L4769">
        <v>10.049999999999899</v>
      </c>
      <c r="M4769">
        <v>50</v>
      </c>
      <c r="O4769">
        <v>0</v>
      </c>
      <c r="P4769">
        <v>0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75</v>
      </c>
      <c r="E4770">
        <v>1.143</v>
      </c>
      <c r="F4770">
        <v>3.81</v>
      </c>
      <c r="G4770">
        <v>-25.607179206340099</v>
      </c>
      <c r="H4770">
        <v>-4.5281007085368401</v>
      </c>
      <c r="I4770">
        <v>-12.4600461637378</v>
      </c>
      <c r="J4770">
        <v>-8.8922555041423795E-2</v>
      </c>
      <c r="K4770">
        <v>3.8099999511509401</v>
      </c>
      <c r="L4770">
        <v>3.80908730715114</v>
      </c>
      <c r="M4770">
        <v>100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E4771">
        <v>1.129</v>
      </c>
      <c r="F4771">
        <v>11.29</v>
      </c>
      <c r="G4771">
        <v>44.422941275587498</v>
      </c>
      <c r="H4771">
        <v>0.39754984908397101</v>
      </c>
      <c r="I4771">
        <v>57.570074318189803</v>
      </c>
      <c r="J4771">
        <v>-8.8922555041423795E-2</v>
      </c>
      <c r="K4771">
        <v>10.5419233087782</v>
      </c>
      <c r="L4771">
        <v>8.2262681735958996</v>
      </c>
      <c r="M4771">
        <v>100</v>
      </c>
      <c r="N4771">
        <v>3.28723645431874</v>
      </c>
      <c r="O4771">
        <v>0</v>
      </c>
      <c r="P4771">
        <v>70.030120481927696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629</v>
      </c>
      <c r="E4772">
        <v>1.0733211024003799</v>
      </c>
      <c r="F4772">
        <v>1.95</v>
      </c>
      <c r="K4772">
        <v>2.2159995707425302</v>
      </c>
      <c r="M4772" s="1">
        <v>2.4459774300000002E-7</v>
      </c>
      <c r="N4772">
        <v>1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46</v>
      </c>
      <c r="E4773">
        <v>0.93283125</v>
      </c>
      <c r="F4773">
        <v>57.85</v>
      </c>
      <c r="G4773">
        <v>-25.607179206340099</v>
      </c>
      <c r="H4773">
        <v>-4.5281007085368401</v>
      </c>
      <c r="I4773">
        <v>-12.4600461637378</v>
      </c>
      <c r="J4773">
        <v>-8.8922555041423795E-2</v>
      </c>
      <c r="K4773">
        <v>57.849897920579402</v>
      </c>
      <c r="L4773">
        <v>57.5607697195572</v>
      </c>
      <c r="M4773">
        <v>100</v>
      </c>
      <c r="O4773">
        <v>0</v>
      </c>
      <c r="P4773">
        <v>0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168</v>
      </c>
      <c r="E4774">
        <v>0.92903103284561495</v>
      </c>
      <c r="F4774">
        <v>9.5</v>
      </c>
      <c r="G4774">
        <v>-25.607179206340099</v>
      </c>
      <c r="H4774">
        <v>-4.5281007085368401</v>
      </c>
      <c r="I4774">
        <v>-12.4600461637378</v>
      </c>
      <c r="K4774">
        <v>9.5</v>
      </c>
      <c r="L4774">
        <v>9.5</v>
      </c>
      <c r="M4774">
        <v>50</v>
      </c>
      <c r="O4774">
        <v>0</v>
      </c>
      <c r="P4774">
        <v>0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539</v>
      </c>
      <c r="E4775">
        <v>0.86460657346542202</v>
      </c>
      <c r="F4775">
        <v>11.02</v>
      </c>
      <c r="G4775">
        <v>-25.607179206340099</v>
      </c>
      <c r="H4775">
        <v>-4.5281007085368401</v>
      </c>
      <c r="I4775">
        <v>-12.4600461637378</v>
      </c>
      <c r="J4775">
        <v>-8.8922555041423795E-2</v>
      </c>
      <c r="K4775">
        <v>11.0199999247133</v>
      </c>
      <c r="L4775">
        <v>11.0186349297235</v>
      </c>
      <c r="M4775">
        <v>100</v>
      </c>
      <c r="O4775">
        <v>0</v>
      </c>
      <c r="P4775">
        <v>0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624</v>
      </c>
      <c r="E4776">
        <v>0.73349999999999704</v>
      </c>
      <c r="F4776">
        <v>4.8899999999999997</v>
      </c>
      <c r="G4776">
        <v>-25.607179206340099</v>
      </c>
      <c r="H4776">
        <v>-4.5281007085368401</v>
      </c>
      <c r="I4776">
        <v>-12.4600461637378</v>
      </c>
      <c r="K4776">
        <v>4.8899999999999899</v>
      </c>
      <c r="L4776">
        <v>4.8899999999999801</v>
      </c>
      <c r="M4776">
        <v>50</v>
      </c>
      <c r="O4776">
        <v>0</v>
      </c>
      <c r="P4776">
        <v>0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189</v>
      </c>
      <c r="E4777">
        <v>0.69120000000000004</v>
      </c>
      <c r="F4777">
        <v>8.06</v>
      </c>
      <c r="G4777">
        <v>55.5164162992778</v>
      </c>
      <c r="H4777">
        <v>-4.5281007085368401</v>
      </c>
      <c r="I4777">
        <v>44.349292357662897</v>
      </c>
      <c r="J4777">
        <v>-8.8922555041423795E-2</v>
      </c>
      <c r="K4777">
        <v>7.0672321798338498</v>
      </c>
      <c r="L4777">
        <v>5.7016019303614298</v>
      </c>
      <c r="M4777">
        <v>100</v>
      </c>
      <c r="N4777">
        <v>0.20202020202020199</v>
      </c>
      <c r="O4777">
        <v>0</v>
      </c>
      <c r="P4777">
        <v>81.123595505617899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E4778">
        <v>0.66086999999999996</v>
      </c>
      <c r="F4778">
        <v>10.5</v>
      </c>
      <c r="G4778">
        <v>-25.607179206340099</v>
      </c>
      <c r="H4778">
        <v>-4.5281007085368401</v>
      </c>
      <c r="I4778">
        <v>-12.4600461637378</v>
      </c>
      <c r="J4778">
        <v>-8.8922555041423795E-2</v>
      </c>
      <c r="K4778">
        <v>9.7869521070889807</v>
      </c>
      <c r="M4778">
        <v>50</v>
      </c>
      <c r="O4778">
        <v>0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713</v>
      </c>
      <c r="E4779">
        <v>0.62861604399999904</v>
      </c>
      <c r="F4779">
        <v>37.04</v>
      </c>
      <c r="G4779">
        <v>46.4448170796394</v>
      </c>
      <c r="H4779">
        <v>0.415719516182255</v>
      </c>
      <c r="I4779">
        <v>19.3549004554791</v>
      </c>
      <c r="J4779">
        <v>2.5766449085474701</v>
      </c>
      <c r="K4779">
        <v>35.178256135999199</v>
      </c>
      <c r="L4779">
        <v>30.501311845653898</v>
      </c>
      <c r="M4779">
        <v>21.949362773198501</v>
      </c>
      <c r="N4779">
        <v>0.87348852825895895</v>
      </c>
      <c r="O4779">
        <v>5.2645788336933101</v>
      </c>
      <c r="P4779">
        <v>72.519795062878401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D4780" t="s">
        <v>117</v>
      </c>
      <c r="E4780">
        <v>0.49906499999999998</v>
      </c>
      <c r="F4780">
        <v>20.37</v>
      </c>
      <c r="G4780">
        <v>-15.379906479067399</v>
      </c>
      <c r="H4780">
        <v>0.471899291463172</v>
      </c>
      <c r="I4780">
        <v>-7.4600461637378599</v>
      </c>
      <c r="J4780">
        <v>-8.8922555041423795E-2</v>
      </c>
      <c r="K4780">
        <v>19.663688415227501</v>
      </c>
      <c r="L4780">
        <v>19.183478917051701</v>
      </c>
      <c r="M4780">
        <v>100</v>
      </c>
      <c r="N4780">
        <v>5.3636363636363598</v>
      </c>
      <c r="O4780">
        <v>0</v>
      </c>
      <c r="P4780">
        <v>10.2272727272727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140</v>
      </c>
      <c r="E4781">
        <v>0.49402200000000002</v>
      </c>
      <c r="F4781">
        <v>4.1100000000000003</v>
      </c>
      <c r="G4781">
        <v>-25.607179206340099</v>
      </c>
      <c r="H4781">
        <v>-4.5281007085368401</v>
      </c>
      <c r="I4781">
        <v>-12.4600461637378</v>
      </c>
      <c r="J4781">
        <v>-8.8922555041423795E-2</v>
      </c>
      <c r="K4781">
        <v>4.1099999462238603</v>
      </c>
      <c r="L4781">
        <v>4.10902494980248</v>
      </c>
      <c r="M4781">
        <v>100</v>
      </c>
      <c r="O4781">
        <v>0</v>
      </c>
      <c r="P4781">
        <v>0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E4782">
        <v>0.38200000000000001</v>
      </c>
      <c r="F4782">
        <v>9.5500000000000007</v>
      </c>
      <c r="G4782">
        <v>-25.607179206340099</v>
      </c>
      <c r="H4782">
        <v>-4.5281007085368401</v>
      </c>
      <c r="I4782">
        <v>-12.4600461637378</v>
      </c>
      <c r="J4782">
        <v>-8.8922555041423795E-2</v>
      </c>
      <c r="K4782">
        <v>9.5499983058842695</v>
      </c>
      <c r="L4782">
        <v>9.52411111630615</v>
      </c>
      <c r="M4782">
        <v>100</v>
      </c>
      <c r="O4782">
        <v>0</v>
      </c>
      <c r="P4782">
        <v>0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46</v>
      </c>
      <c r="E4783">
        <v>0.36780000000000002</v>
      </c>
      <c r="F4783">
        <v>12.26</v>
      </c>
      <c r="G4783">
        <v>166.297582698421</v>
      </c>
      <c r="H4783">
        <v>5.6246396328827304</v>
      </c>
      <c r="I4783">
        <v>179.444715741024</v>
      </c>
      <c r="J4783">
        <v>-8.8922555041423795E-2</v>
      </c>
      <c r="K4783">
        <v>10.921740742186699</v>
      </c>
      <c r="M4783">
        <v>100</v>
      </c>
      <c r="N4783">
        <v>0.16761363636363599</v>
      </c>
      <c r="O4783">
        <v>0</v>
      </c>
      <c r="P4783">
        <v>191.90476190476099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539</v>
      </c>
      <c r="E4784">
        <v>0.36536371200000001</v>
      </c>
      <c r="F4784">
        <v>3.84</v>
      </c>
      <c r="G4784">
        <v>-25.607179206340099</v>
      </c>
      <c r="H4784">
        <v>-4.5281007085368401</v>
      </c>
      <c r="I4784">
        <v>-12.4600461637378</v>
      </c>
      <c r="J4784">
        <v>-8.8922555041423795E-2</v>
      </c>
      <c r="K4784">
        <v>3.83998954925943</v>
      </c>
      <c r="L4784">
        <v>3.8180514921632902</v>
      </c>
      <c r="M4784">
        <v>100</v>
      </c>
      <c r="O4784">
        <v>0</v>
      </c>
      <c r="P4784">
        <v>0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403</v>
      </c>
      <c r="E4785">
        <v>0.35678500000000002</v>
      </c>
      <c r="F4785">
        <v>7.15</v>
      </c>
      <c r="G4785">
        <v>-25.607179206340099</v>
      </c>
      <c r="H4785">
        <v>-4.5281007085368401</v>
      </c>
      <c r="I4785">
        <v>-12.4600461637378</v>
      </c>
      <c r="J4785">
        <v>-8.8922555041423795E-2</v>
      </c>
      <c r="K4785">
        <v>7.1499999002696999</v>
      </c>
      <c r="L4785">
        <v>7.1482451769035302</v>
      </c>
      <c r="M4785">
        <v>100</v>
      </c>
      <c r="O4785">
        <v>0</v>
      </c>
      <c r="P4785">
        <v>0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117</v>
      </c>
      <c r="E4786">
        <v>0.34499999999999997</v>
      </c>
      <c r="F4786">
        <v>3.45</v>
      </c>
      <c r="G4786">
        <v>-15.734567741372</v>
      </c>
      <c r="H4786">
        <v>-4.5281007085368401</v>
      </c>
      <c r="I4786">
        <v>-12.4600461637378</v>
      </c>
      <c r="J4786">
        <v>-8.8922555041423795E-2</v>
      </c>
      <c r="K4786">
        <v>3.4497559429560498</v>
      </c>
      <c r="L4786">
        <v>3.4036025659278</v>
      </c>
      <c r="M4786">
        <v>100</v>
      </c>
      <c r="O4786">
        <v>0</v>
      </c>
      <c r="P4786">
        <v>9.8726114649681591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629</v>
      </c>
      <c r="E4787">
        <v>0.33499999999999802</v>
      </c>
      <c r="F4787">
        <v>1</v>
      </c>
      <c r="G4787">
        <v>-14.8449732899431</v>
      </c>
      <c r="H4787">
        <v>-4.2627840798750798</v>
      </c>
      <c r="I4787">
        <v>-17.738252227332602</v>
      </c>
      <c r="J4787">
        <v>-0.68487498968562099</v>
      </c>
      <c r="M4787">
        <v>50</v>
      </c>
      <c r="N4787">
        <v>1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403</v>
      </c>
      <c r="E4788">
        <v>0.28151999999999999</v>
      </c>
      <c r="F4788">
        <v>11.73</v>
      </c>
      <c r="G4788">
        <v>105.298332604683</v>
      </c>
      <c r="H4788">
        <v>-4.5281007085368401</v>
      </c>
      <c r="I4788">
        <v>-12.4600461637378</v>
      </c>
      <c r="J4788">
        <v>-8.8922555041423795E-2</v>
      </c>
      <c r="K4788">
        <v>11.709127666314799</v>
      </c>
      <c r="L4788">
        <v>10.229372334428801</v>
      </c>
      <c r="M4788">
        <v>99.999262565895194</v>
      </c>
      <c r="O4788">
        <v>0</v>
      </c>
      <c r="P4788">
        <v>263.15789473684202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336</v>
      </c>
      <c r="E4789">
        <v>0.22970760000000001</v>
      </c>
      <c r="F4789">
        <v>2.14</v>
      </c>
      <c r="G4789">
        <v>-20.705218422026402</v>
      </c>
      <c r="H4789">
        <v>0.37386007577688901</v>
      </c>
      <c r="I4789">
        <v>-7.5580853794241403</v>
      </c>
      <c r="J4789">
        <v>-8.8922555041423795E-2</v>
      </c>
      <c r="K4789">
        <v>2.0851232228010899</v>
      </c>
      <c r="L4789">
        <v>2.0538471035263299</v>
      </c>
      <c r="M4789">
        <v>100</v>
      </c>
      <c r="N4789">
        <v>0</v>
      </c>
      <c r="O4789">
        <v>0</v>
      </c>
      <c r="P4789">
        <v>4.9019607843137303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75</v>
      </c>
      <c r="E4790">
        <v>0.205176</v>
      </c>
      <c r="F4790">
        <v>1.03</v>
      </c>
      <c r="G4790">
        <v>-25.607179206340099</v>
      </c>
      <c r="H4790">
        <v>-4.5281007085368401</v>
      </c>
      <c r="I4790">
        <v>-12.4600461637378</v>
      </c>
      <c r="J4790">
        <v>-8.8922555041423795E-2</v>
      </c>
      <c r="K4790">
        <v>1.0299999938940601</v>
      </c>
      <c r="L4790">
        <v>1.02989256185124</v>
      </c>
      <c r="M4790">
        <v>100</v>
      </c>
      <c r="O4790">
        <v>0</v>
      </c>
      <c r="P4790">
        <v>0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934</v>
      </c>
      <c r="E4791">
        <v>0.20382</v>
      </c>
      <c r="F4791">
        <v>2.58</v>
      </c>
      <c r="G4791">
        <v>-25.607179206340099</v>
      </c>
      <c r="H4791">
        <v>-4.5281007085368401</v>
      </c>
      <c r="I4791">
        <v>-12.4600461637378</v>
      </c>
      <c r="K4791">
        <v>2.5799999999999899</v>
      </c>
      <c r="L4791">
        <v>2.5799999999999899</v>
      </c>
      <c r="M4791">
        <v>50</v>
      </c>
      <c r="O4791">
        <v>0</v>
      </c>
      <c r="P4791">
        <v>0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E4792">
        <v>0.20069999999999999</v>
      </c>
      <c r="F4792">
        <v>21.07</v>
      </c>
      <c r="G4792">
        <v>-25.607179206340099</v>
      </c>
      <c r="H4792">
        <v>0.45446032783585499</v>
      </c>
      <c r="I4792">
        <v>28.006620502928701</v>
      </c>
      <c r="J4792">
        <v>-8.8922555041423795E-2</v>
      </c>
      <c r="K4792">
        <v>18.862821817316199</v>
      </c>
      <c r="M4792">
        <v>100</v>
      </c>
      <c r="N4792">
        <v>0</v>
      </c>
      <c r="O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100</v>
      </c>
      <c r="E4793">
        <v>0.17280000000000001</v>
      </c>
      <c r="F4793">
        <v>1.44</v>
      </c>
      <c r="G4793">
        <v>-91.157418440789897</v>
      </c>
      <c r="H4793">
        <v>-4.5281007085368401</v>
      </c>
      <c r="I4793">
        <v>-78.010285398187605</v>
      </c>
      <c r="J4793">
        <v>-8.8922555041423795E-2</v>
      </c>
      <c r="K4793">
        <v>1.51599561782055</v>
      </c>
      <c r="L4793">
        <v>2.56737409726624</v>
      </c>
      <c r="M4793">
        <v>100</v>
      </c>
      <c r="O4793">
        <v>190.277777777777</v>
      </c>
      <c r="P4793">
        <v>71.428571428571402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214</v>
      </c>
      <c r="E4794">
        <v>0.124319999999998</v>
      </c>
      <c r="F4794">
        <v>5.18</v>
      </c>
      <c r="G4794">
        <v>-25.607179206340099</v>
      </c>
      <c r="H4794">
        <v>-4.5281007085368401</v>
      </c>
      <c r="I4794">
        <v>-12.4600461637378</v>
      </c>
      <c r="J4794">
        <v>-8.8922555041423795E-2</v>
      </c>
      <c r="K4794">
        <v>5.18</v>
      </c>
      <c r="L4794">
        <v>5.1799999999999899</v>
      </c>
      <c r="M4794">
        <v>100</v>
      </c>
      <c r="O4794">
        <v>0</v>
      </c>
      <c r="P4794">
        <v>0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214</v>
      </c>
      <c r="E4795">
        <v>0.114264</v>
      </c>
      <c r="F4795">
        <v>12</v>
      </c>
      <c r="G4795">
        <v>-25.607179206340099</v>
      </c>
      <c r="H4795">
        <v>-4.5281007085368401</v>
      </c>
      <c r="I4795">
        <v>-12.4600461637378</v>
      </c>
      <c r="J4795">
        <v>-8.8922555041423795E-2</v>
      </c>
      <c r="K4795">
        <v>12</v>
      </c>
      <c r="L4795">
        <v>12</v>
      </c>
      <c r="M4795">
        <v>50</v>
      </c>
      <c r="O4795">
        <v>0</v>
      </c>
      <c r="P4795">
        <v>0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130</v>
      </c>
      <c r="E4796">
        <v>0.105825</v>
      </c>
      <c r="F4796">
        <v>4.25</v>
      </c>
      <c r="G4796">
        <v>-25.607179206340099</v>
      </c>
      <c r="H4796">
        <v>-4.5281007085368401</v>
      </c>
      <c r="I4796">
        <v>-12.4600461637378</v>
      </c>
      <c r="J4796">
        <v>-8.8922555041423795E-2</v>
      </c>
      <c r="K4796">
        <v>4.2499999853337904</v>
      </c>
      <c r="L4796">
        <v>4.2497340772188501</v>
      </c>
      <c r="M4796">
        <v>100</v>
      </c>
      <c r="O4796">
        <v>0</v>
      </c>
      <c r="P4796">
        <v>0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168</v>
      </c>
      <c r="E4797">
        <v>9.7919999999999993E-2</v>
      </c>
      <c r="F4797">
        <v>2.04</v>
      </c>
      <c r="G4797">
        <v>-5.60717920634018</v>
      </c>
      <c r="H4797">
        <v>5.1493186463018601</v>
      </c>
      <c r="I4797">
        <v>7.5399538362621197</v>
      </c>
      <c r="J4797">
        <v>-8.8922555041423795E-2</v>
      </c>
      <c r="K4797">
        <v>1.9287590155718399</v>
      </c>
      <c r="L4797">
        <v>1.7890553790414101</v>
      </c>
      <c r="M4797">
        <v>100</v>
      </c>
      <c r="N4797">
        <v>0</v>
      </c>
      <c r="O4797">
        <v>0</v>
      </c>
      <c r="P4797">
        <v>19.999999999999901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403</v>
      </c>
      <c r="E4798">
        <v>9.7884604062407093E-2</v>
      </c>
      <c r="F4798">
        <v>4.63</v>
      </c>
      <c r="G4798">
        <v>-9.8571792063401809</v>
      </c>
      <c r="H4798">
        <v>11.2218992914631</v>
      </c>
      <c r="I4798">
        <v>3.2899538362621099</v>
      </c>
      <c r="J4798">
        <v>-8.8922555041423795E-2</v>
      </c>
      <c r="K4798">
        <v>4.3228224044584804</v>
      </c>
      <c r="L4798">
        <v>4.1035959570977001</v>
      </c>
      <c r="M4798">
        <v>50</v>
      </c>
      <c r="N4798">
        <v>0</v>
      </c>
      <c r="O4798">
        <v>0</v>
      </c>
      <c r="P4798">
        <v>15.749999999999901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539</v>
      </c>
      <c r="E4799">
        <v>9.1329431639917899E-2</v>
      </c>
      <c r="F4799">
        <v>4.55</v>
      </c>
      <c r="G4799">
        <v>-25.607179206340099</v>
      </c>
      <c r="H4799">
        <v>-4.5281007085368401</v>
      </c>
      <c r="I4799">
        <v>-12.4600461637378</v>
      </c>
      <c r="J4799">
        <v>-8.8922555041423795E-2</v>
      </c>
      <c r="K4799">
        <v>4.55</v>
      </c>
      <c r="L4799">
        <v>4.5499999999999803</v>
      </c>
      <c r="M4799">
        <v>50</v>
      </c>
      <c r="O4799">
        <v>0</v>
      </c>
      <c r="P4799">
        <v>0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130</v>
      </c>
      <c r="E4800">
        <v>9.0601812000000004E-2</v>
      </c>
      <c r="F4800">
        <v>0.44</v>
      </c>
      <c r="G4800">
        <v>-15.607179206340099</v>
      </c>
      <c r="H4800">
        <v>-4.5281007085368401</v>
      </c>
      <c r="I4800">
        <v>-12.4600461637378</v>
      </c>
      <c r="J4800">
        <v>-8.8922555041423795E-2</v>
      </c>
      <c r="K4800">
        <v>0.43998410306976099</v>
      </c>
      <c r="L4800">
        <v>0.433724046430503</v>
      </c>
      <c r="M4800">
        <v>50</v>
      </c>
      <c r="O4800">
        <v>0</v>
      </c>
      <c r="P4800">
        <v>9.9999999999999805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624</v>
      </c>
      <c r="E4801">
        <v>8.9298000000000002E-2</v>
      </c>
      <c r="F4801">
        <v>38.74</v>
      </c>
      <c r="G4801">
        <v>-20.6207293418415</v>
      </c>
      <c r="H4801">
        <v>-4.5281007085368401</v>
      </c>
      <c r="I4801">
        <v>-12.4600461637378</v>
      </c>
      <c r="J4801">
        <v>-8.8922555041423795E-2</v>
      </c>
      <c r="K4801">
        <v>38.739115838458801</v>
      </c>
      <c r="L4801">
        <v>38.438179495593701</v>
      </c>
      <c r="M4801">
        <v>50</v>
      </c>
      <c r="O4801">
        <v>0</v>
      </c>
      <c r="P4801">
        <v>4.9864498644986499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E4802">
        <v>8.1900000000000001E-2</v>
      </c>
      <c r="F4802">
        <v>0.13</v>
      </c>
      <c r="G4802">
        <v>-25.607179206340099</v>
      </c>
      <c r="H4802">
        <v>-4.5281007085368401</v>
      </c>
      <c r="I4802">
        <v>-12.4600461637378</v>
      </c>
      <c r="J4802">
        <v>-8.8922555041423795E-2</v>
      </c>
      <c r="K4802">
        <v>0.12999999999999901</v>
      </c>
      <c r="L4802">
        <v>0.12999999999999901</v>
      </c>
      <c r="M4802">
        <v>50</v>
      </c>
      <c r="O4802">
        <v>0</v>
      </c>
      <c r="P4802">
        <v>0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539</v>
      </c>
      <c r="E4803">
        <v>7.0599999999999996E-2</v>
      </c>
      <c r="F4803">
        <v>3.53</v>
      </c>
      <c r="G4803">
        <v>-15.638331854315201</v>
      </c>
      <c r="H4803">
        <v>0.219673772175316</v>
      </c>
      <c r="I4803">
        <v>-7.7122716830257199</v>
      </c>
      <c r="J4803">
        <v>-8.8922555041423795E-2</v>
      </c>
      <c r="K4803">
        <v>3.4383182094910101</v>
      </c>
      <c r="L4803">
        <v>3.4496000256479999</v>
      </c>
      <c r="M4803">
        <v>100</v>
      </c>
      <c r="N4803">
        <v>0</v>
      </c>
      <c r="O4803">
        <v>0</v>
      </c>
      <c r="P4803">
        <v>9.9688473520249197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414</v>
      </c>
      <c r="E4804">
        <v>5.2079951999999999E-2</v>
      </c>
      <c r="F4804">
        <v>1.78</v>
      </c>
      <c r="G4804">
        <v>166.196099482184</v>
      </c>
      <c r="H4804">
        <v>0.17778164440433999</v>
      </c>
      <c r="I4804">
        <v>25.524449960293101</v>
      </c>
      <c r="J4804">
        <v>-8.8922555041423795E-2</v>
      </c>
      <c r="K4804">
        <v>1.64113425116052</v>
      </c>
      <c r="L4804">
        <v>1.32031503275463</v>
      </c>
      <c r="M4804">
        <v>100</v>
      </c>
      <c r="N4804">
        <v>2.2527272727272698</v>
      </c>
      <c r="O4804">
        <v>0</v>
      </c>
      <c r="P4804">
        <v>191.80327868852399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179</v>
      </c>
      <c r="E4805">
        <v>5.1029999999999999E-2</v>
      </c>
      <c r="F4805">
        <v>22.68</v>
      </c>
      <c r="G4805">
        <v>-93.931201552708899</v>
      </c>
      <c r="H4805">
        <v>-4.5281007085368401</v>
      </c>
      <c r="I4805">
        <v>-12.4600461637378</v>
      </c>
      <c r="J4805">
        <v>-8.8922555041423795E-2</v>
      </c>
      <c r="K4805">
        <v>22.908863966054898</v>
      </c>
      <c r="L4805">
        <v>35.476454488444702</v>
      </c>
      <c r="M4805">
        <v>0</v>
      </c>
      <c r="O4805">
        <v>215.69664902998201</v>
      </c>
      <c r="P4805">
        <v>4.9999999999999796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140</v>
      </c>
      <c r="E4806">
        <v>2.6800000000000001E-2</v>
      </c>
      <c r="F4806">
        <v>1.34</v>
      </c>
      <c r="G4806">
        <v>-25.607179206340099</v>
      </c>
      <c r="H4806">
        <v>-4.5281007085368401</v>
      </c>
      <c r="I4806">
        <v>-12.4600461637378</v>
      </c>
      <c r="J4806">
        <v>-8.8922555041423795E-2</v>
      </c>
      <c r="K4806">
        <v>1.33999999120026</v>
      </c>
      <c r="L4806">
        <v>1.33984044633132</v>
      </c>
      <c r="M4806">
        <v>100</v>
      </c>
      <c r="O4806">
        <v>0</v>
      </c>
      <c r="P4806">
        <v>0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130</v>
      </c>
      <c r="E4807">
        <v>2.4500000000000001E-2</v>
      </c>
      <c r="F4807">
        <v>0.05</v>
      </c>
      <c r="G4807">
        <v>-25.607179206340099</v>
      </c>
      <c r="H4807">
        <v>-4.5281007085368401</v>
      </c>
      <c r="I4807">
        <v>137.53995383626199</v>
      </c>
      <c r="J4807">
        <v>-8.8922555041423795E-2</v>
      </c>
      <c r="K4807">
        <v>4.09309337686092E-2</v>
      </c>
      <c r="M4807">
        <v>100</v>
      </c>
      <c r="N4807">
        <v>0</v>
      </c>
      <c r="O4807">
        <v>0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E4808">
        <v>4.9799999999999996E-4</v>
      </c>
      <c r="F4808">
        <v>0.02</v>
      </c>
      <c r="G4808">
        <v>-25.607179206340099</v>
      </c>
      <c r="H4808">
        <v>-4.5281007085368401</v>
      </c>
      <c r="I4808">
        <v>-12.4600461637378</v>
      </c>
      <c r="J4808">
        <v>-8.8922555041423795E-2</v>
      </c>
      <c r="K4808">
        <v>0.02</v>
      </c>
      <c r="L4808">
        <v>0.02</v>
      </c>
      <c r="M4808">
        <v>50</v>
      </c>
      <c r="O4808">
        <v>0</v>
      </c>
      <c r="P4808">
        <v>0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1308</v>
      </c>
      <c r="E4809">
        <v>0</v>
      </c>
      <c r="F4809">
        <v>1233.2</v>
      </c>
      <c r="G4809">
        <v>-18.216854857083799</v>
      </c>
      <c r="H4809">
        <v>-3.5469069227641499</v>
      </c>
      <c r="I4809">
        <v>-7.9949511608153498</v>
      </c>
      <c r="J4809">
        <v>0.19772673401961399</v>
      </c>
      <c r="K4809">
        <v>1223.3932257978699</v>
      </c>
      <c r="L4809">
        <v>1195.73623075764</v>
      </c>
      <c r="M4809">
        <v>36.382996971611497</v>
      </c>
      <c r="N4809">
        <v>1.0642009131768799</v>
      </c>
      <c r="O4809">
        <v>2.4164774570223799</v>
      </c>
      <c r="P4809">
        <v>7.6090750436300203</v>
      </c>
      <c r="Q4809">
        <v>-0.13193077695746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1308</v>
      </c>
      <c r="E4810">
        <v>0</v>
      </c>
      <c r="F4810">
        <v>1221.03</v>
      </c>
      <c r="G4810">
        <v>-18.353043076090401</v>
      </c>
      <c r="H4810">
        <v>-3.7861386310430198</v>
      </c>
      <c r="I4810">
        <v>-8.6847935311748294</v>
      </c>
      <c r="J4810">
        <v>7.3369866394291799E-2</v>
      </c>
      <c r="K4810">
        <v>1212.6160961199</v>
      </c>
      <c r="L4810">
        <v>1186.9023146831701</v>
      </c>
      <c r="M4810">
        <v>36.058663394519002</v>
      </c>
      <c r="N4810">
        <v>1.06392715063008</v>
      </c>
      <c r="O4810">
        <v>2.9950124075575499</v>
      </c>
      <c r="P4810">
        <v>8.8747213553276705</v>
      </c>
      <c r="Q4810">
        <v>-0.13333261542483699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713</v>
      </c>
      <c r="E4811">
        <v>0</v>
      </c>
      <c r="F4811">
        <v>53.13</v>
      </c>
      <c r="G4811">
        <v>-8.6575047386294397</v>
      </c>
      <c r="H4811">
        <v>1.0384212022408901</v>
      </c>
      <c r="I4811">
        <v>-1.87391678233748</v>
      </c>
      <c r="J4811">
        <v>-0.126305732611523</v>
      </c>
      <c r="K4811">
        <v>51.273296442432901</v>
      </c>
      <c r="L4811">
        <v>48.163218193976199</v>
      </c>
      <c r="M4811">
        <v>37.853305265548997</v>
      </c>
      <c r="N4811">
        <v>0.13597523561460101</v>
      </c>
      <c r="O4811">
        <v>4.4607566346696403</v>
      </c>
      <c r="P4811">
        <v>24.5487364620938</v>
      </c>
      <c r="Q4811">
        <v>7.2054511565187995E-2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713</v>
      </c>
      <c r="E4812">
        <v>0</v>
      </c>
      <c r="F4812">
        <v>26.15</v>
      </c>
      <c r="G4812">
        <v>-10.5889606717249</v>
      </c>
      <c r="H4812">
        <v>0.98719719806541895</v>
      </c>
      <c r="I4812">
        <v>-5.1955972527899403</v>
      </c>
      <c r="J4812">
        <v>-0.58246849277870105</v>
      </c>
      <c r="K4812">
        <v>25.133072589309101</v>
      </c>
      <c r="L4812">
        <v>23.907594616740401</v>
      </c>
      <c r="M4812">
        <v>42.1652590342811</v>
      </c>
      <c r="N4812">
        <v>1.7445868824115001</v>
      </c>
      <c r="O4812">
        <v>2.79158699808794</v>
      </c>
      <c r="P4812">
        <v>19.679633867276799</v>
      </c>
      <c r="Q4812">
        <v>-2.5629607369169999E-2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713</v>
      </c>
      <c r="E4813">
        <v>0</v>
      </c>
      <c r="F4813">
        <v>21.8</v>
      </c>
      <c r="G4813">
        <v>33.284949073543203</v>
      </c>
      <c r="H4813">
        <v>4.0714078909717504</v>
      </c>
      <c r="I4813">
        <v>10.218625755226601</v>
      </c>
      <c r="J4813">
        <v>2.3207159991754498</v>
      </c>
      <c r="K4813">
        <v>20.529695011264899</v>
      </c>
      <c r="L4813">
        <v>18.179546107324001</v>
      </c>
      <c r="M4813">
        <v>39.917065374287702</v>
      </c>
      <c r="N4813">
        <v>1.3622465510656201</v>
      </c>
      <c r="O4813">
        <v>4.9082568807339504</v>
      </c>
      <c r="P4813">
        <v>59.240321402483502</v>
      </c>
      <c r="Q4813">
        <v>8.1438948753974005E-2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713</v>
      </c>
      <c r="E4814">
        <v>0</v>
      </c>
      <c r="F4814">
        <v>29.76</v>
      </c>
      <c r="G4814">
        <v>25.832183798968099</v>
      </c>
      <c r="H4814">
        <v>0.55844114946387002</v>
      </c>
      <c r="I4814">
        <v>11.4315486907644</v>
      </c>
      <c r="J4814">
        <v>2.5326710979423601</v>
      </c>
      <c r="K4814">
        <v>28.188590033322299</v>
      </c>
      <c r="L4814">
        <v>25.296916995226901</v>
      </c>
      <c r="M4814">
        <v>46.770192321881197</v>
      </c>
      <c r="N4814">
        <v>1.47133335760419</v>
      </c>
      <c r="O4814">
        <v>9.0389784946236507</v>
      </c>
      <c r="P4814">
        <v>55.648535564853503</v>
      </c>
      <c r="Q4814">
        <v>-1.7638996257211999E-2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713</v>
      </c>
      <c r="E4815">
        <v>0</v>
      </c>
      <c r="F4815">
        <v>39.71</v>
      </c>
      <c r="G4815">
        <v>4.1313828851630801</v>
      </c>
      <c r="H4815">
        <v>2.4015368181155901</v>
      </c>
      <c r="I4815">
        <v>-4.2878859893984496</v>
      </c>
      <c r="J4815">
        <v>0.74043155403120298</v>
      </c>
      <c r="K4815">
        <v>37.566549138334601</v>
      </c>
      <c r="L4815">
        <v>36.203683115449401</v>
      </c>
      <c r="M4815">
        <v>42.372329352446798</v>
      </c>
      <c r="N4815">
        <v>1.1754078356824</v>
      </c>
      <c r="O4815">
        <v>4.1299420800805899</v>
      </c>
      <c r="P4815">
        <v>40.8156028368794</v>
      </c>
      <c r="Q4815">
        <v>2.6969867049001998E-2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713</v>
      </c>
      <c r="E4816">
        <v>0</v>
      </c>
      <c r="F4816">
        <v>38.54</v>
      </c>
      <c r="G4816">
        <v>13.361818630718201</v>
      </c>
      <c r="H4816">
        <v>1.4473426748192399</v>
      </c>
      <c r="I4816">
        <v>5.1116438911736397</v>
      </c>
      <c r="J4816">
        <v>1.0832577002333901</v>
      </c>
      <c r="K4816">
        <v>36.711331996625503</v>
      </c>
      <c r="L4816">
        <v>33.439296541199099</v>
      </c>
      <c r="M4816">
        <v>37.855201331873801</v>
      </c>
      <c r="N4816">
        <v>0.53514603109033998</v>
      </c>
      <c r="O4816">
        <v>1.4270887389725</v>
      </c>
      <c r="P4816">
        <v>59.2561983471074</v>
      </c>
      <c r="Q4816">
        <v>5.8879591037521002E-2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713</v>
      </c>
      <c r="E4817">
        <v>0</v>
      </c>
      <c r="F4817">
        <v>53.01</v>
      </c>
      <c r="G4817">
        <v>-8.1918218263888498</v>
      </c>
      <c r="H4817">
        <v>0.49752010344580999</v>
      </c>
      <c r="I4817">
        <v>-1.6300231656195401</v>
      </c>
      <c r="J4817">
        <v>4.2606945146475901E-2</v>
      </c>
      <c r="K4817">
        <v>51.115010591170403</v>
      </c>
      <c r="L4817">
        <v>48.0122362336705</v>
      </c>
      <c r="M4817">
        <v>38.548106434567202</v>
      </c>
      <c r="N4817">
        <v>0.66480510481948896</v>
      </c>
      <c r="O4817">
        <v>2.81079041690246</v>
      </c>
      <c r="P4817">
        <v>25.467455621301699</v>
      </c>
      <c r="Q4817">
        <v>-3.9160773297699998E-4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713</v>
      </c>
      <c r="E4818">
        <v>0</v>
      </c>
      <c r="F4818">
        <v>152.74</v>
      </c>
      <c r="G4818">
        <v>11.559367296904201</v>
      </c>
      <c r="H4818">
        <v>2.7715242393725998</v>
      </c>
      <c r="I4818">
        <v>5.03226152856982</v>
      </c>
      <c r="J4818">
        <v>3.5678138915501001</v>
      </c>
      <c r="K4818">
        <v>145.17013383803001</v>
      </c>
      <c r="L4818">
        <v>134.10235133843301</v>
      </c>
      <c r="M4818">
        <v>34.574083232051997</v>
      </c>
      <c r="N4818">
        <v>0.777520311498342</v>
      </c>
      <c r="O4818">
        <v>1.2832263978001599</v>
      </c>
      <c r="P4818">
        <v>39.361313868613102</v>
      </c>
      <c r="Q4818">
        <v>3.8010026247456002E-2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542</v>
      </c>
      <c r="E4819">
        <v>0</v>
      </c>
      <c r="F4819">
        <v>89.78</v>
      </c>
      <c r="G4819">
        <v>-33.050478175412302</v>
      </c>
      <c r="H4819">
        <v>-25.106239823261301</v>
      </c>
      <c r="I4819">
        <v>-21.773177476869101</v>
      </c>
      <c r="J4819">
        <v>-1.9639225550414099</v>
      </c>
      <c r="K4819">
        <v>93.729732295670303</v>
      </c>
      <c r="L4819">
        <v>98.187092565931906</v>
      </c>
      <c r="M4819">
        <v>70.236447926634199</v>
      </c>
      <c r="N4819">
        <v>0.67418402638583397</v>
      </c>
      <c r="O4819">
        <v>47.360213856092599</v>
      </c>
      <c r="P4819">
        <v>35.947910357359099</v>
      </c>
      <c r="Q4819">
        <v>0.14567341613641299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713</v>
      </c>
      <c r="E4820">
        <v>0</v>
      </c>
      <c r="F4820">
        <v>271.89</v>
      </c>
      <c r="G4820">
        <v>5.4999670951353599</v>
      </c>
      <c r="H4820">
        <v>-1.62759480634461</v>
      </c>
      <c r="I4820">
        <v>3.3067936557290198</v>
      </c>
      <c r="J4820">
        <v>0.87441898998190404</v>
      </c>
      <c r="K4820">
        <v>260.12470361337802</v>
      </c>
      <c r="L4820">
        <v>239.43724999925999</v>
      </c>
      <c r="M4820">
        <v>38.8935273072047</v>
      </c>
      <c r="N4820">
        <v>0.90108065792868797</v>
      </c>
      <c r="O4820">
        <v>2.21413071462726</v>
      </c>
      <c r="P4820">
        <v>35.437110834371097</v>
      </c>
      <c r="Q4820">
        <v>1.8802390589823002E-2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214</v>
      </c>
      <c r="E4821">
        <v>0</v>
      </c>
      <c r="F4821">
        <v>1534.35</v>
      </c>
      <c r="G4821">
        <v>-8.2482989860556604</v>
      </c>
      <c r="H4821">
        <v>-0.15099633143246199</v>
      </c>
      <c r="I4821">
        <v>-6.03729603368759</v>
      </c>
      <c r="J4821">
        <v>-0.99673485525879002</v>
      </c>
      <c r="K4821">
        <v>1553.52366233209</v>
      </c>
      <c r="L4821">
        <v>1508.2662886749899</v>
      </c>
      <c r="M4821">
        <v>62.226032105996701</v>
      </c>
      <c r="N4821">
        <v>0.89322910871258399</v>
      </c>
      <c r="O4821">
        <v>41.753837129729199</v>
      </c>
      <c r="P4821">
        <v>31.641714212174499</v>
      </c>
      <c r="Q4821">
        <v>6.3467078324692006E-2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713</v>
      </c>
      <c r="E4822">
        <v>0</v>
      </c>
      <c r="F4822">
        <v>264.73</v>
      </c>
      <c r="G4822">
        <v>0.70735234241699196</v>
      </c>
      <c r="H4822">
        <v>0.77122009386404999</v>
      </c>
      <c r="I4822">
        <v>0.76436682116440102</v>
      </c>
      <c r="J4822">
        <v>1.1103184316758501</v>
      </c>
      <c r="K4822">
        <v>253.96155329217001</v>
      </c>
      <c r="L4822">
        <v>237.19902731583699</v>
      </c>
      <c r="M4822">
        <v>30.520322535784199</v>
      </c>
      <c r="N4822">
        <v>2.5872709641067901</v>
      </c>
      <c r="O4822">
        <v>10.301061458844799</v>
      </c>
      <c r="P4822">
        <v>30.088452088452101</v>
      </c>
      <c r="Q4822">
        <v>1.6721317295981999E-2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713</v>
      </c>
      <c r="E4823">
        <v>0</v>
      </c>
      <c r="F4823">
        <v>750.37</v>
      </c>
      <c r="G4823">
        <v>44.444491010765297</v>
      </c>
      <c r="H4823">
        <v>1.9876568156454999</v>
      </c>
      <c r="I4823">
        <v>24.4662872973303</v>
      </c>
      <c r="J4823">
        <v>2.1825667139421099</v>
      </c>
      <c r="K4823">
        <v>701.02715652686697</v>
      </c>
      <c r="L4823">
        <v>601.42834931151299</v>
      </c>
      <c r="M4823">
        <v>33.773001793398997</v>
      </c>
      <c r="N4823">
        <v>0.55244930606156395</v>
      </c>
      <c r="O4823">
        <v>0.24254701014168001</v>
      </c>
      <c r="P4823">
        <v>74.099767981438504</v>
      </c>
      <c r="Q4823">
        <v>3.7138248543373997E-2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713</v>
      </c>
      <c r="E4824">
        <v>0</v>
      </c>
      <c r="F4824">
        <v>259</v>
      </c>
      <c r="G4824">
        <v>1.43456308041117</v>
      </c>
      <c r="H4824">
        <v>0.678377024256687</v>
      </c>
      <c r="I4824">
        <v>0.64039051748483</v>
      </c>
      <c r="J4824">
        <v>0.96493705996928403</v>
      </c>
      <c r="K4824">
        <v>247.93167706220299</v>
      </c>
      <c r="L4824">
        <v>231.27016883248001</v>
      </c>
      <c r="M4824">
        <v>38.590708796903002</v>
      </c>
      <c r="N4824">
        <v>0.524180371911248</v>
      </c>
      <c r="O4824">
        <v>6.1737451737451803</v>
      </c>
      <c r="P4824">
        <v>30.150753768844201</v>
      </c>
      <c r="Q4824">
        <v>1.5258138167479E-2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713</v>
      </c>
      <c r="E4825">
        <v>0</v>
      </c>
      <c r="F4825">
        <v>267.8</v>
      </c>
      <c r="G4825">
        <v>-10.991300755666</v>
      </c>
      <c r="H4825">
        <v>2.9738755760481399</v>
      </c>
      <c r="I4825">
        <v>-5.5325157185392202</v>
      </c>
      <c r="J4825">
        <v>1.3923654565999399</v>
      </c>
      <c r="K4825">
        <v>257.46872771765402</v>
      </c>
      <c r="L4825">
        <v>244.91738531924801</v>
      </c>
      <c r="M4825">
        <v>43.6990592984979</v>
      </c>
      <c r="N4825">
        <v>1.1196210234207999</v>
      </c>
      <c r="O4825">
        <v>2.6549663928304699</v>
      </c>
      <c r="P4825">
        <v>19.3670603967015</v>
      </c>
      <c r="Q4825">
        <v>-2.6504851824225999E-2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713</v>
      </c>
      <c r="E4826">
        <v>0</v>
      </c>
      <c r="F4826">
        <v>263.67</v>
      </c>
      <c r="G4826">
        <v>1.7905576199984401</v>
      </c>
      <c r="H4826">
        <v>0.55529881489445898</v>
      </c>
      <c r="I4826">
        <v>0.90739729657685497</v>
      </c>
      <c r="J4826">
        <v>1.10815550362687</v>
      </c>
      <c r="K4826">
        <v>251.72026568747199</v>
      </c>
      <c r="L4826">
        <v>233.977982153016</v>
      </c>
      <c r="M4826">
        <v>39.772223044646402</v>
      </c>
      <c r="N4826">
        <v>0.55866918494894202</v>
      </c>
      <c r="O4826">
        <v>0.61819698866005801</v>
      </c>
      <c r="P4826">
        <v>1149.44320712694</v>
      </c>
      <c r="Q4826">
        <v>-4.0451341168239998E-3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263</v>
      </c>
      <c r="E4827">
        <v>0</v>
      </c>
      <c r="F4827">
        <v>162</v>
      </c>
      <c r="G4827">
        <v>9.3928207936598103</v>
      </c>
      <c r="H4827">
        <v>4.9313587509226098</v>
      </c>
      <c r="I4827">
        <v>-5.5293530944309399</v>
      </c>
      <c r="J4827">
        <v>9.3705369044180298</v>
      </c>
      <c r="K4827">
        <v>145.10139905043499</v>
      </c>
      <c r="L4827">
        <v>143.84387194152899</v>
      </c>
      <c r="M4827">
        <v>50</v>
      </c>
      <c r="N4827">
        <v>1.0727272727272701</v>
      </c>
      <c r="O4827">
        <v>0</v>
      </c>
      <c r="P4827">
        <v>62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713</v>
      </c>
      <c r="E4828">
        <v>0</v>
      </c>
      <c r="F4828">
        <v>889.75</v>
      </c>
      <c r="G4828">
        <v>32.430120971279699</v>
      </c>
      <c r="H4828">
        <v>2.49834159915547</v>
      </c>
      <c r="I4828">
        <v>15.2473213205812</v>
      </c>
      <c r="J4828">
        <v>1.3903134389413401</v>
      </c>
      <c r="K4828">
        <v>839.79552207617803</v>
      </c>
      <c r="L4828">
        <v>738.58819801914603</v>
      </c>
      <c r="M4828">
        <v>37.3388535311583</v>
      </c>
      <c r="N4828">
        <v>0.86491185404043203</v>
      </c>
      <c r="O4828">
        <v>3.9617870188255</v>
      </c>
      <c r="P4828">
        <v>90.3045728707704</v>
      </c>
      <c r="Q4828">
        <v>2.6632969630870001E-2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713</v>
      </c>
      <c r="E4829">
        <v>0</v>
      </c>
      <c r="F4829">
        <v>858</v>
      </c>
      <c r="G4829">
        <v>-2.2249531493945298</v>
      </c>
      <c r="H4829">
        <v>0.75045935023625798</v>
      </c>
      <c r="I4829">
        <v>-4.9412491712566702</v>
      </c>
      <c r="J4829">
        <v>0.86329066557615197</v>
      </c>
      <c r="K4829">
        <v>823.52617899447603</v>
      </c>
      <c r="L4829">
        <v>769.63917432780102</v>
      </c>
      <c r="M4829">
        <v>43.617668529781398</v>
      </c>
      <c r="N4829">
        <v>3.2194284506893398</v>
      </c>
      <c r="O4829">
        <v>15.3846153846153</v>
      </c>
      <c r="P4829">
        <v>39.512195121951201</v>
      </c>
      <c r="Q4829">
        <v>3.5665262196414999E-2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713</v>
      </c>
      <c r="E4830">
        <v>0</v>
      </c>
      <c r="F4830">
        <v>281.02999999999997</v>
      </c>
      <c r="G4830">
        <v>7.0855824915681103</v>
      </c>
      <c r="H4830">
        <v>1.4170326999562</v>
      </c>
      <c r="I4830">
        <v>3.6680530098158299</v>
      </c>
      <c r="J4830">
        <v>1.42339200638734</v>
      </c>
      <c r="K4830">
        <v>267.871890519082</v>
      </c>
      <c r="L4830">
        <v>246.55263817738501</v>
      </c>
      <c r="M4830">
        <v>36.174903309900898</v>
      </c>
      <c r="N4830">
        <v>0.64729075528548496</v>
      </c>
      <c r="O4830">
        <v>3.9390812368786499</v>
      </c>
      <c r="P4830">
        <v>60.121930374337602</v>
      </c>
      <c r="Q4830">
        <v>1.2902501101542001E-2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713</v>
      </c>
      <c r="E4831">
        <v>0</v>
      </c>
      <c r="F4831">
        <v>899.4</v>
      </c>
      <c r="G4831">
        <v>-1.65629650075454</v>
      </c>
      <c r="H4831">
        <v>0.55931187887574496</v>
      </c>
      <c r="I4831">
        <v>0.22130390767459199</v>
      </c>
      <c r="J4831">
        <v>1.21778965367298</v>
      </c>
      <c r="K4831">
        <v>861.592228825402</v>
      </c>
      <c r="L4831">
        <v>806.72755029818597</v>
      </c>
      <c r="M4831">
        <v>36.216852662223999</v>
      </c>
      <c r="N4831">
        <v>0.78330499426628097</v>
      </c>
      <c r="O4831">
        <v>1.5010006671114</v>
      </c>
      <c r="P4831">
        <v>27.5744680851063</v>
      </c>
      <c r="Q4831">
        <v>1.1367808071405999E-2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713</v>
      </c>
      <c r="E4832">
        <v>0</v>
      </c>
      <c r="F4832">
        <v>869.04</v>
      </c>
      <c r="G4832">
        <v>-1.3800372853782801</v>
      </c>
      <c r="H4832">
        <v>0.35021150344472302</v>
      </c>
      <c r="I4832">
        <v>-0.54967336095634201</v>
      </c>
      <c r="J4832">
        <v>-0.43784329530072602</v>
      </c>
      <c r="K4832">
        <v>835.481282757229</v>
      </c>
      <c r="L4832">
        <v>782.35845537522198</v>
      </c>
      <c r="M4832">
        <v>37.423081017166801</v>
      </c>
      <c r="N4832">
        <v>1.2708752896205799</v>
      </c>
      <c r="O4832">
        <v>1.1806130903065399</v>
      </c>
      <c r="P4832">
        <v>27.399067640073799</v>
      </c>
      <c r="Q4832">
        <v>2.5475784075280001E-3</v>
      </c>
    </row>
    <row r="4833" spans="1:16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713</v>
      </c>
      <c r="E4833">
        <v>0</v>
      </c>
      <c r="F4833">
        <v>264.08</v>
      </c>
      <c r="G4833">
        <v>-10.8895423688076</v>
      </c>
      <c r="H4833">
        <v>1.4201064627779001</v>
      </c>
      <c r="I4833">
        <v>-5.64020958093713</v>
      </c>
      <c r="J4833">
        <v>-0.29531703117472102</v>
      </c>
      <c r="K4833">
        <v>254.325627360282</v>
      </c>
      <c r="L4833">
        <v>241.92385125835801</v>
      </c>
      <c r="M4833">
        <v>45.289626408737497</v>
      </c>
      <c r="N4833">
        <v>0.60948757130074405</v>
      </c>
      <c r="O4833">
        <v>2.05998182368978</v>
      </c>
      <c r="P4833">
        <v>19.493212669683199</v>
      </c>
    </row>
    <row r="4834" spans="1:16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713</v>
      </c>
      <c r="E4834">
        <v>0</v>
      </c>
      <c r="F4834">
        <v>398.29</v>
      </c>
      <c r="G4834">
        <v>4.4996102518747598</v>
      </c>
      <c r="H4834">
        <v>1.2143198849715</v>
      </c>
      <c r="I4834">
        <v>-4.07886572345378</v>
      </c>
      <c r="J4834">
        <v>-4.5884580357875501E-2</v>
      </c>
      <c r="K4834">
        <v>375.780329533057</v>
      </c>
      <c r="L4834">
        <v>362.27097356466197</v>
      </c>
      <c r="M4834">
        <v>43.691570787736502</v>
      </c>
      <c r="N4834">
        <v>1.2831852766576499</v>
      </c>
      <c r="O4834">
        <v>3.6430741419568502</v>
      </c>
      <c r="P4834">
        <v>31.271217164892299</v>
      </c>
    </row>
    <row r="4835" spans="1:16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713</v>
      </c>
      <c r="E4835">
        <v>0</v>
      </c>
      <c r="F4835">
        <v>532.95000000000005</v>
      </c>
      <c r="G4835">
        <v>-8.7067615321260696</v>
      </c>
      <c r="H4835">
        <v>3.2612585960349501</v>
      </c>
      <c r="I4835">
        <v>-1.7723890992090101</v>
      </c>
      <c r="J4835">
        <v>0.193764280363696</v>
      </c>
      <c r="K4835">
        <v>513.66833454318396</v>
      </c>
      <c r="L4835">
        <v>482.48518268786103</v>
      </c>
      <c r="M4835">
        <v>38.951823625668403</v>
      </c>
      <c r="N4835">
        <v>0.57459243523222003</v>
      </c>
      <c r="O4835">
        <v>2.1108922037714501</v>
      </c>
      <c r="P4835">
        <v>24.637511693171099</v>
      </c>
    </row>
    <row r="4836" spans="1:16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1308</v>
      </c>
      <c r="E4836">
        <v>0</v>
      </c>
      <c r="F4836">
        <v>122.7</v>
      </c>
      <c r="G4836">
        <v>-18.4362472472171</v>
      </c>
      <c r="H4836">
        <v>-3.6227509142981602</v>
      </c>
      <c r="I4836">
        <v>-8.6529395647530993</v>
      </c>
      <c r="J4836">
        <v>0.40288072364709598</v>
      </c>
      <c r="K4836">
        <v>121.672272793917</v>
      </c>
      <c r="L4836">
        <v>119.189308055271</v>
      </c>
      <c r="M4836">
        <v>42.831285615245399</v>
      </c>
      <c r="N4836">
        <v>2.4130684097172601</v>
      </c>
      <c r="O4836">
        <v>2.68948655256724</v>
      </c>
      <c r="P4836">
        <v>7.3772643738513999</v>
      </c>
    </row>
    <row r="4837" spans="1:16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713</v>
      </c>
      <c r="E4837">
        <v>0</v>
      </c>
      <c r="F4837">
        <v>40.98</v>
      </c>
      <c r="G4837">
        <v>6.7990303667516496</v>
      </c>
      <c r="H4837">
        <v>0.334424749711623</v>
      </c>
      <c r="I4837">
        <v>2.3620328499914498</v>
      </c>
      <c r="J4837">
        <v>0.57090149187938699</v>
      </c>
      <c r="K4837">
        <v>39.1766338345356</v>
      </c>
      <c r="L4837">
        <v>36.316183633795397</v>
      </c>
      <c r="M4837">
        <v>40.246772189485696</v>
      </c>
      <c r="N4837">
        <v>1.0538528044525</v>
      </c>
      <c r="O4837">
        <v>1.95217179111761</v>
      </c>
      <c r="P4837">
        <v>32.535575679171998</v>
      </c>
    </row>
    <row r="4838" spans="1:16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1308</v>
      </c>
      <c r="E4838">
        <v>0</v>
      </c>
      <c r="F4838">
        <v>56.13</v>
      </c>
      <c r="G4838">
        <v>-18.190544480391502</v>
      </c>
      <c r="H4838">
        <v>-2.9336089527839802</v>
      </c>
      <c r="I4838">
        <v>-8.7077356276935092</v>
      </c>
      <c r="J4838">
        <v>0.901711450722259</v>
      </c>
      <c r="K4838">
        <v>55.596396259916197</v>
      </c>
      <c r="L4838">
        <v>54.445298877456302</v>
      </c>
      <c r="M4838">
        <v>51.453169897924603</v>
      </c>
      <c r="N4838">
        <v>2.00330039113175</v>
      </c>
      <c r="O4838">
        <v>3.6878674505611899</v>
      </c>
      <c r="P4838">
        <v>7.6111963190183998</v>
      </c>
    </row>
    <row r="4839" spans="1:16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629</v>
      </c>
      <c r="M4839">
        <v>50</v>
      </c>
    </row>
    <row r="4840" spans="1:16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</row>
    <row r="4841" spans="1:16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624</v>
      </c>
      <c r="F4841">
        <v>250</v>
      </c>
      <c r="G4841">
        <v>-5.5931859894901201</v>
      </c>
      <c r="H4841">
        <v>-1.87035303188851</v>
      </c>
      <c r="I4841">
        <v>-12.2495918825592</v>
      </c>
      <c r="J4841">
        <v>1.0670674632677399</v>
      </c>
      <c r="N4841">
        <v>1</v>
      </c>
    </row>
    <row r="4842" spans="1:16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  <c r="F4842">
        <v>10.28</v>
      </c>
      <c r="G4842">
        <v>-5.5931859894901201</v>
      </c>
      <c r="H4842">
        <v>-1.87035303188851</v>
      </c>
      <c r="I4842">
        <v>-12.2495918825592</v>
      </c>
      <c r="J4842">
        <v>1.0670674632677399</v>
      </c>
    </row>
    <row r="4843" spans="1:16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F4843">
        <v>1.1499999999999999</v>
      </c>
      <c r="G4843">
        <v>-5.5931859894901201</v>
      </c>
      <c r="H4843">
        <v>-1.87035303188851</v>
      </c>
      <c r="I4843">
        <v>-12.2495918825592</v>
      </c>
      <c r="J4843">
        <v>1.0670674632677399</v>
      </c>
    </row>
    <row r="4844" spans="1:16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D4844" t="s">
        <v>130</v>
      </c>
      <c r="F4844">
        <v>75.790000000000006</v>
      </c>
      <c r="G4844">
        <v>-18.134121917627699</v>
      </c>
      <c r="H4844">
        <v>-11.295203696929001</v>
      </c>
      <c r="I4844">
        <v>-43.560046163737802</v>
      </c>
      <c r="J4844">
        <v>0.110148446949293</v>
      </c>
      <c r="K4844">
        <v>84.3683031662204</v>
      </c>
      <c r="L4844">
        <v>86.028333529351499</v>
      </c>
      <c r="N4844">
        <v>0.99488721357176801</v>
      </c>
      <c r="O4844">
        <v>65.9189866737036</v>
      </c>
      <c r="P4844">
        <v>33.503611062180703</v>
      </c>
    </row>
    <row r="4845" spans="1:16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</row>
    <row r="4846" spans="1:16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</row>
    <row r="4847" spans="1:16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6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D4853" t="s">
        <v>539</v>
      </c>
      <c r="F4853">
        <v>0</v>
      </c>
      <c r="G4853">
        <v>-25.607179206340099</v>
      </c>
      <c r="M4853">
        <v>50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140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F4855">
        <v>0.87</v>
      </c>
      <c r="G4855">
        <v>-15.4805969278591</v>
      </c>
      <c r="H4855">
        <v>7.6670212426826803</v>
      </c>
      <c r="I4855">
        <v>-16.855650559342202</v>
      </c>
      <c r="J4855">
        <v>9.4348869687680992</v>
      </c>
      <c r="K4855">
        <v>0.79481126449421802</v>
      </c>
      <c r="L4855">
        <v>0.82863666295266503</v>
      </c>
      <c r="N4855">
        <v>1.84502220323766</v>
      </c>
      <c r="O4855">
        <v>11.4942528735632</v>
      </c>
      <c r="P4855">
        <v>77.551020408163197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130</v>
      </c>
      <c r="F4856">
        <v>0</v>
      </c>
      <c r="G4856">
        <v>-25.607179206340099</v>
      </c>
      <c r="M4856">
        <v>50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F4857">
        <v>0</v>
      </c>
      <c r="G4857">
        <v>-25.607179206340099</v>
      </c>
      <c r="M4857">
        <v>50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403</v>
      </c>
      <c r="F4858">
        <v>0</v>
      </c>
      <c r="G4858">
        <v>-25.607179206340099</v>
      </c>
      <c r="M4858">
        <v>50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539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239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140</v>
      </c>
      <c r="F4861">
        <v>0</v>
      </c>
      <c r="G4861">
        <v>-25.607179206340099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629</v>
      </c>
      <c r="F4862">
        <v>0</v>
      </c>
      <c r="G4862">
        <v>-25.607179206340099</v>
      </c>
      <c r="M4862">
        <v>50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F4863">
        <v>0</v>
      </c>
      <c r="G4863">
        <v>-25.607179206340099</v>
      </c>
      <c r="M4863">
        <v>50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629</v>
      </c>
      <c r="F4864">
        <v>0</v>
      </c>
      <c r="G4864">
        <v>-25.607179206340099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D4865" t="s">
        <v>117</v>
      </c>
      <c r="F4865">
        <v>0</v>
      </c>
      <c r="G4865">
        <v>-25.607179206340099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629</v>
      </c>
      <c r="F4866">
        <v>0</v>
      </c>
      <c r="G4866">
        <v>-25.607179206340099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F4867">
        <v>0</v>
      </c>
      <c r="G4867">
        <v>-25.607179206340099</v>
      </c>
      <c r="M4867">
        <v>50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F4868">
        <v>0</v>
      </c>
      <c r="G4868">
        <v>-25.607179206340099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46</v>
      </c>
      <c r="F4869">
        <v>0</v>
      </c>
      <c r="G4869">
        <v>-25.607179206340099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692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F4871">
        <v>0</v>
      </c>
      <c r="G4871">
        <v>-25.607179206340099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75</v>
      </c>
      <c r="F4872">
        <v>0</v>
      </c>
      <c r="G4872">
        <v>-25.607179206340099</v>
      </c>
      <c r="M4872">
        <v>50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252</v>
      </c>
      <c r="F4873">
        <v>0</v>
      </c>
      <c r="G4873">
        <v>-25.607179206340099</v>
      </c>
      <c r="M4873">
        <v>50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403</v>
      </c>
      <c r="F4874">
        <v>0</v>
      </c>
      <c r="G4874">
        <v>-25.607179206340099</v>
      </c>
      <c r="M4874">
        <v>50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117</v>
      </c>
      <c r="F4875">
        <v>0</v>
      </c>
      <c r="G4875">
        <v>-25.607179206340099</v>
      </c>
      <c r="M4875">
        <v>50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F4876">
        <v>27.34</v>
      </c>
      <c r="G4876">
        <v>-9.8578142613782909</v>
      </c>
      <c r="H4876">
        <v>11.2052326247964</v>
      </c>
      <c r="I4876">
        <v>3.2893187812240101</v>
      </c>
      <c r="J4876">
        <v>15.644410778291901</v>
      </c>
      <c r="M4876">
        <v>100</v>
      </c>
      <c r="O4876">
        <v>0</v>
      </c>
      <c r="P4876">
        <v>21.511111111111099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F4877">
        <v>21.25</v>
      </c>
      <c r="G4877">
        <v>-26.8159193272142</v>
      </c>
      <c r="H4877">
        <v>11.696885770641</v>
      </c>
      <c r="I4877">
        <v>-33.493119370724102</v>
      </c>
      <c r="J4877">
        <v>6.8265003305306999</v>
      </c>
      <c r="K4877">
        <v>19.682643003082699</v>
      </c>
      <c r="L4877">
        <v>20.339347369330898</v>
      </c>
      <c r="N4877">
        <v>2.0204201566094699</v>
      </c>
      <c r="O4877">
        <v>34.070588235294103</v>
      </c>
      <c r="P4877">
        <v>33.647798742138299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D4878" t="s">
        <v>1151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F4879">
        <v>0</v>
      </c>
      <c r="G4879">
        <v>-25.607179206340099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539</v>
      </c>
      <c r="F4880">
        <v>0</v>
      </c>
      <c r="G4880">
        <v>-25.607179206340099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539</v>
      </c>
      <c r="F4881">
        <v>0</v>
      </c>
      <c r="G4881">
        <v>-25.607179206340099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F4882">
        <v>0</v>
      </c>
      <c r="G4882">
        <v>-25.607179206340099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F4883">
        <v>0</v>
      </c>
      <c r="G4883">
        <v>-25.607179206340099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75</v>
      </c>
      <c r="F4884">
        <v>0</v>
      </c>
      <c r="G4884">
        <v>-25.607179206340099</v>
      </c>
      <c r="M4884">
        <v>50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49</v>
      </c>
      <c r="F4885">
        <v>0</v>
      </c>
      <c r="G4885">
        <v>-25.607179206340099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F4886">
        <v>0</v>
      </c>
      <c r="G4886">
        <v>-25.607179206340099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539</v>
      </c>
      <c r="F4887">
        <v>0</v>
      </c>
      <c r="G4887">
        <v>-25.607179206340099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117</v>
      </c>
      <c r="F4888">
        <v>0</v>
      </c>
      <c r="G4888">
        <v>-25.607179206340099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539</v>
      </c>
      <c r="F4889">
        <v>0</v>
      </c>
      <c r="G4889">
        <v>-25.607179206340099</v>
      </c>
      <c r="M4889">
        <v>50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140</v>
      </c>
      <c r="F4890">
        <v>0</v>
      </c>
      <c r="G4890">
        <v>-25.607179206340099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140</v>
      </c>
      <c r="F4891">
        <v>0</v>
      </c>
      <c r="G4891">
        <v>-25.607179206340099</v>
      </c>
      <c r="M4891">
        <v>50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539</v>
      </c>
      <c r="F4892">
        <v>0</v>
      </c>
      <c r="G4892">
        <v>-25.607179206340099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F4893">
        <v>0</v>
      </c>
      <c r="G4893">
        <v>-25.607179206340099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403</v>
      </c>
      <c r="F4894">
        <v>0</v>
      </c>
      <c r="G4894">
        <v>-25.607179206340099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539</v>
      </c>
      <c r="F4895">
        <v>0</v>
      </c>
      <c r="G4895">
        <v>-25.607179206340099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F4896">
        <v>0</v>
      </c>
      <c r="G4896">
        <v>-25.607179206340099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539</v>
      </c>
      <c r="F4897">
        <v>0</v>
      </c>
      <c r="G4897">
        <v>-25.607179206340099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117</v>
      </c>
      <c r="F4898">
        <v>0</v>
      </c>
      <c r="G4898">
        <v>-25.607179206340099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65</v>
      </c>
      <c r="F4899">
        <v>0</v>
      </c>
      <c r="G4899">
        <v>-25.607179206340099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624</v>
      </c>
      <c r="F4900">
        <v>0</v>
      </c>
      <c r="G4900">
        <v>-25.607179206340099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214</v>
      </c>
      <c r="F4901">
        <v>0</v>
      </c>
      <c r="G4901">
        <v>-25.607179206340099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214</v>
      </c>
      <c r="F4902">
        <v>0</v>
      </c>
      <c r="G4902">
        <v>-25.607179206340099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F4903">
        <v>0</v>
      </c>
      <c r="G4903">
        <v>-25.607179206340099</v>
      </c>
      <c r="M4903">
        <v>50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F4904">
        <v>0</v>
      </c>
      <c r="G4904">
        <v>-25.607179206340099</v>
      </c>
      <c r="M4904">
        <v>50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D4905" t="s">
        <v>336</v>
      </c>
      <c r="F4905">
        <v>0</v>
      </c>
      <c r="G4905">
        <v>-25.607179206340099</v>
      </c>
      <c r="M4905">
        <v>50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242</v>
      </c>
      <c r="F4906">
        <v>0</v>
      </c>
      <c r="G4906">
        <v>-25.607179206340099</v>
      </c>
      <c r="M4906">
        <v>50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46</v>
      </c>
    </row>
    <row r="4908" spans="1:16" hidden="1" x14ac:dyDescent="0.3">
      <c r="A4908" t="s">
        <v>27</v>
      </c>
      <c r="B4908" t="s">
        <v>9971</v>
      </c>
      <c r="C4908" t="str">
        <f>IFERROR(VLOOKUP(Table1[[#This Row],[Ticker]],[1]!Table1[[Symbol]:[Industry]],2,FALSE),"-")</f>
        <v>-</v>
      </c>
      <c r="D4908" t="s">
        <v>29</v>
      </c>
      <c r="F4908">
        <v>1043</v>
      </c>
      <c r="G4908">
        <v>89.391277742533305</v>
      </c>
      <c r="H4908">
        <v>-4.4115845419187396</v>
      </c>
      <c r="I4908">
        <v>43.002764985464601</v>
      </c>
      <c r="J4908">
        <v>1.3124640801554901</v>
      </c>
      <c r="K4908">
        <v>987.86871456923905</v>
      </c>
      <c r="L4908">
        <v>793.46032140510704</v>
      </c>
      <c r="N4908">
        <v>1.3753952706138</v>
      </c>
      <c r="O4908">
        <v>12.8187919463087</v>
      </c>
      <c r="P4908">
        <v>128.22757111597301</v>
      </c>
    </row>
    <row r="4909" spans="1:16" hidden="1" x14ac:dyDescent="0.3">
      <c r="A4909" t="s">
        <v>9972</v>
      </c>
      <c r="B4909" t="s">
        <v>9973</v>
      </c>
      <c r="C4909" t="str">
        <f>IFERROR(VLOOKUP(Table1[[#This Row],[Ticker]],[1]!Table1[[Symbol]:[Industry]],2,FALSE),"-")</f>
        <v>-</v>
      </c>
      <c r="F4909">
        <v>118.6</v>
      </c>
      <c r="G4909">
        <v>56.574080394274198</v>
      </c>
      <c r="H4909">
        <v>3.9269679058943199</v>
      </c>
      <c r="I4909">
        <v>16.874741186316601</v>
      </c>
      <c r="J4909">
        <v>3.7246367669924698</v>
      </c>
      <c r="K4909">
        <v>112.187322449958</v>
      </c>
      <c r="L4909">
        <v>90.135176879696701</v>
      </c>
      <c r="N4909">
        <v>1.16637291973576</v>
      </c>
      <c r="O4909">
        <v>12.015177065767199</v>
      </c>
      <c r="P4909">
        <v>94.108019639934497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F4910">
        <v>0</v>
      </c>
      <c r="G4910">
        <v>-25.607179206340099</v>
      </c>
      <c r="M4910">
        <v>50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D4911" t="s">
        <v>46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89</v>
      </c>
      <c r="F4912">
        <v>100.9</v>
      </c>
      <c r="G4912">
        <v>-25.607179206340099</v>
      </c>
      <c r="H4912">
        <v>-5.4121871525446901</v>
      </c>
      <c r="I4912">
        <v>-13.344132607745699</v>
      </c>
      <c r="J4912">
        <v>-8.8922555041423795E-2</v>
      </c>
      <c r="K4912">
        <v>88.171761559246093</v>
      </c>
      <c r="N4912">
        <v>3.2727272727272698</v>
      </c>
      <c r="O4912">
        <v>0.89197224975221501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713</v>
      </c>
      <c r="F4913">
        <v>25.34</v>
      </c>
      <c r="G4913">
        <v>4.9440830296206597</v>
      </c>
      <c r="H4913">
        <v>1.70881850452301</v>
      </c>
      <c r="I4913">
        <v>-1.2221181567141699</v>
      </c>
      <c r="J4913">
        <v>1.47170169465845</v>
      </c>
      <c r="K4913">
        <v>24.219875001631699</v>
      </c>
      <c r="L4913">
        <v>22.475615242670301</v>
      </c>
      <c r="N4913">
        <v>0.69484688621894797</v>
      </c>
      <c r="O4913">
        <v>0.31570639305447101</v>
      </c>
      <c r="P4913">
        <v>53.5757575757575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713</v>
      </c>
      <c r="F4914">
        <v>90.72</v>
      </c>
      <c r="G4914">
        <v>2.9824735222211198</v>
      </c>
      <c r="H4914">
        <v>-2.9325950905593099</v>
      </c>
      <c r="I4914">
        <v>14.70563928622</v>
      </c>
      <c r="J4914">
        <v>2.9185962419510498</v>
      </c>
      <c r="K4914">
        <v>86.554292820874096</v>
      </c>
      <c r="L4914">
        <v>78.617084069800299</v>
      </c>
      <c r="N4914">
        <v>0.84898763430313295</v>
      </c>
      <c r="O4914">
        <v>3.6706349206349298</v>
      </c>
      <c r="P4914">
        <v>34.619379729930202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1308</v>
      </c>
      <c r="F4915">
        <v>232.25</v>
      </c>
      <c r="G4915">
        <v>-18.089008751268601</v>
      </c>
      <c r="H4915">
        <v>-3.8780465373559001</v>
      </c>
      <c r="I4915">
        <v>-8.2887072985214498</v>
      </c>
      <c r="J4915">
        <v>1.8836065648231301E-2</v>
      </c>
      <c r="K4915">
        <v>230.591223277805</v>
      </c>
      <c r="L4915">
        <v>223.957765288986</v>
      </c>
      <c r="N4915">
        <v>0.64555937689662102</v>
      </c>
      <c r="O4915">
        <v>0.50807319698600295</v>
      </c>
      <c r="P4915">
        <v>7.5181704550715196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713</v>
      </c>
      <c r="F4916">
        <v>1130.8900000000001</v>
      </c>
      <c r="G4916">
        <v>-17.679767554000101</v>
      </c>
      <c r="H4916">
        <v>-4.78104351486129</v>
      </c>
      <c r="I4916">
        <v>-7.3880402174403601</v>
      </c>
      <c r="J4916">
        <v>-1.35407339994985</v>
      </c>
      <c r="K4916">
        <v>1120.45297677505</v>
      </c>
      <c r="L4916">
        <v>1093.3154999503299</v>
      </c>
      <c r="N4916">
        <v>0.33777275970920301</v>
      </c>
      <c r="O4916">
        <v>11.646579242897101</v>
      </c>
      <c r="P4916">
        <v>31.699449160931099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713</v>
      </c>
      <c r="F4917">
        <v>93.78</v>
      </c>
      <c r="G4917">
        <v>27.5967992707509</v>
      </c>
      <c r="H4917">
        <v>-1.38736969518599</v>
      </c>
      <c r="I4917">
        <v>9.8085327150104895</v>
      </c>
      <c r="J4917">
        <v>0.187702617849314</v>
      </c>
      <c r="K4917">
        <v>90.611380071254899</v>
      </c>
      <c r="L4917">
        <v>80.779340841078806</v>
      </c>
      <c r="N4917">
        <v>0.69658173499577902</v>
      </c>
      <c r="O4917">
        <v>1.3009170398805701</v>
      </c>
      <c r="P4917">
        <v>55.008264462809898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713</v>
      </c>
      <c r="F4918">
        <v>52.94</v>
      </c>
      <c r="G4918">
        <v>-6.93126777712971</v>
      </c>
      <c r="H4918">
        <v>0.82833883459037305</v>
      </c>
      <c r="I4918">
        <v>-1.7532289324539001</v>
      </c>
      <c r="J4918">
        <v>0.173446260550781</v>
      </c>
      <c r="K4918">
        <v>51.086209646676402</v>
      </c>
      <c r="L4918">
        <v>47.938092670312599</v>
      </c>
      <c r="N4918">
        <v>0.24438769992027501</v>
      </c>
      <c r="O4918">
        <v>11.2958065734794</v>
      </c>
      <c r="P4918">
        <v>46.4858882125069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1308</v>
      </c>
      <c r="F4919">
        <v>999.99</v>
      </c>
      <c r="G4919">
        <v>-25.6081792063401</v>
      </c>
      <c r="H4919">
        <v>-4.4970907853614097</v>
      </c>
      <c r="I4919">
        <v>-12.4600461637378</v>
      </c>
      <c r="J4919">
        <v>-9.0922535041621996E-2</v>
      </c>
      <c r="K4919">
        <v>999.99758130160603</v>
      </c>
      <c r="L4919">
        <v>999.99864172001799</v>
      </c>
      <c r="N4919">
        <v>1.3728385472710301</v>
      </c>
      <c r="O4919">
        <v>4.5000450004500001</v>
      </c>
      <c r="P4919">
        <v>9.9099099099109106E-2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713</v>
      </c>
      <c r="F4920">
        <v>176.7</v>
      </c>
      <c r="G4920">
        <v>38.395419883978199</v>
      </c>
      <c r="H4920">
        <v>5.3944371003897604</v>
      </c>
      <c r="I4920">
        <v>10.188666267719</v>
      </c>
      <c r="J4920">
        <v>1.9891774677948399</v>
      </c>
      <c r="K4920">
        <v>165.532443014481</v>
      </c>
      <c r="L4920">
        <v>145.51482331808401</v>
      </c>
      <c r="N4920">
        <v>0.95100127547664703</v>
      </c>
      <c r="O4920">
        <v>3.5653650254668898</v>
      </c>
      <c r="P4920">
        <v>64.433277498604099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713</v>
      </c>
      <c r="F4921">
        <v>21.4</v>
      </c>
      <c r="G4921">
        <v>34.845015234790999</v>
      </c>
      <c r="H4921">
        <v>2.65036389764462</v>
      </c>
      <c r="I4921">
        <v>10.1760569881245</v>
      </c>
      <c r="J4921">
        <v>1.9034873121312501</v>
      </c>
      <c r="K4921">
        <v>20.132464770382001</v>
      </c>
      <c r="L4921">
        <v>17.7268389273423</v>
      </c>
      <c r="N4921">
        <v>0.71211567668597897</v>
      </c>
      <c r="O4921">
        <v>2.3364485981308398</v>
      </c>
      <c r="P4921">
        <v>60.911176975836298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713</v>
      </c>
      <c r="F4922">
        <v>36.869999999999997</v>
      </c>
      <c r="G4922">
        <v>16.309679916061601</v>
      </c>
      <c r="H4922">
        <v>3.4939091379734202</v>
      </c>
      <c r="I4922">
        <v>7.0924830191414898</v>
      </c>
      <c r="J4922">
        <v>2.4963359708111499</v>
      </c>
      <c r="K4922">
        <v>34.969224097956001</v>
      </c>
      <c r="L4922">
        <v>31.879766158904701</v>
      </c>
      <c r="N4922">
        <v>0.67333983223064897</v>
      </c>
      <c r="O4922">
        <v>2.9834553837808602</v>
      </c>
      <c r="P4922">
        <v>43.7987519500779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1631</v>
      </c>
      <c r="F4923">
        <v>72.099999999999994</v>
      </c>
      <c r="G4923">
        <v>-1.8368278781482399</v>
      </c>
      <c r="H4923">
        <v>-2.91383905777883</v>
      </c>
      <c r="I4923">
        <v>2.8261706574965202</v>
      </c>
      <c r="J4923">
        <v>1.56814808110519</v>
      </c>
      <c r="K4923">
        <v>70.966177912491901</v>
      </c>
      <c r="L4923">
        <v>66.392923950468798</v>
      </c>
      <c r="N4923">
        <v>0.62502197480979005</v>
      </c>
      <c r="O4923">
        <v>13.7309292649098</v>
      </c>
      <c r="P4923">
        <v>49.430051813471401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D4924" t="s">
        <v>713</v>
      </c>
      <c r="F4924">
        <v>999.99</v>
      </c>
      <c r="G4924">
        <v>-25.607179206340099</v>
      </c>
      <c r="H4924">
        <v>-4.5271006985367404</v>
      </c>
      <c r="I4924">
        <v>-12.4610461637378</v>
      </c>
      <c r="J4924">
        <v>-8.8922555041423795E-2</v>
      </c>
      <c r="K4924">
        <v>999.99812676922602</v>
      </c>
      <c r="L4924">
        <v>999.99848852821799</v>
      </c>
      <c r="N4924">
        <v>1.4863478391951399</v>
      </c>
      <c r="O4924">
        <v>3.0010300103000902</v>
      </c>
      <c r="P4924">
        <v>0.59856746207396205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713</v>
      </c>
      <c r="F4925">
        <v>73.12</v>
      </c>
      <c r="G4925">
        <v>38.5200894470319</v>
      </c>
      <c r="H4925">
        <v>-4.6221993777128096</v>
      </c>
      <c r="I4925">
        <v>15.439201693529901</v>
      </c>
      <c r="J4925">
        <v>1.37182829820088</v>
      </c>
      <c r="K4925">
        <v>73.405608585902598</v>
      </c>
      <c r="L4925">
        <v>64.376414692627193</v>
      </c>
      <c r="N4925">
        <v>1.18874616768723</v>
      </c>
      <c r="O4925">
        <v>18.5722100656455</v>
      </c>
      <c r="P4925">
        <v>67.783386874713102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713</v>
      </c>
      <c r="F4926">
        <v>81.19</v>
      </c>
      <c r="G4926">
        <v>-1.5203688746880499</v>
      </c>
      <c r="H4926">
        <v>-0.60353393993337601</v>
      </c>
      <c r="I4926">
        <v>-0.226150670234982</v>
      </c>
      <c r="J4926">
        <v>0.876662985934066</v>
      </c>
      <c r="K4926">
        <v>77.681062914674598</v>
      </c>
      <c r="L4926">
        <v>72.638718280550904</v>
      </c>
      <c r="N4926">
        <v>1.0745728685495</v>
      </c>
      <c r="O4926">
        <v>4.6926961448454199</v>
      </c>
      <c r="P4926">
        <v>28.975377283558299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713</v>
      </c>
      <c r="F4927">
        <v>195.84</v>
      </c>
      <c r="G4927">
        <v>8.2455991410044902</v>
      </c>
      <c r="H4927">
        <v>-0.71656021091905897</v>
      </c>
      <c r="I4927">
        <v>0.41603452790477702</v>
      </c>
      <c r="J4927">
        <v>0.41848352358088098</v>
      </c>
      <c r="K4927">
        <v>188.19047912788201</v>
      </c>
      <c r="L4927">
        <v>173.138294210504</v>
      </c>
      <c r="N4927">
        <v>2.15241819310046</v>
      </c>
      <c r="O4927">
        <v>2.30290032679738</v>
      </c>
      <c r="P4927">
        <v>38.814856818826101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F4928">
        <v>0</v>
      </c>
      <c r="G4928">
        <v>-25.607179206340099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D4929" t="s">
        <v>1308</v>
      </c>
      <c r="F4929">
        <v>26.36</v>
      </c>
      <c r="G4929">
        <v>-18.409131219353601</v>
      </c>
      <c r="H4929">
        <v>-4.6036008972873104</v>
      </c>
      <c r="I4929">
        <v>-8.3526212032323492</v>
      </c>
      <c r="J4929">
        <v>2.4541892764921001E-2</v>
      </c>
      <c r="K4929">
        <v>26.179508638297101</v>
      </c>
      <c r="L4929">
        <v>25.568167167040698</v>
      </c>
      <c r="N4929">
        <v>1.30187448193682</v>
      </c>
      <c r="O4929">
        <v>13.0500758725341</v>
      </c>
      <c r="P4929">
        <v>11.2705783030814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D4930" t="s">
        <v>713</v>
      </c>
      <c r="F4930">
        <v>92.58</v>
      </c>
      <c r="G4930">
        <v>5.79262224026313</v>
      </c>
      <c r="H4930">
        <v>-2.7908824567501398</v>
      </c>
      <c r="I4930">
        <v>16.697319907690598</v>
      </c>
      <c r="J4930">
        <v>3.3196603685169102</v>
      </c>
      <c r="K4930">
        <v>88.215586589274494</v>
      </c>
      <c r="L4930">
        <v>79.929320647836093</v>
      </c>
      <c r="N4930">
        <v>0.84187662496654403</v>
      </c>
      <c r="O4930">
        <v>3.6941023979261098</v>
      </c>
      <c r="P4930">
        <v>36.147058823529399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  <c r="D4931" t="s">
        <v>1631</v>
      </c>
      <c r="F4931">
        <v>72.25</v>
      </c>
      <c r="G4931">
        <v>-2.1029057020666699</v>
      </c>
      <c r="H4931">
        <v>-2.7865276748289798</v>
      </c>
      <c r="I4931">
        <v>3.99707827210996</v>
      </c>
      <c r="J4931">
        <v>1.3818716738421599</v>
      </c>
      <c r="K4931">
        <v>70.991057476142998</v>
      </c>
      <c r="L4931">
        <v>66.243329164719697</v>
      </c>
      <c r="N4931">
        <v>0.97788956569517504</v>
      </c>
      <c r="O4931">
        <v>4.7197231833910003</v>
      </c>
      <c r="P4931">
        <v>31.363636363636299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F4932">
        <v>353.7</v>
      </c>
      <c r="G4932">
        <v>88.691518158094794</v>
      </c>
      <c r="H4932">
        <v>68.686185005748797</v>
      </c>
      <c r="I4932">
        <v>29.588146607346399</v>
      </c>
      <c r="J4932">
        <v>-4.8664094660361803</v>
      </c>
      <c r="K4932">
        <v>268.76803076999698</v>
      </c>
      <c r="L4932">
        <v>234.87371399145599</v>
      </c>
      <c r="N4932">
        <v>3.3274339707826699</v>
      </c>
      <c r="O4932">
        <v>21.345773254170101</v>
      </c>
      <c r="P4932">
        <v>138.986486486486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D4933" t="s">
        <v>713</v>
      </c>
      <c r="F4933">
        <v>90.79</v>
      </c>
      <c r="G4933">
        <v>2.8955097265780099</v>
      </c>
      <c r="H4933">
        <v>-2.012094867809</v>
      </c>
      <c r="I4933">
        <v>14.288522871582501</v>
      </c>
      <c r="J4933">
        <v>4.0886827411576299</v>
      </c>
      <c r="K4933">
        <v>86.897153285379702</v>
      </c>
      <c r="L4933">
        <v>79.164488837605404</v>
      </c>
      <c r="N4933">
        <v>0.211638944638183</v>
      </c>
      <c r="O4933">
        <v>4.2515695561185103</v>
      </c>
      <c r="P4933">
        <v>33.4950742537862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F4934">
        <v>0</v>
      </c>
      <c r="G4934">
        <v>-25.607179206340099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  <c r="D4936" t="s">
        <v>713</v>
      </c>
      <c r="F4936">
        <v>37.909999999999997</v>
      </c>
      <c r="G4936">
        <v>2.1219313057891802</v>
      </c>
      <c r="H4936">
        <v>5.9511140720636204</v>
      </c>
      <c r="I4936">
        <v>-4.4851102480443501</v>
      </c>
      <c r="J4936">
        <v>1.39609468176579</v>
      </c>
      <c r="K4936">
        <v>35.8176642309651</v>
      </c>
      <c r="L4936">
        <v>34.418570869222599</v>
      </c>
      <c r="N4936">
        <v>0.63177253165658098</v>
      </c>
      <c r="O4936">
        <v>3.9303613822210401</v>
      </c>
      <c r="P4936">
        <v>30.724137931034399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713</v>
      </c>
      <c r="F4937">
        <v>525.70000000000005</v>
      </c>
      <c r="G4937">
        <v>-20.222687184850301</v>
      </c>
      <c r="H4937">
        <v>-1.3867497120446399</v>
      </c>
      <c r="I4937">
        <v>-1.66273548023838</v>
      </c>
      <c r="J4937">
        <v>-0.58613401170084201</v>
      </c>
      <c r="K4937">
        <v>507.00191915517303</v>
      </c>
      <c r="L4937">
        <v>475.844312432457</v>
      </c>
      <c r="N4937">
        <v>0.78725163353690497</v>
      </c>
      <c r="O4937">
        <v>5.2406315389004998</v>
      </c>
      <c r="P4937">
        <v>24.869358669833701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1308</v>
      </c>
      <c r="F4938">
        <v>999.99</v>
      </c>
      <c r="G4938">
        <v>-25.607179206340099</v>
      </c>
      <c r="H4938">
        <v>-4.5291007085368298</v>
      </c>
      <c r="I4938">
        <v>-12.4600461637378</v>
      </c>
      <c r="J4938">
        <v>-8.8922555041423795E-2</v>
      </c>
      <c r="K4938">
        <v>999.99034657229299</v>
      </c>
      <c r="L4938">
        <v>999.99053337616795</v>
      </c>
      <c r="N4938">
        <v>2.0326143378118302</v>
      </c>
      <c r="O4938">
        <v>1.8010180101801101</v>
      </c>
      <c r="P4938">
        <v>0.23957497995188401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713</v>
      </c>
      <c r="F4939">
        <v>72.63</v>
      </c>
      <c r="G4939">
        <v>36.080265139162897</v>
      </c>
      <c r="H4939">
        <v>-5.0708415497851496</v>
      </c>
      <c r="I4939">
        <v>15.117680869460701</v>
      </c>
      <c r="J4939">
        <v>1.01452572082064</v>
      </c>
      <c r="K4939">
        <v>72.895971033238197</v>
      </c>
      <c r="L4939">
        <v>63.129866174480497</v>
      </c>
      <c r="N4939">
        <v>1.0183522877846201</v>
      </c>
      <c r="O4939">
        <v>14.1401624673</v>
      </c>
      <c r="P4939">
        <v>65.368852459016296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713</v>
      </c>
      <c r="F4940">
        <v>26.26</v>
      </c>
      <c r="G4940">
        <v>-31.707785699383301</v>
      </c>
      <c r="H4940">
        <v>0.44405521827302402</v>
      </c>
      <c r="I4940">
        <v>-6.8709830354708803</v>
      </c>
      <c r="J4940">
        <v>-8.8922555041423795E-2</v>
      </c>
      <c r="K4940">
        <v>25.276964381763001</v>
      </c>
      <c r="L4940">
        <v>24.161496069987201</v>
      </c>
      <c r="N4940">
        <v>1.46577981060388</v>
      </c>
      <c r="O4940">
        <v>18.050266565118001</v>
      </c>
      <c r="P4940">
        <v>20.735632183907999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713</v>
      </c>
      <c r="F4941">
        <v>80.819999999999993</v>
      </c>
      <c r="G4941">
        <v>-23.959587708415398</v>
      </c>
      <c r="H4941">
        <v>1.4564805014461699</v>
      </c>
      <c r="I4941">
        <v>-0.225634276500009</v>
      </c>
      <c r="J4941">
        <v>0.66884142011385495</v>
      </c>
      <c r="K4941">
        <v>77.328030712637997</v>
      </c>
      <c r="L4941">
        <v>72.218705076502104</v>
      </c>
      <c r="N4941">
        <v>0.66383629699191105</v>
      </c>
      <c r="O4941">
        <v>2.6973521405592802</v>
      </c>
      <c r="P4941">
        <v>28.224654926225501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713</v>
      </c>
      <c r="F4942">
        <v>21.7</v>
      </c>
      <c r="G4942">
        <v>10.4515078586795</v>
      </c>
      <c r="H4942">
        <v>1.32013515419876</v>
      </c>
      <c r="I4942">
        <v>5.8928308474429096</v>
      </c>
      <c r="J4942">
        <v>3.55518534841337</v>
      </c>
      <c r="K4942">
        <v>20.380481375626299</v>
      </c>
      <c r="L4942">
        <v>18.557584392088199</v>
      </c>
      <c r="N4942">
        <v>1.1426731688560601</v>
      </c>
      <c r="O4942">
        <v>4.6082949308755703</v>
      </c>
      <c r="P4942">
        <v>38.392857142857103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1308</v>
      </c>
      <c r="F4943">
        <v>1000</v>
      </c>
      <c r="G4943">
        <v>-25.608179196340199</v>
      </c>
      <c r="H4943">
        <v>-4.5291006985369302</v>
      </c>
      <c r="I4943">
        <v>-12.459046153737701</v>
      </c>
      <c r="J4943">
        <v>-8.9922545041522903E-2</v>
      </c>
      <c r="K4943">
        <v>1000.0009126633</v>
      </c>
      <c r="L4943">
        <v>1000.0349625190501</v>
      </c>
      <c r="N4943">
        <v>0.255560955664074</v>
      </c>
      <c r="O4943">
        <v>2</v>
      </c>
      <c r="P4943">
        <v>2.0408163265306101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1025</v>
      </c>
      <c r="F4944">
        <v>220.22</v>
      </c>
      <c r="G4944">
        <v>-25.607179206340099</v>
      </c>
      <c r="H4944">
        <v>-4.5281007085368401</v>
      </c>
      <c r="I4944">
        <v>-12.4600461637378</v>
      </c>
      <c r="O4944">
        <v>0</v>
      </c>
      <c r="P4944">
        <v>0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D4945" t="s">
        <v>713</v>
      </c>
      <c r="F4945">
        <v>213.14</v>
      </c>
      <c r="G4945">
        <v>15.5544871291787</v>
      </c>
      <c r="H4945">
        <v>-2.5204707609927199</v>
      </c>
      <c r="I4945">
        <v>11.3290117988593</v>
      </c>
      <c r="J4945">
        <v>1.3094468040787799</v>
      </c>
      <c r="K4945">
        <v>200.98960968414599</v>
      </c>
      <c r="L4945">
        <v>176.764773261328</v>
      </c>
      <c r="N4945">
        <v>1.48581060322504</v>
      </c>
      <c r="O4945">
        <v>1.3371492915454599</v>
      </c>
      <c r="P4945">
        <v>50.554496009041401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713</v>
      </c>
      <c r="F4946">
        <v>246.04</v>
      </c>
      <c r="G4946">
        <v>-3.1260959725687698</v>
      </c>
      <c r="H4946">
        <v>-0.14146788281771799</v>
      </c>
      <c r="I4946">
        <v>1.5001205801250099</v>
      </c>
      <c r="J4946">
        <v>1.3539780451394601</v>
      </c>
      <c r="K4946">
        <v>235.874871285257</v>
      </c>
      <c r="N4946">
        <v>0.63764483036540098</v>
      </c>
      <c r="O4946">
        <v>14.176556657454</v>
      </c>
      <c r="P4946">
        <v>30.179894179894099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713</v>
      </c>
      <c r="F4947">
        <v>23.22</v>
      </c>
      <c r="G4947">
        <v>7.6306431432300199</v>
      </c>
      <c r="H4947">
        <v>3.67914367477358</v>
      </c>
      <c r="I4947">
        <v>6.2516102779799096</v>
      </c>
      <c r="J4947">
        <v>3.1481728080382001</v>
      </c>
      <c r="K4947">
        <v>22.031123043815199</v>
      </c>
      <c r="N4947">
        <v>1.1014509159244199</v>
      </c>
      <c r="O4947">
        <v>5.5124892334194699</v>
      </c>
      <c r="P4947">
        <v>42.4539877300613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713</v>
      </c>
      <c r="F4948">
        <v>80.599999999999994</v>
      </c>
      <c r="G4948">
        <v>-3.9126216908871401</v>
      </c>
      <c r="H4948">
        <v>1.1157991871878701</v>
      </c>
      <c r="I4948">
        <v>-0.60881108186167399</v>
      </c>
      <c r="J4948">
        <v>0.46939010004542803</v>
      </c>
      <c r="K4948">
        <v>77.396474237103902</v>
      </c>
      <c r="N4948">
        <v>1.0372369367822001</v>
      </c>
      <c r="O4948">
        <v>1.7369727047146399</v>
      </c>
      <c r="P4948">
        <v>29.4363256784968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F4949">
        <v>101.75</v>
      </c>
      <c r="G4949">
        <v>-25.852277245555801</v>
      </c>
      <c r="H4949">
        <v>-4.5281007085368401</v>
      </c>
      <c r="I4949">
        <v>-12.4600461637378</v>
      </c>
      <c r="J4949">
        <v>-8.8922555041423795E-2</v>
      </c>
      <c r="K4949">
        <v>101.75006135068701</v>
      </c>
      <c r="O4949">
        <v>0.24570024570025301</v>
      </c>
      <c r="P4949">
        <v>0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D4950" t="s">
        <v>713</v>
      </c>
      <c r="F4950">
        <v>28.67</v>
      </c>
      <c r="G4950">
        <v>46.385639465113996</v>
      </c>
      <c r="H4950">
        <v>4.9648462987067603</v>
      </c>
      <c r="I4950">
        <v>22.775802892865901</v>
      </c>
      <c r="J4950">
        <v>3.6683028784845799</v>
      </c>
      <c r="K4950">
        <v>26.543478133315698</v>
      </c>
      <c r="N4950">
        <v>1.0484919406908999</v>
      </c>
      <c r="O4950">
        <v>1.88350191838158</v>
      </c>
      <c r="P4950">
        <v>73.128019323671495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713</v>
      </c>
      <c r="F4951">
        <v>38.17</v>
      </c>
      <c r="G4951">
        <v>-2.7148316058213799</v>
      </c>
      <c r="H4951">
        <v>3.0799846367747801</v>
      </c>
      <c r="I4951">
        <v>-3.5895384626540201</v>
      </c>
      <c r="J4951">
        <v>1.28637498529181</v>
      </c>
      <c r="K4951">
        <v>35.825547988734698</v>
      </c>
      <c r="N4951">
        <v>3.26310753079385</v>
      </c>
      <c r="O4951">
        <v>4.7943411055803002</v>
      </c>
      <c r="P4951">
        <v>25.559210526315798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1308</v>
      </c>
      <c r="F4952">
        <v>1000</v>
      </c>
      <c r="G4952">
        <v>-25.606179196340001</v>
      </c>
      <c r="H4952">
        <v>-4.5291007085368298</v>
      </c>
      <c r="I4952">
        <v>-12.459046153737701</v>
      </c>
      <c r="J4952">
        <v>-8.8922555041423795E-2</v>
      </c>
      <c r="K4952">
        <v>1000.00075128867</v>
      </c>
      <c r="N4952">
        <v>2.9457054612469</v>
      </c>
      <c r="O4952">
        <v>1.0000000000065499E-3</v>
      </c>
      <c r="P4952">
        <v>0.50251256281406098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1631</v>
      </c>
      <c r="F4953">
        <v>74.7</v>
      </c>
      <c r="G4953">
        <v>-10.684102283263201</v>
      </c>
      <c r="H4953">
        <v>-3.9849914077900701</v>
      </c>
      <c r="I4953">
        <v>3.8950940231779998</v>
      </c>
      <c r="J4953">
        <v>0.38597568105083402</v>
      </c>
      <c r="K4953">
        <v>73.302138066875798</v>
      </c>
      <c r="N4953">
        <v>0.92396753157492495</v>
      </c>
      <c r="O4953">
        <v>2.8781793842034702</v>
      </c>
      <c r="P4953">
        <v>40.677966101694899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713</v>
      </c>
      <c r="F4954">
        <v>93.39</v>
      </c>
      <c r="G4954">
        <v>-4.5572764195611901</v>
      </c>
      <c r="H4954">
        <v>-3.6736771740354199</v>
      </c>
      <c r="I4954">
        <v>14.016118516652099</v>
      </c>
      <c r="J4954">
        <v>3.4646587886565201</v>
      </c>
      <c r="K4954">
        <v>89.405553290604203</v>
      </c>
      <c r="N4954">
        <v>0.79280877091216195</v>
      </c>
      <c r="O4954">
        <v>4.9041653281935904</v>
      </c>
      <c r="P4954">
        <v>32.074671192193399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1631</v>
      </c>
      <c r="F4955">
        <v>72.2</v>
      </c>
      <c r="G4955">
        <v>-9.0615779149761799</v>
      </c>
      <c r="H4955">
        <v>-2.4757298663570899</v>
      </c>
      <c r="I4955">
        <v>3.8977298233692999</v>
      </c>
      <c r="J4955">
        <v>1.0330970803021899</v>
      </c>
      <c r="K4955">
        <v>70.936938367641304</v>
      </c>
      <c r="N4955">
        <v>0.26909265430766799</v>
      </c>
      <c r="O4955">
        <v>4.7091412742381999</v>
      </c>
      <c r="P4955">
        <v>33.703703703703702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236</v>
      </c>
      <c r="F4956">
        <v>100.5</v>
      </c>
      <c r="G4956">
        <v>-25.107179206340099</v>
      </c>
      <c r="I4956">
        <v>-11.9600461637378</v>
      </c>
      <c r="N4956">
        <v>1.7777777777777699</v>
      </c>
      <c r="O4956">
        <v>6.4676616915422898</v>
      </c>
      <c r="P4956">
        <v>0.49999999999998901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1631</v>
      </c>
      <c r="F4957">
        <v>7.22</v>
      </c>
      <c r="G4957">
        <v>-23.7761932908472</v>
      </c>
      <c r="H4957">
        <v>-3.54633352761117</v>
      </c>
      <c r="I4957">
        <v>-10.7699053186674</v>
      </c>
      <c r="J4957">
        <v>1.03467295057655</v>
      </c>
      <c r="K4957">
        <v>7.1018160817644</v>
      </c>
      <c r="N4957">
        <v>0.85930985453780395</v>
      </c>
      <c r="O4957">
        <v>17.728531855955602</v>
      </c>
      <c r="P4957">
        <v>20.3333333333333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713</v>
      </c>
      <c r="F4958">
        <v>9.0500000000000007</v>
      </c>
      <c r="G4958">
        <v>-13.354703958815399</v>
      </c>
      <c r="H4958">
        <v>-3.0755867420563798</v>
      </c>
      <c r="I4958">
        <v>-0.45509566868836498</v>
      </c>
      <c r="J4958">
        <v>4.0395178119310398</v>
      </c>
      <c r="K4958">
        <v>8.6612693145823005</v>
      </c>
      <c r="N4958">
        <v>1.07597068029575</v>
      </c>
      <c r="O4958">
        <v>14.033149171270701</v>
      </c>
      <c r="P4958">
        <v>34.272997032640902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1308</v>
      </c>
      <c r="F4959">
        <v>103.16</v>
      </c>
      <c r="G4959">
        <v>-22.663654959682798</v>
      </c>
      <c r="H4959">
        <v>-4.0213768730271902</v>
      </c>
      <c r="I4959">
        <v>-9.5165219170805209</v>
      </c>
      <c r="J4959">
        <v>1.7842464855692901E-2</v>
      </c>
      <c r="K4959">
        <v>102.538125708075</v>
      </c>
      <c r="N4959">
        <v>0.98947994158979402</v>
      </c>
      <c r="O4959">
        <v>2.8984102365257902</v>
      </c>
      <c r="P4959">
        <v>4.8906964921199698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713</v>
      </c>
      <c r="F4960">
        <v>52.49</v>
      </c>
      <c r="G4960">
        <v>-10.573210326217399</v>
      </c>
      <c r="H4960">
        <v>1.27886765349761</v>
      </c>
      <c r="I4960">
        <v>2.5739227163848399</v>
      </c>
      <c r="J4960">
        <v>0.40556203986159001</v>
      </c>
      <c r="K4960">
        <v>50.704439541475303</v>
      </c>
      <c r="N4960">
        <v>0.10489015613253699</v>
      </c>
      <c r="O4960">
        <v>14.3074871404076</v>
      </c>
      <c r="P4960">
        <v>17.5324675324675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713</v>
      </c>
      <c r="F4961">
        <v>244</v>
      </c>
      <c r="G4961">
        <v>-13.5051805846999</v>
      </c>
      <c r="H4961">
        <v>0.216502839229786</v>
      </c>
      <c r="I4961">
        <v>-0.35345300959131398</v>
      </c>
      <c r="J4961">
        <v>0.48567215047879098</v>
      </c>
      <c r="K4961">
        <v>234.34247414506399</v>
      </c>
      <c r="N4961">
        <v>0.50464893171525305</v>
      </c>
      <c r="O4961">
        <v>5.3852459016393297</v>
      </c>
      <c r="P4961">
        <v>13.4672619047619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713</v>
      </c>
      <c r="F4962">
        <v>375.34</v>
      </c>
      <c r="G4962">
        <v>-22.5286083662556</v>
      </c>
      <c r="H4962">
        <v>2.6581884964746201</v>
      </c>
      <c r="I4962">
        <v>-9.3814753236532908</v>
      </c>
      <c r="J4962">
        <v>0.44424808608963801</v>
      </c>
      <c r="K4962">
        <v>355.920369762554</v>
      </c>
      <c r="N4962">
        <v>0.83538039356956795</v>
      </c>
      <c r="O4962">
        <v>15.0956466137368</v>
      </c>
      <c r="P4962">
        <v>16.6811738373538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1308</v>
      </c>
      <c r="F4963">
        <v>23.33</v>
      </c>
      <c r="G4963">
        <v>-39.645499029479403</v>
      </c>
      <c r="H4963">
        <v>-4.3562794026949101</v>
      </c>
      <c r="I4963">
        <v>-26.498365986877101</v>
      </c>
      <c r="J4963">
        <v>0.29850749231113599</v>
      </c>
      <c r="K4963">
        <v>23.272690030704801</v>
      </c>
      <c r="N4963">
        <v>2.8040231401315401</v>
      </c>
      <c r="O4963">
        <v>17.0167166738105</v>
      </c>
      <c r="P4963">
        <v>8.0092592592592293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1308</v>
      </c>
      <c r="F4964">
        <v>57.24</v>
      </c>
      <c r="G4964">
        <v>-34.591119419410603</v>
      </c>
      <c r="H4964">
        <v>-4.5281007085368401</v>
      </c>
      <c r="I4964">
        <v>-21.443986376808301</v>
      </c>
      <c r="J4964">
        <v>-0.44165624110844798</v>
      </c>
      <c r="K4964">
        <v>56.537154693043902</v>
      </c>
      <c r="N4964">
        <v>2.29313297803566</v>
      </c>
      <c r="O4964">
        <v>15.5485674353598</v>
      </c>
      <c r="P4964">
        <v>7.5939849624060196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D4965" t="s">
        <v>713</v>
      </c>
      <c r="F4965">
        <v>72.86</v>
      </c>
      <c r="G4965">
        <v>-16.594686642390101</v>
      </c>
      <c r="H4965">
        <v>-4.91956939104222</v>
      </c>
      <c r="I4965">
        <v>-4.1019259971703397</v>
      </c>
      <c r="J4965">
        <v>0.84118276570813999</v>
      </c>
      <c r="K4965">
        <v>73.325868656538901</v>
      </c>
      <c r="N4965">
        <v>1.7353503649239499</v>
      </c>
      <c r="O4965">
        <v>12.0642327751852</v>
      </c>
      <c r="P4965">
        <v>11.406727828746099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D4966" t="s">
        <v>713</v>
      </c>
      <c r="F4966">
        <v>130.97999999999999</v>
      </c>
      <c r="G4966">
        <v>-14.0798507541011</v>
      </c>
      <c r="H4966">
        <v>0.50415735597929601</v>
      </c>
      <c r="I4966">
        <v>-0.94974478454496303</v>
      </c>
      <c r="J4966">
        <v>3.1123452738016799</v>
      </c>
      <c r="K4966">
        <v>123.790006297532</v>
      </c>
      <c r="N4966">
        <v>0.83267710054847</v>
      </c>
      <c r="O4966">
        <v>0.77874484654145704</v>
      </c>
      <c r="P4966">
        <v>13.994778067884999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388</v>
      </c>
      <c r="F4967">
        <v>103.75</v>
      </c>
      <c r="G4967">
        <v>-25.847563821724801</v>
      </c>
      <c r="H4967">
        <v>-2.2105464679056799</v>
      </c>
      <c r="I4967">
        <v>-12.700430779122399</v>
      </c>
      <c r="N4967">
        <v>0.46666666666666601</v>
      </c>
      <c r="O4967">
        <v>0.24096385542169399</v>
      </c>
      <c r="P4967">
        <v>3.3881415047334298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D4968" t="s">
        <v>713</v>
      </c>
      <c r="F4968">
        <v>56.93</v>
      </c>
      <c r="G4968">
        <v>-7.0557966227660902</v>
      </c>
      <c r="H4968">
        <v>6.2096358692924403</v>
      </c>
      <c r="I4968">
        <v>5.01828648174292</v>
      </c>
      <c r="J4968">
        <v>4.0331039566709403</v>
      </c>
      <c r="K4968">
        <v>53.275570981088798</v>
      </c>
      <c r="N4968">
        <v>3.0176343108955699</v>
      </c>
      <c r="O4968">
        <v>2.8455998594765401</v>
      </c>
      <c r="P4968">
        <v>29.092970521541901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F4969">
        <v>71.400000000000006</v>
      </c>
      <c r="G4969">
        <v>-58.424080614790803</v>
      </c>
      <c r="H4969">
        <v>3.4541609322613702</v>
      </c>
      <c r="I4969">
        <v>-45.417792642611097</v>
      </c>
      <c r="J4969">
        <v>-0.83620516373707199</v>
      </c>
      <c r="K4969">
        <v>74.817506241017895</v>
      </c>
      <c r="N4969">
        <v>1.0412133689599701</v>
      </c>
      <c r="O4969">
        <v>62.254901960784203</v>
      </c>
      <c r="P4969">
        <v>34.716981132075396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F4970">
        <v>220.4</v>
      </c>
      <c r="G4970">
        <v>-7.5884375731407099</v>
      </c>
      <c r="H4970">
        <v>28.765703027010101</v>
      </c>
      <c r="I4970">
        <v>5.5586954694615898</v>
      </c>
      <c r="J4970">
        <v>5.9238102909854504</v>
      </c>
      <c r="K4970">
        <v>194.98005135628199</v>
      </c>
      <c r="N4970">
        <v>0.69777611246708304</v>
      </c>
      <c r="O4970">
        <v>17.0145190562613</v>
      </c>
      <c r="P4970">
        <v>94.441993824437503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D4971" t="s">
        <v>713</v>
      </c>
      <c r="F4971">
        <v>52.99</v>
      </c>
      <c r="G4971">
        <v>-7.1597109930901102</v>
      </c>
      <c r="H4971">
        <v>7.0214860683226696</v>
      </c>
      <c r="I4971">
        <v>5.7420506464338903</v>
      </c>
      <c r="J4971">
        <v>3.7779493187562001</v>
      </c>
      <c r="K4971">
        <v>49.176053024739304</v>
      </c>
      <c r="N4971">
        <v>1.2363993960475199</v>
      </c>
      <c r="O4971">
        <v>4.2649556520098102</v>
      </c>
      <c r="P4971">
        <v>35.040774719673699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D4972" t="s">
        <v>1631</v>
      </c>
      <c r="F4972">
        <v>11.69</v>
      </c>
      <c r="G4972">
        <v>-9.7655950479243394</v>
      </c>
      <c r="H4972">
        <v>-2.6150572302759598</v>
      </c>
      <c r="I4972">
        <v>3.2825280936878598</v>
      </c>
      <c r="J4972">
        <v>1.73557787936344</v>
      </c>
      <c r="K4972">
        <v>11.4760576973163</v>
      </c>
      <c r="N4972">
        <v>0.81054288463702096</v>
      </c>
      <c r="O4972">
        <v>9.3242087254063293</v>
      </c>
      <c r="P4972">
        <v>16.899999999999999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F4973">
        <v>4.05</v>
      </c>
      <c r="G4973">
        <v>-60.807179206340102</v>
      </c>
      <c r="I4973">
        <v>-47.660046163737803</v>
      </c>
      <c r="N4973">
        <v>0.64681073168884395</v>
      </c>
      <c r="O4973">
        <v>54.320987654320902</v>
      </c>
      <c r="P4973">
        <v>20.8955223880596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F4974">
        <v>9</v>
      </c>
      <c r="G4974">
        <v>-62.537802892394801</v>
      </c>
      <c r="H4974">
        <v>-0.72187233483441604</v>
      </c>
      <c r="I4974">
        <v>-49.390669849792502</v>
      </c>
      <c r="J4974">
        <v>3.3593533070275501</v>
      </c>
      <c r="K4974">
        <v>8.9133849282052608</v>
      </c>
      <c r="N4974">
        <v>0.35108499727835502</v>
      </c>
      <c r="O4974">
        <v>58.5555555555555</v>
      </c>
      <c r="P4974">
        <v>57.894736842105203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D4975" t="s">
        <v>1025</v>
      </c>
      <c r="F4975">
        <v>105.97</v>
      </c>
      <c r="G4975">
        <v>-22.744491190813701</v>
      </c>
      <c r="H4975">
        <v>-4.9997988217443803</v>
      </c>
      <c r="I4975">
        <v>-9.6264702297252605</v>
      </c>
      <c r="J4975">
        <v>-0.56062066824897105</v>
      </c>
      <c r="K4975">
        <v>106.249706795927</v>
      </c>
      <c r="N4975">
        <v>0.927066286507506</v>
      </c>
      <c r="O4975">
        <v>5.5959233745399697</v>
      </c>
      <c r="P4975">
        <v>4.8170128585558896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D4976" t="s">
        <v>713</v>
      </c>
      <c r="F4976">
        <v>17.64</v>
      </c>
      <c r="G4976">
        <v>-0.126752160076851</v>
      </c>
      <c r="H4976">
        <v>6.2743684272656299</v>
      </c>
      <c r="I4976">
        <v>13.091555259749599</v>
      </c>
      <c r="J4976">
        <v>2.19027972416084</v>
      </c>
      <c r="K4976">
        <v>16.521718154279899</v>
      </c>
      <c r="N4976">
        <v>1.7799506048688301</v>
      </c>
      <c r="O4976">
        <v>1.75736961451247</v>
      </c>
      <c r="P4976">
        <v>35.692307692307601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713</v>
      </c>
      <c r="F4977">
        <v>112.69</v>
      </c>
      <c r="G4977">
        <v>5.0933543125649399</v>
      </c>
      <c r="H4977">
        <v>0.71537999059391999</v>
      </c>
      <c r="I4977">
        <v>18.2404873551672</v>
      </c>
      <c r="J4977">
        <v>1.9962995664454199</v>
      </c>
      <c r="K4977">
        <v>105.684720765639</v>
      </c>
      <c r="N4977">
        <v>0.92204886304136702</v>
      </c>
      <c r="O4977">
        <v>2.7509095749401</v>
      </c>
      <c r="P4977">
        <v>32.1101992966002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713</v>
      </c>
      <c r="F4978">
        <v>1019.22</v>
      </c>
      <c r="G4978">
        <v>-23.9393487824</v>
      </c>
      <c r="H4978">
        <v>-4.0300730951246102</v>
      </c>
      <c r="I4978">
        <v>-10.792215739797699</v>
      </c>
      <c r="J4978">
        <v>9.3044475615917197E-3</v>
      </c>
      <c r="K4978">
        <v>1013.21443713381</v>
      </c>
      <c r="N4978">
        <v>1.1535289590845901</v>
      </c>
      <c r="O4978">
        <v>19.669943682423799</v>
      </c>
      <c r="P4978">
        <v>1.97196626346909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713</v>
      </c>
      <c r="F4979">
        <v>11.24</v>
      </c>
      <c r="G4979">
        <v>-23.064036608701599</v>
      </c>
      <c r="H4979">
        <v>3.3037999600400298</v>
      </c>
      <c r="I4979">
        <v>-10.371036172820499</v>
      </c>
      <c r="J4979">
        <v>4.5449977415294702</v>
      </c>
      <c r="O4979">
        <v>3.2028469750889599</v>
      </c>
      <c r="P4979">
        <v>21.3822894168466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F4980">
        <v>11.6</v>
      </c>
      <c r="G4980">
        <v>53.959384261152003</v>
      </c>
      <c r="H4980">
        <v>68.398346865798004</v>
      </c>
      <c r="I4980">
        <v>67.106517303754302</v>
      </c>
      <c r="J4980">
        <v>-15.2846247806745</v>
      </c>
      <c r="O4980">
        <v>12.413793103448199</v>
      </c>
      <c r="P4980">
        <v>109.00900900900901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D4981" t="s">
        <v>713</v>
      </c>
      <c r="F4981">
        <v>54.32</v>
      </c>
      <c r="G4981">
        <v>-15.7460401441546</v>
      </c>
      <c r="H4981">
        <v>4.4339751397665497</v>
      </c>
      <c r="I4981">
        <v>-3.1422759886523401</v>
      </c>
      <c r="J4981">
        <v>3.1057844392875</v>
      </c>
      <c r="O4981">
        <v>3.7371134020618602</v>
      </c>
      <c r="P4981">
        <v>19.384615384615302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D4982" t="s">
        <v>539</v>
      </c>
      <c r="F4982">
        <v>2.1</v>
      </c>
      <c r="G4982">
        <v>-25.607179206340099</v>
      </c>
      <c r="H4982">
        <v>-4.5281007085368401</v>
      </c>
      <c r="I4982">
        <v>-12.4600461637378</v>
      </c>
      <c r="J4982">
        <v>-8.8922555041423795E-2</v>
      </c>
      <c r="O4982">
        <v>0</v>
      </c>
      <c r="P4982">
        <v>0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117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1308</v>
      </c>
      <c r="F4984">
        <v>999.99</v>
      </c>
      <c r="G4984">
        <v>-25.607179206340099</v>
      </c>
      <c r="H4984">
        <v>-4.5271006985367404</v>
      </c>
      <c r="I4984">
        <v>-12.4600461637378</v>
      </c>
      <c r="J4984">
        <v>-8.8922555041423795E-2</v>
      </c>
      <c r="O4984">
        <v>3.0010300103000902</v>
      </c>
      <c r="P4984">
        <v>11.116173120728901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F4985">
        <v>17.97</v>
      </c>
      <c r="G4985">
        <v>-26.215586285986198</v>
      </c>
      <c r="H4985">
        <v>0.53026505021802495</v>
      </c>
      <c r="I4985">
        <v>-13.0684532433838</v>
      </c>
      <c r="J4985">
        <v>-7.3509441448353403</v>
      </c>
      <c r="O4985">
        <v>15.470228158041101</v>
      </c>
      <c r="P4985">
        <v>9.8410757946210303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D4986" t="s">
        <v>713</v>
      </c>
      <c r="F4986">
        <v>10.47</v>
      </c>
      <c r="G4986">
        <v>-22.254122007129101</v>
      </c>
      <c r="H4986">
        <v>-8.5281007085368294</v>
      </c>
      <c r="I4986">
        <v>-9.2056082939153896</v>
      </c>
      <c r="J4986">
        <v>1.3519996351603001</v>
      </c>
      <c r="O4986">
        <v>14.5176695319961</v>
      </c>
      <c r="P4986">
        <v>4.7000000000000099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D4987" t="s">
        <v>713</v>
      </c>
      <c r="F4987">
        <v>10.48</v>
      </c>
      <c r="G4987">
        <v>-22.158903344271199</v>
      </c>
      <c r="H4987">
        <v>-14.2109053829942</v>
      </c>
      <c r="I4987">
        <v>-9.2088146366442807</v>
      </c>
      <c r="J4987">
        <v>2.6651135323280002</v>
      </c>
      <c r="O4987">
        <v>14.312977099236599</v>
      </c>
      <c r="P4987">
        <v>3.9682539682539701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713</v>
      </c>
      <c r="F4988">
        <v>52.02</v>
      </c>
      <c r="G4988">
        <v>-22.588678719485198</v>
      </c>
      <c r="H4988">
        <v>-3.2497741542079601</v>
      </c>
      <c r="I4988">
        <v>-11.1552749855489</v>
      </c>
      <c r="J4988">
        <v>-1.14852520404805</v>
      </c>
      <c r="O4988">
        <v>4.9596309111880004</v>
      </c>
      <c r="P4988">
        <v>3.79090183559458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F4989">
        <v>344.9</v>
      </c>
      <c r="G4989">
        <v>35.674092713229598</v>
      </c>
      <c r="H4989">
        <v>49.107625267614601</v>
      </c>
      <c r="I4989">
        <v>48.821225755831897</v>
      </c>
      <c r="J4989">
        <v>15.131137062703599</v>
      </c>
      <c r="O4989">
        <v>1.4496955639309301E-2</v>
      </c>
      <c r="P4989">
        <v>72.449999999999903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D4990" t="s">
        <v>1025</v>
      </c>
      <c r="F4990">
        <v>101.75</v>
      </c>
      <c r="G4990">
        <v>-24.060273018715399</v>
      </c>
      <c r="H4990">
        <v>-2.9811945209120898</v>
      </c>
      <c r="I4990">
        <v>-10.913139976113101</v>
      </c>
      <c r="J4990">
        <v>1.45798363258332</v>
      </c>
      <c r="O4990">
        <v>0.24570024570025301</v>
      </c>
      <c r="P4990">
        <v>1.5469061876247401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D4991" t="s">
        <v>287</v>
      </c>
      <c r="F4991">
        <v>207.75</v>
      </c>
      <c r="G4991">
        <v>-9.9012477109350101</v>
      </c>
      <c r="H4991">
        <v>11.2028934435099</v>
      </c>
      <c r="I4991">
        <v>3.24588533166729</v>
      </c>
      <c r="J4991">
        <v>15.6420715970053</v>
      </c>
      <c r="M4991">
        <v>100</v>
      </c>
      <c r="O4991">
        <v>0</v>
      </c>
      <c r="P4991">
        <v>21.491228070175399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  <c r="D4992" t="s">
        <v>713</v>
      </c>
      <c r="F4992">
        <v>92</v>
      </c>
      <c r="G4992">
        <v>-25.115644525837698</v>
      </c>
      <c r="H4992">
        <v>-3.7588699393060598</v>
      </c>
      <c r="I4992">
        <v>-11.9685114832354</v>
      </c>
      <c r="J4992">
        <v>0.68030821418934795</v>
      </c>
      <c r="O4992">
        <v>1.2934782608695601</v>
      </c>
      <c r="P4992">
        <v>2.10876803551609</v>
      </c>
    </row>
    <row r="4993" spans="1:16" hidden="1" x14ac:dyDescent="0.3">
      <c r="A4993" t="s">
        <v>10140</v>
      </c>
      <c r="B4993" t="s">
        <v>10141</v>
      </c>
      <c r="C4993" t="str">
        <f>IFERROR(VLOOKUP(Table1[[#This Row],[Ticker]],[1]!Table1[[Symbol]:[Industry]],2,FALSE),"-")</f>
        <v>-</v>
      </c>
      <c r="D4993" t="s">
        <v>1308</v>
      </c>
      <c r="F4993">
        <v>1001.31</v>
      </c>
      <c r="G4993">
        <v>-25.487192404888301</v>
      </c>
      <c r="H4993">
        <v>-4.5281007085368401</v>
      </c>
      <c r="I4993">
        <v>-12.340059362286</v>
      </c>
      <c r="J4993">
        <v>-8.8922555041423795E-2</v>
      </c>
      <c r="O4993">
        <v>1.99738342772093E-3</v>
      </c>
      <c r="P4993">
        <v>0.13099999999999201</v>
      </c>
    </row>
    <row r="4994" spans="1:16" hidden="1" x14ac:dyDescent="0.3">
      <c r="A4994" t="s">
        <v>10142</v>
      </c>
      <c r="B4994" t="s">
        <v>10143</v>
      </c>
      <c r="C4994" t="str">
        <f>IFERROR(VLOOKUP(Table1[[#This Row],[Ticker]],[1]!Table1[[Symbol]:[Industry]],2,FALSE),"-")</f>
        <v>-</v>
      </c>
      <c r="F4994">
        <v>350.35</v>
      </c>
      <c r="G4994">
        <v>-25.607179206340099</v>
      </c>
      <c r="I4994">
        <v>-12.4600461637378</v>
      </c>
      <c r="O4994">
        <v>6.1795347509633096</v>
      </c>
      <c r="P4994">
        <v>4.2708333333333304</v>
      </c>
    </row>
    <row r="4995" spans="1:16" hidden="1" x14ac:dyDescent="0.3">
      <c r="A4995" t="s">
        <v>10144</v>
      </c>
      <c r="B4995" t="s">
        <v>10145</v>
      </c>
      <c r="C4995" t="str">
        <f>IFERROR(VLOOKUP(Table1[[#This Row],[Ticker]],[1]!Table1[[Symbol]:[Industry]],2,FALSE),"-")</f>
        <v>-</v>
      </c>
      <c r="F4995">
        <v>1359.15</v>
      </c>
      <c r="G4995">
        <v>-25.607179206340099</v>
      </c>
      <c r="I4995">
        <v>-12.4600461637378</v>
      </c>
      <c r="O4995">
        <v>1.9019239966155199</v>
      </c>
      <c r="P4995">
        <v>2.5734877929134798</v>
      </c>
    </row>
    <row r="4996" spans="1:16" hidden="1" x14ac:dyDescent="0.3">
      <c r="A4996" t="s">
        <v>10146</v>
      </c>
      <c r="B4996" t="s">
        <v>10147</v>
      </c>
      <c r="C4996" t="str">
        <f>IFERROR(VLOOKUP(Table1[[#This Row],[Ticker]],[1]!Table1[[Symbol]:[Industry]],2,FALSE),"-")</f>
        <v>-</v>
      </c>
    </row>
    <row r="4997" spans="1:16" hidden="1" x14ac:dyDescent="0.3">
      <c r="A4997" t="s">
        <v>10148</v>
      </c>
      <c r="B4997" t="s">
        <v>10149</v>
      </c>
      <c r="C4997" t="str">
        <f>IFERROR(VLOOKUP(Table1[[#This Row],[Ticker]],[1]!Table1[[Symbol]:[Industry]],2,FALSE),"-")</f>
        <v>-</v>
      </c>
      <c r="D4997" t="s">
        <v>713</v>
      </c>
    </row>
    <row r="4998" spans="1:16" hidden="1" x14ac:dyDescent="0.3">
      <c r="A4998" t="s">
        <v>10150</v>
      </c>
      <c r="B4998" t="s">
        <v>10151</v>
      </c>
      <c r="C4998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Price_Filter_11_07_2024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2024-07-11T03:30:22Z</dcterms:created>
  <dcterms:modified xsi:type="dcterms:W3CDTF">2024-07-12T03:34:19Z</dcterms:modified>
</cp:coreProperties>
</file>